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89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'Прил.3'!$A$1:$H$288</definedName>
    <definedName name="_xlnm.Print_Titles" localSheetId="4">'Прил.5 Расчет СМР и ОБ'!$9:$11</definedName>
    <definedName name="_xlnm.Print_Area" localSheetId="4">'Прил.5 Расчет СМР и ОБ'!$A$1:$J$287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"/>
    <numFmt numFmtId="166" formatCode="#,##0.000"/>
    <numFmt numFmtId="167" formatCode="0.0000"/>
    <numFmt numFmtId="168" formatCode="_-* #,##0.00\ _₽_-;\-* #,##0.00\ _₽_-;_-* &quot;-&quot;??\ _₽_-;_-@_-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1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4" fillId="0" borderId="0" pivotButton="0" quotePrefix="0" xfId="0"/>
    <xf numFmtId="0" fontId="3" fillId="0" borderId="1" pivotButton="0" quotePrefix="0" xfId="0"/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0" pivotButton="0" quotePrefix="0" xfId="0"/>
    <xf numFmtId="0" fontId="3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8" fillId="0" borderId="0" pivotButton="0" quotePrefix="0" xfId="0"/>
    <xf numFmtId="2" fontId="3" fillId="0" borderId="1" applyAlignment="1" pivotButton="0" quotePrefix="0" xfId="0">
      <alignment horizontal="left" vertical="top" wrapText="1"/>
    </xf>
    <xf numFmtId="4" fontId="3" fillId="0" borderId="0" applyAlignment="1" pivotButton="0" quotePrefix="0" xfId="0">
      <alignment vertical="center" wrapText="1"/>
    </xf>
    <xf numFmtId="4" fontId="3" fillId="0" borderId="0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7" fillId="0" borderId="0" pivotButton="0" quotePrefix="0" xfId="0"/>
    <xf numFmtId="0" fontId="9" fillId="0" borderId="0" pivotButton="0" quotePrefix="0" xfId="0"/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3" fillId="0" borderId="1" applyAlignment="1" pivotButton="0" quotePrefix="0" xfId="0">
      <alignment horizontal="center" vertical="center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justify" vertical="center" wrapText="1"/>
    </xf>
    <xf numFmtId="4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3" fillId="0" borderId="0" pivotButton="0" quotePrefix="0" xfId="0"/>
    <xf numFmtId="168" fontId="5" fillId="0" borderId="3" applyAlignment="1" pivotButton="0" quotePrefix="0" xfId="0">
      <alignment vertical="center" wrapText="1"/>
    </xf>
    <xf numFmtId="168" fontId="5" fillId="0" borderId="1" applyAlignment="1" pivotButton="0" quotePrefix="0" xfId="0">
      <alignment vertical="center" wrapText="1"/>
    </xf>
    <xf numFmtId="0" fontId="5" fillId="0" borderId="0" applyAlignment="1" pivotButton="0" quotePrefix="0" xfId="0">
      <alignment horizontal="right" vertical="center" wrapText="1"/>
    </xf>
    <xf numFmtId="168" fontId="5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pivotButton="0" quotePrefix="0" xfId="0"/>
    <xf numFmtId="4" fontId="5" fillId="0" borderId="1" pivotButton="0" quotePrefix="0" xfId="0"/>
    <xf numFmtId="0" fontId="3" fillId="0" borderId="1" pivotButton="0" quotePrefix="0" xfId="0"/>
    <xf numFmtId="4" fontId="3" fillId="0" borderId="1" pivotButton="0" quotePrefix="0" xfId="0"/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168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5" fillId="0" borderId="3" applyAlignment="1" pivotButton="0" quotePrefix="0" xfId="0">
      <alignment vertical="center" wrapText="1"/>
    </xf>
    <xf numFmtId="168" fontId="5" fillId="0" borderId="1" applyAlignment="1" pivotButton="0" quotePrefix="0" xfId="0">
      <alignment vertical="center" wrapText="1"/>
    </xf>
    <xf numFmtId="168" fontId="5" fillId="0" borderId="0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19" zoomScale="60" zoomScaleNormal="100" workbookViewId="0">
      <selection activeCell="B26" sqref="B26:D31"/>
    </sheetView>
  </sheetViews>
  <sheetFormatPr baseColWidth="8" defaultRowHeight="15"/>
  <cols>
    <col width="36.85546875" customWidth="1" style="114" min="3" max="3"/>
    <col width="39.42578125" customWidth="1" style="114" min="4" max="4"/>
  </cols>
  <sheetData>
    <row r="3" ht="15.6" customHeight="1" s="114">
      <c r="B3" s="156" t="inlineStr">
        <is>
          <t>Приложение № 1</t>
        </is>
      </c>
    </row>
    <row r="4" ht="17.45" customHeight="1" s="114">
      <c r="B4" s="157" t="inlineStr">
        <is>
          <t>Сравнительная таблица отбора объекта-представителя</t>
        </is>
      </c>
    </row>
    <row r="5" ht="76.5" customHeight="1" s="114">
      <c r="B5" s="1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14">
      <c r="B6" s="97" t="n"/>
      <c r="C6" s="97" t="n"/>
      <c r="D6" s="97" t="n"/>
    </row>
    <row r="7" ht="32.25" customHeight="1" s="114">
      <c r="B7" s="155" t="inlineStr">
        <is>
          <t>Наименование разрабатываемого показателя УНЦ — Н2-05 БРТМ Каб. коллектор неглубокого заложения</t>
        </is>
      </c>
    </row>
    <row r="8" ht="15.6" customHeight="1" s="114">
      <c r="B8" s="155" t="inlineStr">
        <is>
          <t>Сопоставимый уровень цен:  3 кв. 2016</t>
        </is>
      </c>
    </row>
    <row r="9" ht="15.6" customHeight="1" s="114">
      <c r="B9" s="155" t="inlineStr">
        <is>
          <t>Единица измерения  —  м</t>
        </is>
      </c>
    </row>
    <row r="10" ht="18" customHeight="1" s="114">
      <c r="B10" s="136" t="n"/>
    </row>
    <row r="11" ht="15.6" customHeight="1" s="114">
      <c r="B11" s="161" t="inlineStr">
        <is>
          <t>№ п/п</t>
        </is>
      </c>
      <c r="C11" s="161" t="inlineStr">
        <is>
          <t>Параметр</t>
        </is>
      </c>
      <c r="D11" s="161" t="inlineStr">
        <is>
          <t>Объект-представитель</t>
        </is>
      </c>
    </row>
    <row r="12" ht="63" customHeight="1" s="114">
      <c r="B12" s="161" t="n">
        <v>1</v>
      </c>
      <c r="C12" s="173" t="inlineStr">
        <is>
          <t>Наименование объекта-представителя</t>
        </is>
      </c>
      <c r="D12" s="161" t="inlineStr">
        <is>
          <t>Реконструкция ПС 220/110/10 кВ «Южная» для нужд Центральных электрических сетей филиала ОАО «МОЭСК»</t>
        </is>
      </c>
    </row>
    <row r="13" ht="31.15" customHeight="1" s="114">
      <c r="B13" s="161" t="n">
        <v>2</v>
      </c>
      <c r="C13" s="173" t="inlineStr">
        <is>
          <t>Наименование субъекта Российской Федерации</t>
        </is>
      </c>
      <c r="D13" s="161" t="inlineStr">
        <is>
          <t>г. Москва</t>
        </is>
      </c>
    </row>
    <row r="14" ht="15.6" customHeight="1" s="114">
      <c r="B14" s="161" t="n">
        <v>3</v>
      </c>
      <c r="C14" s="173" t="inlineStr">
        <is>
          <t>Климатический район и подрайон</t>
        </is>
      </c>
      <c r="D14" s="161" t="inlineStr">
        <is>
          <t>IIВ</t>
        </is>
      </c>
    </row>
    <row r="15" ht="15.6" customHeight="1" s="114">
      <c r="B15" s="161" t="n">
        <v>4</v>
      </c>
      <c r="C15" s="173" t="inlineStr">
        <is>
          <t>Мощность объекта</t>
        </is>
      </c>
      <c r="D15" s="179" t="n">
        <v>44.7</v>
      </c>
    </row>
    <row r="16" ht="93.59999999999999" customHeight="1" s="114">
      <c r="B16" s="161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1" t="inlineStr">
        <is>
          <t>Кабельный коллектор с вентшахтой - 2 шт. неглубокого заложения. Размеры коллектора 2,5х3,0</t>
        </is>
      </c>
    </row>
    <row r="17" ht="78" customHeight="1" s="114">
      <c r="B17" s="161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2">
        <f>SUM(D18:D21)</f>
        <v/>
      </c>
    </row>
    <row r="18" ht="15.6" customHeight="1" s="114">
      <c r="B18" s="146" t="inlineStr">
        <is>
          <t>6.1</t>
        </is>
      </c>
      <c r="C18" s="173" t="inlineStr">
        <is>
          <t>строительно-монтажные работы</t>
        </is>
      </c>
      <c r="D18" s="142">
        <f>24675.49+4984.42</f>
        <v/>
      </c>
    </row>
    <row r="19" ht="15.6" customHeight="1" s="114">
      <c r="B19" s="146" t="inlineStr">
        <is>
          <t>6.2</t>
        </is>
      </c>
      <c r="C19" s="173" t="inlineStr">
        <is>
          <t>оборудование и инвентарь</t>
        </is>
      </c>
      <c r="D19" s="142" t="n"/>
    </row>
    <row r="20" ht="15.6" customHeight="1" s="114">
      <c r="B20" s="146" t="inlineStr">
        <is>
          <t>6.3</t>
        </is>
      </c>
      <c r="C20" s="173" t="inlineStr">
        <is>
          <t>пусконаладочные работы</t>
        </is>
      </c>
      <c r="D20" s="142" t="n"/>
    </row>
    <row r="21" ht="15.6" customHeight="1" s="114">
      <c r="B21" s="146" t="inlineStr">
        <is>
          <t>6.4</t>
        </is>
      </c>
      <c r="C21" s="173" t="inlineStr">
        <is>
          <t>прочие и лимитированные затраты</t>
        </is>
      </c>
      <c r="D21" s="142">
        <f>2768.78+D18*3%+(D18+D18*3%)*0</f>
        <v/>
      </c>
    </row>
    <row r="22" ht="15.6" customHeight="1" s="114">
      <c r="B22" s="161" t="n">
        <v>7</v>
      </c>
      <c r="C22" s="173" t="inlineStr">
        <is>
          <t>Сопоставимый уровень цен</t>
        </is>
      </c>
      <c r="D22" s="144" t="inlineStr">
        <is>
          <t>3 кв. 2016</t>
        </is>
      </c>
    </row>
    <row r="23" ht="109.15" customHeight="1" s="114">
      <c r="B23" s="161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</row>
    <row r="24" ht="46.9" customHeight="1" s="114">
      <c r="B24" s="161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142">
        <f>D23/D15</f>
        <v/>
      </c>
    </row>
    <row r="25" ht="48.2" customHeight="1" s="114">
      <c r="A25" s="145" t="n"/>
      <c r="B25" s="161" t="n">
        <v>10</v>
      </c>
      <c r="C25" s="173" t="inlineStr">
        <is>
          <t>Примечание</t>
        </is>
      </c>
      <c r="D25" s="161" t="n"/>
      <c r="E25" s="145" t="n"/>
      <c r="F25" s="145" t="n"/>
    </row>
    <row r="26" ht="48.2" customHeight="1" s="114">
      <c r="A26" s="145" t="n"/>
      <c r="B26" s="145" t="n"/>
      <c r="C26" s="145" t="n"/>
      <c r="D26" s="145" t="n"/>
      <c r="E26" s="145" t="n"/>
      <c r="F26" s="145" t="n"/>
    </row>
    <row r="27" ht="15.6" customFormat="1" customHeight="1" s="145">
      <c r="B27" s="145" t="inlineStr">
        <is>
          <t>Составил ______________________        М.С. Колотиевская</t>
        </is>
      </c>
      <c r="C27" s="145" t="n"/>
      <c r="D27" s="145" t="n"/>
    </row>
    <row r="28" ht="15.6" customFormat="1" customHeight="1" s="145">
      <c r="B28" s="89" t="inlineStr">
        <is>
          <t xml:space="preserve">                         (подпись, инициалы, фамилия)</t>
        </is>
      </c>
      <c r="C28" s="145" t="n"/>
      <c r="D28" s="145" t="n"/>
    </row>
    <row r="29" ht="15.6" customFormat="1" customHeight="1" s="145">
      <c r="B29" s="145" t="n"/>
      <c r="C29" s="145" t="n"/>
      <c r="D29" s="145" t="n"/>
    </row>
    <row r="30" ht="15.6" customFormat="1" customHeight="1" s="145">
      <c r="B30" s="145" t="inlineStr">
        <is>
          <t>Проверил ______________________      А.В. Костянецкая</t>
        </is>
      </c>
      <c r="C30" s="145" t="n"/>
      <c r="D30" s="145" t="n"/>
    </row>
    <row r="31" ht="15.6" customFormat="1" customHeight="1" s="145">
      <c r="B31" s="89" t="inlineStr">
        <is>
          <t xml:space="preserve">                        (подпись, инициалы, фамилия)</t>
        </is>
      </c>
      <c r="C31" s="145" t="n"/>
      <c r="D31" s="145" t="n"/>
    </row>
    <row r="32" ht="15.6" customHeight="1" s="114">
      <c r="B32" s="98" t="n"/>
      <c r="C32" s="98" t="n"/>
      <c r="D32" s="98" t="n"/>
    </row>
  </sheetData>
  <mergeCells count="6">
    <mergeCell ref="B3:D3"/>
    <mergeCell ref="B5:D5"/>
    <mergeCell ref="B8:D8"/>
    <mergeCell ref="B4:D4"/>
    <mergeCell ref="B9:D9"/>
    <mergeCell ref="B7:D7"/>
  </mergeCells>
  <conditionalFormatting sqref="D15">
    <cfRule type="expression" priority="1" dxfId="0" stopIfTrue="1">
      <formula>D15&gt;=1/10000</formula>
    </cfRule>
  </conditionalFormatting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5"/>
  <sheetViews>
    <sheetView view="pageBreakPreview" zoomScale="60" zoomScaleNormal="70" workbookViewId="0">
      <selection activeCell="C20" sqref="C20:D25"/>
    </sheetView>
  </sheetViews>
  <sheetFormatPr baseColWidth="8" defaultColWidth="9.140625" defaultRowHeight="15"/>
  <cols>
    <col width="5.5703125" customWidth="1" style="114" min="1" max="1"/>
    <col width="9.140625" customWidth="1" style="114" min="2" max="2"/>
    <col width="35.28515625" customWidth="1" style="114" min="3" max="3"/>
    <col width="24.42578125" customWidth="1" style="114" min="4" max="4"/>
    <col width="28.28515625" customWidth="1" style="114" min="5" max="5"/>
    <col width="15" customWidth="1" style="114" min="6" max="6"/>
    <col width="14.85546875" customWidth="1" style="114" min="7" max="7"/>
    <col width="16.7109375" customWidth="1" style="114" min="8" max="8"/>
    <col width="13" customWidth="1" style="114" min="9" max="9"/>
    <col width="15.7109375" customWidth="1" style="114" min="10" max="10"/>
    <col width="18" customWidth="1" style="114" min="11" max="11"/>
    <col width="9.140625" customWidth="1" style="114" min="12" max="12"/>
  </cols>
  <sheetData>
    <row r="3" ht="15.6" customHeight="1" s="114">
      <c r="B3" s="156" t="inlineStr">
        <is>
          <t>Приложение № 2</t>
        </is>
      </c>
    </row>
    <row r="4" ht="15.6" customHeight="1" s="114">
      <c r="B4" s="160" t="inlineStr">
        <is>
          <t>Расчет стоимости основных видов работ для выбора объекта-представителя</t>
        </is>
      </c>
    </row>
    <row r="5" ht="15.6" customHeight="1" s="114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</row>
    <row r="6" ht="15.6" customHeight="1" s="114">
      <c r="B6" s="155" t="inlineStr">
        <is>
          <t xml:space="preserve">Наименование разрабатываемого показателя УНЦ -  Н2-05 БРТМ Каб.коллектор не глубокого заложения </t>
        </is>
      </c>
      <c r="L6" s="2" t="n"/>
    </row>
    <row r="7" ht="15.6" customHeight="1" s="114">
      <c r="B7" s="155" t="inlineStr">
        <is>
          <t>Единица измерения  —  м</t>
        </is>
      </c>
    </row>
    <row r="8" ht="18" customHeight="1" s="114">
      <c r="B8" s="136" t="n"/>
    </row>
    <row r="9" ht="15.75" customFormat="1" customHeight="1" s="145">
      <c r="B9" s="161" t="inlineStr">
        <is>
          <t>№ п/п</t>
        </is>
      </c>
      <c r="C9" s="1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1" t="inlineStr">
        <is>
          <t>Объект-представитель 1</t>
        </is>
      </c>
      <c r="E9" s="182" t="n"/>
      <c r="F9" s="182" t="n"/>
      <c r="G9" s="182" t="n"/>
      <c r="H9" s="182" t="n"/>
      <c r="I9" s="182" t="n"/>
      <c r="J9" s="183" t="n"/>
    </row>
    <row r="10" ht="15.75" customFormat="1" customHeight="1" s="145">
      <c r="B10" s="184" t="n"/>
      <c r="C10" s="184" t="n"/>
      <c r="D10" s="161" t="inlineStr">
        <is>
          <t>Номер сметы</t>
        </is>
      </c>
      <c r="E10" s="161" t="inlineStr">
        <is>
          <t>Наименование сметы</t>
        </is>
      </c>
      <c r="F10" s="161" t="inlineStr">
        <is>
          <t>Сметная стоимость в уровне цен 3 кв. 2016 г., тыс. руб.</t>
        </is>
      </c>
      <c r="G10" s="182" t="n"/>
      <c r="H10" s="182" t="n"/>
      <c r="I10" s="182" t="n"/>
      <c r="J10" s="183" t="n"/>
    </row>
    <row r="11" ht="31.5" customFormat="1" customHeight="1" s="145">
      <c r="B11" s="185" t="n"/>
      <c r="C11" s="185" t="n"/>
      <c r="D11" s="185" t="n"/>
      <c r="E11" s="185" t="n"/>
      <c r="F11" s="161" t="inlineStr">
        <is>
          <t>Строительные работы</t>
        </is>
      </c>
      <c r="G11" s="161" t="inlineStr">
        <is>
          <t>Монтажные работы</t>
        </is>
      </c>
      <c r="H11" s="161" t="inlineStr">
        <is>
          <t>Оборудование</t>
        </is>
      </c>
      <c r="I11" s="161" t="inlineStr">
        <is>
          <t>Прочее</t>
        </is>
      </c>
      <c r="J11" s="161" t="inlineStr">
        <is>
          <t>Всего</t>
        </is>
      </c>
    </row>
    <row r="12" ht="31.5" customFormat="1" customHeight="1" s="145">
      <c r="B12" s="161" t="n">
        <v>1</v>
      </c>
      <c r="C12" s="161" t="inlineStr">
        <is>
          <t>Кабельный коллектор с вентшахтой - 2 шт. неглубокого заложения. Размеры коллектора 2,5х3,0</t>
        </is>
      </c>
      <c r="D12" s="146" t="inlineStr">
        <is>
          <t>213.001.1.24.12.24-КЖ.ЛС.02-24-01в</t>
        </is>
      </c>
      <c r="E12" s="173" t="inlineStr">
        <is>
          <t>Общестроительные работы</t>
        </is>
      </c>
      <c r="F12" s="186" t="n">
        <v>15875.66</v>
      </c>
      <c r="G12" s="186" t="n">
        <v>0</v>
      </c>
      <c r="H12" s="186" t="n"/>
      <c r="I12" s="186" t="n">
        <v>0</v>
      </c>
      <c r="J12" s="186">
        <f>SUM(F12:I12)</f>
        <v/>
      </c>
      <c r="K12" s="187" t="n"/>
      <c r="L12" s="187" t="n"/>
      <c r="M12" s="187" t="n"/>
    </row>
    <row r="13" ht="47.25" customFormat="1" customHeight="1" s="145">
      <c r="B13" s="184" t="n"/>
      <c r="C13" s="184" t="n"/>
      <c r="D13" s="146" t="inlineStr">
        <is>
          <t>213.001.0-ПОС.ВР.02.ЛС.02-24-02б</t>
        </is>
      </c>
      <c r="E13" s="173" t="inlineStr">
        <is>
          <t>Земляные работы</t>
        </is>
      </c>
      <c r="F13" s="186" t="n">
        <v>7344.42</v>
      </c>
      <c r="G13" s="186" t="n">
        <v>0</v>
      </c>
      <c r="H13" s="186" t="n"/>
      <c r="I13" s="186" t="n">
        <v>2768.78</v>
      </c>
      <c r="J13" s="186">
        <f>SUM(F13:I13)</f>
        <v/>
      </c>
      <c r="K13" s="187" t="n"/>
      <c r="L13" s="187" t="n"/>
      <c r="M13" s="187" t="n"/>
    </row>
    <row r="14" ht="31.5" customFormat="1" customHeight="1" s="145">
      <c r="B14" s="184" t="n"/>
      <c r="C14" s="184" t="n"/>
      <c r="D14" s="146" t="inlineStr">
        <is>
          <t>213.001.1.24.11.24-АР.ЛС.02-24-03а</t>
        </is>
      </c>
      <c r="E14" s="173" t="inlineStr">
        <is>
          <t>Архитектурно-строительные работы</t>
        </is>
      </c>
      <c r="F14" s="186" t="n">
        <v>879.84</v>
      </c>
      <c r="G14" s="186" t="n">
        <v>0</v>
      </c>
      <c r="H14" s="186" t="n"/>
      <c r="I14" s="186" t="n">
        <v>0</v>
      </c>
      <c r="J14" s="186">
        <f>SUM(F14:I14)</f>
        <v/>
      </c>
      <c r="K14" s="187" t="n"/>
      <c r="L14" s="187" t="n"/>
      <c r="M14" s="187" t="n"/>
    </row>
    <row r="15" ht="47.25" customFormat="1" customHeight="1" s="145">
      <c r="B15" s="184" t="n"/>
      <c r="C15" s="184" t="n"/>
      <c r="D15" s="146" t="inlineStr">
        <is>
          <t>213.001.1.24.67.21-ПТ.ЛС.02-24-22бст</t>
        </is>
      </c>
      <c r="E15" s="173" t="inlineStr">
        <is>
          <t>Автоматическое водяное пожаротушение.Кабельный тоннель 10 кВ.2 этап</t>
        </is>
      </c>
      <c r="F15" s="186" t="n">
        <v>393.12</v>
      </c>
      <c r="G15" s="186" t="n">
        <v>483.97</v>
      </c>
      <c r="H15" s="186" t="n"/>
      <c r="I15" s="186" t="n">
        <v>0</v>
      </c>
      <c r="J15" s="186">
        <f>SUM(F15:I15)</f>
        <v/>
      </c>
      <c r="K15" s="187" t="n"/>
      <c r="L15" s="187" t="n"/>
      <c r="M15" s="187" t="n"/>
    </row>
    <row r="16" ht="47.25" customFormat="1" customHeight="1" s="145">
      <c r="B16" s="184" t="n"/>
      <c r="C16" s="184" t="n"/>
      <c r="D16" s="146" t="inlineStr">
        <is>
          <t xml:space="preserve"> 213.001.1.19.41.14-ЭС.ЛС.24-1бэ</t>
        </is>
      </c>
      <c r="E16" s="173" t="inlineStr">
        <is>
          <t>Силовая сеть 0,4 кВ. Приобретение и монтаж материалов.</t>
        </is>
      </c>
      <c r="F16" s="186" t="n">
        <v>100.19</v>
      </c>
      <c r="G16" s="186" t="n">
        <v>562.17</v>
      </c>
      <c r="H16" s="186" t="n"/>
      <c r="I16" s="186" t="n"/>
      <c r="J16" s="186">
        <f>SUM(F16:I16)</f>
        <v/>
      </c>
      <c r="K16" s="187" t="n"/>
    </row>
    <row r="17" ht="31.5" customFormat="1" customHeight="1" s="145">
      <c r="B17" s="185" t="n"/>
      <c r="C17" s="185" t="n"/>
      <c r="D17" s="146" t="inlineStr">
        <is>
          <t>213.001.1.19.33.14-ЭО.ЛС.24-2вэ</t>
        </is>
      </c>
      <c r="E17" s="173" t="inlineStr">
        <is>
          <t>Освещение. Приобретение и монтаж материалов.</t>
        </is>
      </c>
      <c r="F17" s="186" t="n">
        <v>82.26000000000001</v>
      </c>
      <c r="G17" s="186" t="n">
        <v>3938.28</v>
      </c>
      <c r="H17" s="186" t="n"/>
      <c r="I17" s="186" t="n"/>
      <c r="J17" s="186">
        <f>SUM(F17:I17)</f>
        <v/>
      </c>
      <c r="K17" s="187" t="n"/>
    </row>
    <row r="18" ht="15.6" customFormat="1" customHeight="1" s="145">
      <c r="B18" s="159" t="inlineStr">
        <is>
          <t>Всего по объекту:</t>
        </is>
      </c>
      <c r="C18" s="182" t="n"/>
      <c r="D18" s="182" t="n"/>
      <c r="E18" s="183" t="n"/>
      <c r="F18" s="188">
        <f>SUM(F12:F17)</f>
        <v/>
      </c>
      <c r="G18" s="188">
        <f>SUM(G12:G17)</f>
        <v/>
      </c>
      <c r="H18" s="188">
        <f>SUM(H12:H17)</f>
        <v/>
      </c>
      <c r="I18" s="188">
        <f>SUM(I12:I17)</f>
        <v/>
      </c>
      <c r="J18" s="188">
        <f>SUM(F18:I18)</f>
        <v/>
      </c>
    </row>
    <row r="19" ht="28.5" customFormat="1" customHeight="1" s="145">
      <c r="B19" s="159" t="inlineStr">
        <is>
          <t>Всего по объекту в сопоставимом уровне цен 3 кв. 2016 г:</t>
        </is>
      </c>
      <c r="C19" s="182" t="n"/>
      <c r="D19" s="182" t="n"/>
      <c r="E19" s="183" t="n"/>
      <c r="F19" s="189">
        <f>F18</f>
        <v/>
      </c>
      <c r="G19" s="189">
        <f>G18</f>
        <v/>
      </c>
      <c r="H19" s="189">
        <f>H18</f>
        <v/>
      </c>
      <c r="I19" s="189">
        <f>I18</f>
        <v/>
      </c>
      <c r="J19" s="189">
        <f>SUM(F19:I19)</f>
        <v/>
      </c>
    </row>
    <row r="20" ht="28.5" customFormat="1" customHeight="1" s="145">
      <c r="B20" s="153" t="n"/>
      <c r="F20" s="190" t="n"/>
      <c r="G20" s="190" t="n"/>
      <c r="H20" s="190" t="n"/>
      <c r="I20" s="190" t="n"/>
      <c r="J20" s="190" t="n"/>
    </row>
    <row r="21" ht="15.6" customFormat="1" customHeight="1" s="145">
      <c r="C21" s="145" t="inlineStr">
        <is>
          <t>Составил ______________________        М.С. Колотиевская</t>
        </is>
      </c>
      <c r="D21" s="145" t="n"/>
      <c r="E21" s="145" t="n"/>
    </row>
    <row r="22" ht="15.6" customFormat="1" customHeight="1" s="145">
      <c r="C22" s="89" t="inlineStr">
        <is>
          <t xml:space="preserve">                         (подпись, инициалы, фамилия)</t>
        </is>
      </c>
      <c r="D22" s="145" t="n"/>
      <c r="E22" s="145" t="n"/>
    </row>
    <row r="23" ht="15.6" customFormat="1" customHeight="1" s="145">
      <c r="C23" s="145" t="n"/>
      <c r="D23" s="145" t="n"/>
      <c r="E23" s="145" t="n"/>
    </row>
    <row r="24" ht="15.6" customFormat="1" customHeight="1" s="145">
      <c r="C24" s="145" t="inlineStr">
        <is>
          <t>Проверил ______________________      А.В. Костянецкая</t>
        </is>
      </c>
      <c r="D24" s="145" t="n"/>
      <c r="E24" s="145" t="n"/>
    </row>
    <row r="25" ht="15.6" customFormat="1" customHeight="1" s="145">
      <c r="C25" s="89" t="inlineStr">
        <is>
          <t xml:space="preserve">                        (подпись, инициалы, фамилия)</t>
        </is>
      </c>
      <c r="D25" s="145" t="n"/>
      <c r="E25" s="145" t="n"/>
    </row>
    <row r="26" ht="15.6" customFormat="1" customHeight="1" s="145"/>
  </sheetData>
  <mergeCells count="14">
    <mergeCell ref="B18:E18"/>
    <mergeCell ref="D10:D11"/>
    <mergeCell ref="B12:B17"/>
    <mergeCell ref="B4:K4"/>
    <mergeCell ref="D9:J9"/>
    <mergeCell ref="C12:C17"/>
    <mergeCell ref="F10:J10"/>
    <mergeCell ref="B9:B11"/>
    <mergeCell ref="B6:K6"/>
    <mergeCell ref="B19:E19"/>
    <mergeCell ref="B7:D7"/>
    <mergeCell ref="E10:E11"/>
    <mergeCell ref="C9:C11"/>
    <mergeCell ref="B3:K3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J286"/>
  <sheetViews>
    <sheetView tabSelected="1" view="pageBreakPreview" topLeftCell="A268" zoomScale="55" zoomScaleNormal="100" zoomScaleSheetLayoutView="55" workbookViewId="0">
      <selection activeCell="AK282" sqref="AK282"/>
    </sheetView>
  </sheetViews>
  <sheetFormatPr baseColWidth="8" defaultColWidth="9.140625" defaultRowHeight="15"/>
  <cols>
    <col width="9.140625" customWidth="1" style="114" min="1" max="1"/>
    <col width="12.5703125" customWidth="1" style="114" min="2" max="2"/>
    <col width="17" customWidth="1" style="114" min="3" max="3"/>
    <col width="49.7109375" customWidth="1" style="114" min="4" max="4"/>
    <col width="16.28515625" customWidth="1" style="114" min="5" max="5"/>
    <col width="20.7109375" customWidth="1" style="114" min="6" max="6"/>
    <col width="16.140625" customWidth="1" style="114" min="7" max="7"/>
    <col width="16.7109375" customWidth="1" style="114" min="8" max="8"/>
    <col width="9.140625" customWidth="1" style="114" min="9" max="9"/>
  </cols>
  <sheetData>
    <row r="2" s="114"/>
    <row r="3" s="114"/>
    <row r="4" ht="15.6" customHeight="1" s="114">
      <c r="A4" s="156" t="inlineStr">
        <is>
          <t xml:space="preserve">Приложение № 3 </t>
        </is>
      </c>
    </row>
    <row r="5" ht="17.45" customHeight="1" s="114">
      <c r="A5" s="157" t="inlineStr">
        <is>
          <t>Объектная ресурсная ведомость</t>
        </is>
      </c>
    </row>
    <row r="6" ht="18" customHeight="1" s="114">
      <c r="A6" s="136" t="n"/>
    </row>
    <row r="7" ht="15.6" customHeight="1" s="114">
      <c r="A7" s="165" t="inlineStr">
        <is>
          <t xml:space="preserve">Наименование разрабатываемого показателя УНЦ -  Н2-05 БРТМ Каб.коллектор не глубокого заложения </t>
        </is>
      </c>
    </row>
    <row r="8" ht="15.6" customHeight="1" s="114">
      <c r="A8" s="165" t="n"/>
      <c r="B8" s="165" t="n"/>
      <c r="C8" s="165" t="n"/>
      <c r="D8" s="165" t="n"/>
      <c r="E8" s="165" t="n"/>
      <c r="F8" s="165" t="n"/>
      <c r="G8" s="165" t="n"/>
      <c r="H8" s="165" t="n"/>
    </row>
    <row r="9" ht="38.25" customFormat="1" customHeight="1" s="145">
      <c r="A9" s="161" t="inlineStr">
        <is>
          <t>п/п</t>
        </is>
      </c>
      <c r="B9" s="161" t="inlineStr">
        <is>
          <t>№ЛСР</t>
        </is>
      </c>
      <c r="C9" s="161" t="inlineStr">
        <is>
          <t>Код ресурса</t>
        </is>
      </c>
      <c r="D9" s="161" t="inlineStr">
        <is>
          <t>Наименование ресурса</t>
        </is>
      </c>
      <c r="E9" s="161" t="inlineStr">
        <is>
          <t>Ед. изм.</t>
        </is>
      </c>
      <c r="F9" s="161" t="inlineStr">
        <is>
          <t>Кол-во единиц по данным объекта-представителя</t>
        </is>
      </c>
      <c r="G9" s="161" t="inlineStr">
        <is>
          <t>Сметная стоимость в ценах на 01.01.2000 (руб.)</t>
        </is>
      </c>
      <c r="H9" s="183" t="n"/>
    </row>
    <row r="10" ht="40.5" customFormat="1" customHeight="1" s="145">
      <c r="A10" s="185" t="n"/>
      <c r="B10" s="185" t="n"/>
      <c r="C10" s="185" t="n"/>
      <c r="D10" s="185" t="n"/>
      <c r="E10" s="185" t="n"/>
      <c r="F10" s="185" t="n"/>
      <c r="G10" s="161" t="inlineStr">
        <is>
          <t>на ед.изм.</t>
        </is>
      </c>
      <c r="H10" s="161" t="inlineStr">
        <is>
          <t>общая</t>
        </is>
      </c>
    </row>
    <row r="11" ht="15.6" customFormat="1" customHeight="1" s="145">
      <c r="A11" s="161" t="n">
        <v>1</v>
      </c>
      <c r="B11" s="161" t="n"/>
      <c r="C11" s="161" t="n">
        <v>2</v>
      </c>
      <c r="D11" s="161" t="inlineStr">
        <is>
          <t>З</t>
        </is>
      </c>
      <c r="E11" s="161" t="n">
        <v>4</v>
      </c>
      <c r="F11" s="161" t="n">
        <v>5</v>
      </c>
      <c r="G11" s="161" t="n">
        <v>6</v>
      </c>
      <c r="H11" s="161" t="n">
        <v>7</v>
      </c>
    </row>
    <row r="12" ht="15.6" customFormat="1" customHeight="1" s="106">
      <c r="A12" s="162" t="inlineStr">
        <is>
          <t>Затраты труда рабочих</t>
        </is>
      </c>
      <c r="B12" s="182" t="n"/>
      <c r="C12" s="182" t="n"/>
      <c r="D12" s="182" t="n"/>
      <c r="E12" s="183" t="n"/>
      <c r="F12" s="162" t="n">
        <v>6740.39788</v>
      </c>
      <c r="G12" s="12" t="n"/>
      <c r="H12" s="12">
        <f>SUM(H13:H31)</f>
        <v/>
      </c>
    </row>
    <row r="13" ht="15.6" customFormat="1" customHeight="1" s="145">
      <c r="A13" s="163" t="n">
        <v>1</v>
      </c>
      <c r="B13" s="163" t="n"/>
      <c r="C13" s="164" t="inlineStr">
        <is>
          <t>1-100-40</t>
        </is>
      </c>
      <c r="D13" s="164" t="inlineStr">
        <is>
          <t>Затраты труда рабочих (ср 4)</t>
        </is>
      </c>
      <c r="E13" s="163" t="inlineStr">
        <is>
          <t>чел.-ч</t>
        </is>
      </c>
      <c r="F13" s="163" t="n">
        <v>1828.56126</v>
      </c>
      <c r="G13" s="166" t="n">
        <v>9.619999999999999</v>
      </c>
      <c r="H13" s="166">
        <f>ROUND(F13*G13,2)</f>
        <v/>
      </c>
    </row>
    <row r="14" ht="15.6" customFormat="1" customHeight="1" s="145">
      <c r="A14" s="163" t="n">
        <v>2</v>
      </c>
      <c r="B14" s="163" t="n"/>
      <c r="C14" s="164" t="inlineStr">
        <is>
          <t>1-100-30</t>
        </is>
      </c>
      <c r="D14" s="164" t="inlineStr">
        <is>
          <t>Затраты труда рабочих (ср 3)</t>
        </is>
      </c>
      <c r="E14" s="163" t="inlineStr">
        <is>
          <t>чел.-ч</t>
        </is>
      </c>
      <c r="F14" s="163" t="n">
        <v>1680.708</v>
      </c>
      <c r="G14" s="166" t="n">
        <v>8.529999999999999</v>
      </c>
      <c r="H14" s="166">
        <f>ROUND(F14*G14,2)</f>
        <v/>
      </c>
    </row>
    <row r="15" ht="15.6" customFormat="1" customHeight="1" s="145">
      <c r="A15" s="163" t="n">
        <v>3</v>
      </c>
      <c r="B15" s="163" t="n"/>
      <c r="C15" s="164" t="inlineStr">
        <is>
          <t>1-100-38</t>
        </is>
      </c>
      <c r="D15" s="164" t="inlineStr">
        <is>
          <t>Затраты труда рабочих (ср 3,8)</t>
        </is>
      </c>
      <c r="E15" s="163" t="inlineStr">
        <is>
          <t>чел.-ч</t>
        </is>
      </c>
      <c r="F15" s="163" t="n">
        <v>1223.89144</v>
      </c>
      <c r="G15" s="166" t="n">
        <v>9.4</v>
      </c>
      <c r="H15" s="166">
        <f>ROUND(F15*G15,2)</f>
        <v/>
      </c>
    </row>
    <row r="16" ht="15.6" customFormat="1" customHeight="1" s="145">
      <c r="A16" s="163" t="n">
        <v>4</v>
      </c>
      <c r="B16" s="163" t="n"/>
      <c r="C16" s="164" t="inlineStr">
        <is>
          <t>1-100-22</t>
        </is>
      </c>
      <c r="D16" s="164" t="inlineStr">
        <is>
          <t>Затраты труда рабочих (ср 2,2)</t>
        </is>
      </c>
      <c r="E16" s="163" t="inlineStr">
        <is>
          <t>чел.-ч</t>
        </is>
      </c>
      <c r="F16" s="163" t="n">
        <v>505.52</v>
      </c>
      <c r="G16" s="166" t="n">
        <v>7.94</v>
      </c>
      <c r="H16" s="166">
        <f>ROUND(F16*G16,2)</f>
        <v/>
      </c>
    </row>
    <row r="17" ht="15.6" customFormat="1" customHeight="1" s="145">
      <c r="A17" s="163" t="n">
        <v>5</v>
      </c>
      <c r="B17" s="163" t="n"/>
      <c r="C17" s="164" t="inlineStr">
        <is>
          <t>1-100-46</t>
        </is>
      </c>
      <c r="D17" s="164" t="inlineStr">
        <is>
          <t>Затраты труда рабочих (ср 4,6)</t>
        </is>
      </c>
      <c r="E17" s="163" t="inlineStr">
        <is>
          <t>чел.-ч</t>
        </is>
      </c>
      <c r="F17" s="163" t="n">
        <v>328.44</v>
      </c>
      <c r="G17" s="166" t="n">
        <v>10.5</v>
      </c>
      <c r="H17" s="166">
        <f>ROUND(F17*G17,2)</f>
        <v/>
      </c>
    </row>
    <row r="18" ht="15.6" customFormat="1" customHeight="1" s="145">
      <c r="A18" s="163" t="n">
        <v>6</v>
      </c>
      <c r="B18" s="163" t="n"/>
      <c r="C18" s="164" t="inlineStr">
        <is>
          <t>1-100-44</t>
        </is>
      </c>
      <c r="D18" s="164" t="inlineStr">
        <is>
          <t>Затраты труда рабочих (ср 4,4)</t>
        </is>
      </c>
      <c r="E18" s="163" t="inlineStr">
        <is>
          <t>чел.-ч</t>
        </is>
      </c>
      <c r="F18" s="163" t="n">
        <v>317.37068</v>
      </c>
      <c r="G18" s="166" t="n">
        <v>10.21</v>
      </c>
      <c r="H18" s="166">
        <f>ROUND(F18*G18,2)</f>
        <v/>
      </c>
    </row>
    <row r="19" ht="15.6" customFormat="1" customHeight="1" s="145">
      <c r="A19" s="163" t="n">
        <v>7</v>
      </c>
      <c r="B19" s="163" t="n"/>
      <c r="C19" s="164" t="inlineStr">
        <is>
          <t>1-100-39</t>
        </is>
      </c>
      <c r="D19" s="164" t="inlineStr">
        <is>
          <t>Затраты труда рабочих (ср 3,9)</t>
        </is>
      </c>
      <c r="E19" s="163" t="inlineStr">
        <is>
          <t>чел.-ч</t>
        </is>
      </c>
      <c r="F19" s="163" t="n">
        <v>295.9406</v>
      </c>
      <c r="G19" s="166" t="n">
        <v>9.51</v>
      </c>
      <c r="H19" s="166">
        <f>ROUND(F19*G19,2)</f>
        <v/>
      </c>
    </row>
    <row r="20" ht="15.6" customFormat="1" customHeight="1" s="145">
      <c r="A20" s="163" t="n">
        <v>8</v>
      </c>
      <c r="B20" s="163" t="n"/>
      <c r="C20" s="164" t="inlineStr">
        <is>
          <t>1-100-20</t>
        </is>
      </c>
      <c r="D20" s="164" t="inlineStr">
        <is>
          <t>Затраты труда рабочих (ср 2)</t>
        </is>
      </c>
      <c r="E20" s="163" t="inlineStr">
        <is>
          <t>чел.-ч</t>
        </is>
      </c>
      <c r="F20" s="163" t="n">
        <v>153.07352</v>
      </c>
      <c r="G20" s="166" t="n">
        <v>7.8</v>
      </c>
      <c r="H20" s="166">
        <f>ROUND(F20*G20,2)</f>
        <v/>
      </c>
    </row>
    <row r="21" ht="15.6" customFormat="1" customHeight="1" s="145">
      <c r="A21" s="163" t="n">
        <v>9</v>
      </c>
      <c r="B21" s="163" t="n"/>
      <c r="C21" s="164" t="inlineStr">
        <is>
          <t>1-100-35</t>
        </is>
      </c>
      <c r="D21" s="164" t="inlineStr">
        <is>
          <t>Затраты труда рабочих (ср 3,5)</t>
        </is>
      </c>
      <c r="E21" s="163" t="inlineStr">
        <is>
          <t>чел.-ч</t>
        </is>
      </c>
      <c r="F21" s="163" t="n">
        <v>107.26464</v>
      </c>
      <c r="G21" s="166" t="n">
        <v>9.07</v>
      </c>
      <c r="H21" s="166">
        <f>ROUND(F21*G21,2)</f>
        <v/>
      </c>
    </row>
    <row r="22" ht="15.6" customFormat="1" customHeight="1" s="145">
      <c r="A22" s="163" t="n">
        <v>10</v>
      </c>
      <c r="B22" s="163" t="n"/>
      <c r="C22" s="164" t="inlineStr">
        <is>
          <t>1-100-25</t>
        </is>
      </c>
      <c r="D22" s="164" t="inlineStr">
        <is>
          <t>Затраты труда рабочих (ср 2,5)</t>
        </is>
      </c>
      <c r="E22" s="163" t="inlineStr">
        <is>
          <t>чел.-ч</t>
        </is>
      </c>
      <c r="F22" s="163" t="n">
        <v>114.24</v>
      </c>
      <c r="G22" s="166" t="n">
        <v>8.17</v>
      </c>
      <c r="H22" s="166">
        <f>ROUND(F22*G22,2)</f>
        <v/>
      </c>
    </row>
    <row r="23" ht="15.6" customFormat="1" customHeight="1" s="145">
      <c r="A23" s="163" t="n">
        <v>11</v>
      </c>
      <c r="B23" s="163" t="n"/>
      <c r="C23" s="164" t="inlineStr">
        <is>
          <t>1-100-36</t>
        </is>
      </c>
      <c r="D23" s="164" t="inlineStr">
        <is>
          <t>Затраты труда рабочих (ср 3,6)</t>
        </is>
      </c>
      <c r="E23" s="163" t="inlineStr">
        <is>
          <t>чел.-ч</t>
        </is>
      </c>
      <c r="F23" s="163" t="n">
        <v>70.40438</v>
      </c>
      <c r="G23" s="166" t="n">
        <v>9.18</v>
      </c>
      <c r="H23" s="166">
        <f>ROUND(F23*G23,2)</f>
        <v/>
      </c>
    </row>
    <row r="24" ht="15.6" customFormat="1" customHeight="1" s="145">
      <c r="A24" s="163" t="n">
        <v>12</v>
      </c>
      <c r="B24" s="163" t="n"/>
      <c r="C24" s="164" t="inlineStr">
        <is>
          <t>1-100-42</t>
        </is>
      </c>
      <c r="D24" s="164" t="inlineStr">
        <is>
          <t>Затраты труда рабочих (ср 4,2)</t>
        </is>
      </c>
      <c r="E24" s="163" t="inlineStr">
        <is>
          <t>чел.-ч</t>
        </is>
      </c>
      <c r="F24" s="163" t="n">
        <v>58.4604</v>
      </c>
      <c r="G24" s="166" t="n">
        <v>9.92</v>
      </c>
      <c r="H24" s="166">
        <f>ROUND(F24*G24,2)</f>
        <v/>
      </c>
    </row>
    <row r="25" ht="15.6" customFormat="1" customHeight="1" s="145">
      <c r="A25" s="163" t="n">
        <v>13</v>
      </c>
      <c r="B25" s="163" t="n"/>
      <c r="C25" s="164" t="inlineStr">
        <is>
          <t>1-100-37</t>
        </is>
      </c>
      <c r="D25" s="164" t="inlineStr">
        <is>
          <t>Затраты труда рабочих (ср 3,7)</t>
        </is>
      </c>
      <c r="E25" s="163" t="inlineStr">
        <is>
          <t>чел.-ч</t>
        </is>
      </c>
      <c r="F25" s="163" t="n">
        <v>26</v>
      </c>
      <c r="G25" s="166" t="n">
        <v>9.289999999999999</v>
      </c>
      <c r="H25" s="166">
        <f>ROUND(F25*G25,2)</f>
        <v/>
      </c>
    </row>
    <row r="26" ht="15.6" customFormat="1" customHeight="1" s="145">
      <c r="A26" s="163" t="n">
        <v>14</v>
      </c>
      <c r="B26" s="163" t="n"/>
      <c r="C26" s="164" t="inlineStr">
        <is>
          <t>1-100-10</t>
        </is>
      </c>
      <c r="D26" s="164" t="inlineStr">
        <is>
          <t>Затраты труда рабочих (ср 1)</t>
        </is>
      </c>
      <c r="E26" s="163" t="inlineStr">
        <is>
          <t>чел.-ч</t>
        </is>
      </c>
      <c r="F26" s="163" t="n">
        <v>11.6844</v>
      </c>
      <c r="G26" s="166" t="n">
        <v>7.19</v>
      </c>
      <c r="H26" s="166">
        <f>ROUND(F26*G26,2)</f>
        <v/>
      </c>
    </row>
    <row r="27" ht="15.6" customFormat="1" customHeight="1" s="145">
      <c r="A27" s="163" t="n">
        <v>15</v>
      </c>
      <c r="B27" s="163" t="n"/>
      <c r="C27" s="164" t="inlineStr">
        <is>
          <t>1-100-27</t>
        </is>
      </c>
      <c r="D27" s="164" t="inlineStr">
        <is>
          <t>Затраты труда рабочих (ср 2,7)</t>
        </is>
      </c>
      <c r="E27" s="163" t="inlineStr">
        <is>
          <t>чел.-ч</t>
        </is>
      </c>
      <c r="F27" s="163" t="n">
        <v>8.172000000000001</v>
      </c>
      <c r="G27" s="166" t="n">
        <v>8.31</v>
      </c>
      <c r="H27" s="166">
        <f>ROUND(F27*G27,2)</f>
        <v/>
      </c>
    </row>
    <row r="28" ht="15.6" customFormat="1" customHeight="1" s="145">
      <c r="A28" s="163" t="n">
        <v>16</v>
      </c>
      <c r="B28" s="163" t="n"/>
      <c r="C28" s="164" t="inlineStr">
        <is>
          <t>1-100-32</t>
        </is>
      </c>
      <c r="D28" s="164" t="inlineStr">
        <is>
          <t>Затраты труда рабочих (ср 3,2)</t>
        </is>
      </c>
      <c r="E28" s="163" t="inlineStr">
        <is>
          <t>чел.-ч</t>
        </is>
      </c>
      <c r="F28" s="163" t="n">
        <v>4.3724</v>
      </c>
      <c r="G28" s="166" t="n">
        <v>8.74</v>
      </c>
      <c r="H28" s="166">
        <f>ROUND(F28*G28,2)</f>
        <v/>
      </c>
    </row>
    <row r="29" ht="15.6" customFormat="1" customHeight="1" s="145">
      <c r="A29" s="163" t="n">
        <v>17</v>
      </c>
      <c r="B29" s="163" t="n"/>
      <c r="C29" s="164" t="inlineStr">
        <is>
          <t>1-100-31</t>
        </is>
      </c>
      <c r="D29" s="164" t="inlineStr">
        <is>
          <t>Затраты труда рабочих (ср 3,1)</t>
        </is>
      </c>
      <c r="E29" s="163" t="inlineStr">
        <is>
          <t>чел.-ч</t>
        </is>
      </c>
      <c r="F29" s="163" t="n">
        <v>2.62</v>
      </c>
      <c r="G29" s="166" t="n">
        <v>8.640000000000001</v>
      </c>
      <c r="H29" s="166">
        <f>ROUND(F29*G29,2)</f>
        <v/>
      </c>
    </row>
    <row r="30" ht="15.6" customFormat="1" customHeight="1" s="145">
      <c r="A30" s="163" t="n">
        <v>18</v>
      </c>
      <c r="B30" s="163" t="n"/>
      <c r="C30" s="164" t="inlineStr">
        <is>
          <t>1-100-33</t>
        </is>
      </c>
      <c r="D30" s="164" t="inlineStr">
        <is>
          <t>Затраты труда рабочих (ср 3,3)</t>
        </is>
      </c>
      <c r="E30" s="163" t="inlineStr">
        <is>
          <t>чел.-ч</t>
        </is>
      </c>
      <c r="F30" s="163" t="n">
        <v>2.08116</v>
      </c>
      <c r="G30" s="166" t="n">
        <v>8.859999999999999</v>
      </c>
      <c r="H30" s="166">
        <f>ROUND(F30*G30,2)</f>
        <v/>
      </c>
    </row>
    <row r="31" ht="15.6" customFormat="1" customHeight="1" s="145">
      <c r="A31" s="163" t="n">
        <v>19</v>
      </c>
      <c r="B31" s="163" t="n"/>
      <c r="C31" s="164" t="inlineStr">
        <is>
          <t>1-100-47</t>
        </is>
      </c>
      <c r="D31" s="164" t="inlineStr">
        <is>
          <t>Затраты труда рабочих (ср 4,7)</t>
        </is>
      </c>
      <c r="E31" s="163" t="inlineStr">
        <is>
          <t>чел.-ч</t>
        </is>
      </c>
      <c r="F31" s="163" t="n">
        <v>1.593</v>
      </c>
      <c r="G31" s="166" t="n">
        <v>10.65</v>
      </c>
      <c r="H31" s="166">
        <f>ROUND(F31*G31,2)</f>
        <v/>
      </c>
      <c r="J31" s="145" t="n"/>
    </row>
    <row r="32" ht="15.6" customFormat="1" customHeight="1" s="106">
      <c r="A32" s="162" t="inlineStr">
        <is>
          <t>Затраты труда машинистов</t>
        </is>
      </c>
      <c r="B32" s="182" t="n"/>
      <c r="C32" s="182" t="n"/>
      <c r="D32" s="182" t="n"/>
      <c r="E32" s="183" t="n"/>
      <c r="F32" s="162" t="n">
        <v>1617.8038695</v>
      </c>
      <c r="G32" s="12" t="n"/>
      <c r="H32" s="12" t="n">
        <v>21791.82</v>
      </c>
    </row>
    <row r="33" ht="15.6" customFormat="1" customHeight="1" s="145">
      <c r="A33" s="163" t="n">
        <v>20</v>
      </c>
      <c r="B33" s="163" t="n"/>
      <c r="C33" s="164" t="n">
        <v>2</v>
      </c>
      <c r="D33" s="164" t="inlineStr">
        <is>
          <t>Затраты труда машинистов</t>
        </is>
      </c>
      <c r="E33" s="163" t="inlineStr">
        <is>
          <t>чел.-ч</t>
        </is>
      </c>
      <c r="F33" s="163" t="n">
        <v>1617.8038695</v>
      </c>
      <c r="G33" s="166" t="n">
        <v>13.47</v>
      </c>
      <c r="H33" s="166">
        <f>ROUND(F33*G33,2)</f>
        <v/>
      </c>
    </row>
    <row r="34" ht="15.6" customFormat="1" customHeight="1" s="106">
      <c r="A34" s="162" t="inlineStr">
        <is>
          <t>Машины и механизмы</t>
        </is>
      </c>
      <c r="B34" s="182" t="n"/>
      <c r="C34" s="182" t="n"/>
      <c r="D34" s="182" t="n"/>
      <c r="E34" s="183" t="n"/>
      <c r="F34" s="162" t="n"/>
      <c r="G34" s="12" t="n"/>
      <c r="H34" s="12">
        <f>SUM(H35:H80)</f>
        <v/>
      </c>
    </row>
    <row r="35" ht="46.9" customFormat="1" customHeight="1" s="145">
      <c r="A35" s="163" t="n">
        <v>21</v>
      </c>
      <c r="B35" s="163" t="n"/>
      <c r="C35" s="164" t="inlineStr">
        <is>
          <t>91.04.01-021</t>
        </is>
      </c>
      <c r="D35" s="16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5" s="163" t="inlineStr">
        <is>
          <t>маш.час</t>
        </is>
      </c>
      <c r="F35" s="163" t="n">
        <v>571.284</v>
      </c>
      <c r="G35" s="166" t="n">
        <v>87.59999999999999</v>
      </c>
      <c r="H35" s="166">
        <f>ROUND(F35*G35,2)</f>
        <v/>
      </c>
    </row>
    <row r="36" ht="62.45" customFormat="1" customHeight="1" s="145">
      <c r="A36" s="163" t="n">
        <v>22</v>
      </c>
      <c r="B36" s="163" t="n"/>
      <c r="C36" s="164" t="inlineStr">
        <is>
          <t>91.04.01-504</t>
        </is>
      </c>
      <c r="D36" s="164" t="inlineStr">
        <is>
          <t>Комплекты оборудования вращательно-колонкового бурения электрические, глубина бурения до 300 м, диаметр до 60 м, мощность 30 кВт</t>
        </is>
      </c>
      <c r="E36" s="163" t="inlineStr">
        <is>
          <t>маш.час</t>
        </is>
      </c>
      <c r="F36" s="163" t="n">
        <v>476.91</v>
      </c>
      <c r="G36" s="166" t="n">
        <v>46.14</v>
      </c>
      <c r="H36" s="166">
        <f>ROUND(F36*G36,2)</f>
        <v/>
      </c>
    </row>
    <row r="37" ht="31.15" customFormat="1" customHeight="1" s="145">
      <c r="A37" s="163" t="n">
        <v>23</v>
      </c>
      <c r="B37" s="163" t="n"/>
      <c r="C37" s="164" t="inlineStr">
        <is>
          <t>91.05.06-012</t>
        </is>
      </c>
      <c r="D37" s="164" t="inlineStr">
        <is>
          <t>Краны на гусеничном ходу, грузоподъемность до 16 т</t>
        </is>
      </c>
      <c r="E37" s="163" t="inlineStr">
        <is>
          <t>маш.час</t>
        </is>
      </c>
      <c r="F37" s="163" t="n">
        <v>163.585842</v>
      </c>
      <c r="G37" s="166" t="n">
        <v>96.89</v>
      </c>
      <c r="H37" s="166">
        <f>ROUND(F37*G37,2)</f>
        <v/>
      </c>
    </row>
    <row r="38" ht="46.9" customFormat="1" customHeight="1" s="145">
      <c r="A38" s="163" t="n">
        <v>24</v>
      </c>
      <c r="B38" s="163" t="n"/>
      <c r="C38" s="164" t="inlineStr">
        <is>
          <t>91.18.01-007</t>
        </is>
      </c>
      <c r="D38" s="16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163" t="inlineStr">
        <is>
          <t>маш.час</t>
        </is>
      </c>
      <c r="F38" s="163" t="n">
        <v>127.09719</v>
      </c>
      <c r="G38" s="166" t="n">
        <v>90</v>
      </c>
      <c r="H38" s="166">
        <f>ROUND(F38*G38,2)</f>
        <v/>
      </c>
    </row>
    <row r="39" ht="31.15" customFormat="1" customHeight="1" s="145">
      <c r="A39" s="163" t="n">
        <v>25</v>
      </c>
      <c r="B39" s="163" t="n"/>
      <c r="C39" s="164" t="inlineStr">
        <is>
          <t>91.01.05-086</t>
        </is>
      </c>
      <c r="D39" s="164" t="inlineStr">
        <is>
          <t>Экскаваторы одноковшовые дизельные на гусеничном ходу, емкость ковша 0,65 м3</t>
        </is>
      </c>
      <c r="E39" s="163" t="inlineStr">
        <is>
          <t>маш.час</t>
        </is>
      </c>
      <c r="F39" s="163" t="n">
        <v>52.0998</v>
      </c>
      <c r="G39" s="166" t="n">
        <v>115.27</v>
      </c>
      <c r="H39" s="166">
        <f>ROUND(F39*G39,2)</f>
        <v/>
      </c>
    </row>
    <row r="40" ht="31.15" customFormat="1" customHeight="1" s="145">
      <c r="A40" s="163" t="n">
        <v>26</v>
      </c>
      <c r="B40" s="163" t="n"/>
      <c r="C40" s="164" t="inlineStr">
        <is>
          <t>91.17.04-233</t>
        </is>
      </c>
      <c r="D40" s="164" t="inlineStr">
        <is>
          <t>Установки для сварки ручной дуговой (постоянного тока)</t>
        </is>
      </c>
      <c r="E40" s="163" t="inlineStr">
        <is>
          <t>маш.час</t>
        </is>
      </c>
      <c r="F40" s="163" t="n">
        <v>649.635178</v>
      </c>
      <c r="G40" s="166" t="n">
        <v>8.1</v>
      </c>
      <c r="H40" s="166">
        <f>ROUND(F40*G40,2)</f>
        <v/>
      </c>
    </row>
    <row r="41" ht="15.6" customFormat="1" customHeight="1" s="145">
      <c r="A41" s="163" t="n">
        <v>27</v>
      </c>
      <c r="B41" s="163" t="n"/>
      <c r="C41" s="164" t="inlineStr">
        <is>
          <t>91.14.02-001</t>
        </is>
      </c>
      <c r="D41" s="164" t="inlineStr">
        <is>
          <t>Автомобили бортовые, грузоподъемность до 5 т</t>
        </is>
      </c>
      <c r="E41" s="163" t="inlineStr">
        <is>
          <t>маш.час</t>
        </is>
      </c>
      <c r="F41" s="163" t="n">
        <v>73.1320535</v>
      </c>
      <c r="G41" s="166" t="n">
        <v>65.70999999999999</v>
      </c>
      <c r="H41" s="166">
        <f>ROUND(F41*G41,2)</f>
        <v/>
      </c>
    </row>
    <row r="42" ht="31.15" customFormat="1" customHeight="1" s="145">
      <c r="A42" s="163" t="n">
        <v>28</v>
      </c>
      <c r="B42" s="163" t="n"/>
      <c r="C42" s="164" t="inlineStr">
        <is>
          <t>91.05.05-015</t>
        </is>
      </c>
      <c r="D42" s="164" t="inlineStr">
        <is>
          <t>Краны на автомобильном ходу, грузоподъемность 16 т</t>
        </is>
      </c>
      <c r="E42" s="163" t="inlineStr">
        <is>
          <t>маш.час</t>
        </is>
      </c>
      <c r="F42" s="163" t="n">
        <v>32.962187</v>
      </c>
      <c r="G42" s="166" t="n">
        <v>115.4</v>
      </c>
      <c r="H42" s="166">
        <f>ROUND(F42*G42,2)</f>
        <v/>
      </c>
    </row>
    <row r="43" ht="15.6" customFormat="1" customHeight="1" s="145">
      <c r="A43" s="163" t="n">
        <v>29</v>
      </c>
      <c r="B43" s="163" t="n"/>
      <c r="C43" s="164" t="inlineStr">
        <is>
          <t>91.01.01-035</t>
        </is>
      </c>
      <c r="D43" s="164" t="inlineStr">
        <is>
          <t>Бульдозеры, мощность 79 кВт (108 л.с.)</t>
        </is>
      </c>
      <c r="E43" s="163" t="inlineStr">
        <is>
          <t>маш.час</t>
        </is>
      </c>
      <c r="F43" s="163" t="n">
        <v>18.01098</v>
      </c>
      <c r="G43" s="166" t="n">
        <v>79.06999999999999</v>
      </c>
      <c r="H43" s="166">
        <f>ROUND(F43*G43,2)</f>
        <v/>
      </c>
    </row>
    <row r="44" ht="15.6" customFormat="1" customHeight="1" s="145">
      <c r="A44" s="163" t="n">
        <v>30</v>
      </c>
      <c r="B44" s="163" t="n"/>
      <c r="C44" s="164" t="inlineStr">
        <is>
          <t>91.13.01-038</t>
        </is>
      </c>
      <c r="D44" s="164" t="inlineStr">
        <is>
          <t>Машины поливомоечные 6000 л</t>
        </is>
      </c>
      <c r="E44" s="163" t="inlineStr">
        <is>
          <t>маш.час</t>
        </is>
      </c>
      <c r="F44" s="163" t="n">
        <v>10.248</v>
      </c>
      <c r="G44" s="166" t="n">
        <v>110</v>
      </c>
      <c r="H44" s="166">
        <f>ROUND(F44*G44,2)</f>
        <v/>
      </c>
    </row>
    <row r="45" ht="31.15" customFormat="1" customHeight="1" s="145">
      <c r="A45" s="163" t="n">
        <v>31</v>
      </c>
      <c r="B45" s="163" t="n"/>
      <c r="C45" s="164" t="inlineStr">
        <is>
          <t>91.06.06-048</t>
        </is>
      </c>
      <c r="D45" s="164" t="inlineStr">
        <is>
          <t>Подъемники одномачтовые, грузоподъемность до 500 кг, высота подъема 45 м</t>
        </is>
      </c>
      <c r="E45" s="163" t="inlineStr">
        <is>
          <t>маш.час</t>
        </is>
      </c>
      <c r="F45" s="163" t="n">
        <v>28.24031</v>
      </c>
      <c r="G45" s="166" t="n">
        <v>31.26</v>
      </c>
      <c r="H45" s="166">
        <f>ROUND(F45*G45,2)</f>
        <v/>
      </c>
    </row>
    <row r="46" ht="15.6" customFormat="1" customHeight="1" s="145">
      <c r="A46" s="163" t="n">
        <v>32</v>
      </c>
      <c r="B46" s="163" t="n"/>
      <c r="C46" s="164" t="inlineStr">
        <is>
          <t>91.14.02-003</t>
        </is>
      </c>
      <c r="D46" s="164" t="inlineStr">
        <is>
          <t>Автомобили бортовые, грузоподъемность до 10 т</t>
        </is>
      </c>
      <c r="E46" s="163" t="inlineStr">
        <is>
          <t>маш.час</t>
        </is>
      </c>
      <c r="F46" s="163" t="n">
        <v>8.8545</v>
      </c>
      <c r="G46" s="166" t="n">
        <v>80.44</v>
      </c>
      <c r="H46" s="166">
        <f>ROUND(F46*G46,2)</f>
        <v/>
      </c>
    </row>
    <row r="47" ht="15.6" customFormat="1" customHeight="1" s="145">
      <c r="A47" s="163" t="n">
        <v>33</v>
      </c>
      <c r="B47" s="163" t="n"/>
      <c r="C47" s="164" t="inlineStr">
        <is>
          <t>91.08.04-021</t>
        </is>
      </c>
      <c r="D47" s="164" t="inlineStr">
        <is>
          <t>Котлы битумные передвижные 400 л</t>
        </is>
      </c>
      <c r="E47" s="163" t="inlineStr">
        <is>
          <t>маш.час</t>
        </is>
      </c>
      <c r="F47" s="163" t="n">
        <v>23.66809</v>
      </c>
      <c r="G47" s="166" t="n">
        <v>30</v>
      </c>
      <c r="H47" s="166">
        <f>ROUND(F47*G47,2)</f>
        <v/>
      </c>
    </row>
    <row r="48" ht="31.15" customFormat="1" customHeight="1" s="145">
      <c r="A48" s="163" t="n">
        <v>34</v>
      </c>
      <c r="B48" s="163" t="n"/>
      <c r="C48" s="164" t="inlineStr">
        <is>
          <t>91.07.07-012</t>
        </is>
      </c>
      <c r="D48" s="164" t="inlineStr">
        <is>
          <t>Насосы для строительных растворов, производительность 5 м3/час</t>
        </is>
      </c>
      <c r="E48" s="163" t="inlineStr">
        <is>
          <t>маш.час</t>
        </is>
      </c>
      <c r="F48" s="163" t="n">
        <v>90.59048</v>
      </c>
      <c r="G48" s="166" t="n">
        <v>7.54</v>
      </c>
      <c r="H48" s="166">
        <f>ROUND(F48*G48,2)</f>
        <v/>
      </c>
    </row>
    <row r="49" ht="46.9" customFormat="1" customHeight="1" s="145">
      <c r="A49" s="163" t="n">
        <v>35</v>
      </c>
      <c r="B49" s="163" t="n"/>
      <c r="C49" s="164" t="inlineStr">
        <is>
          <t>91.17.04-036</t>
        </is>
      </c>
      <c r="D49" s="164" t="inlineStr">
        <is>
          <t>Агрегаты сварочные передвижные с дизельным двигателем, номинальный сварочный ток 250-400 А</t>
        </is>
      </c>
      <c r="E49" s="163" t="inlineStr">
        <is>
          <t>маш.час</t>
        </is>
      </c>
      <c r="F49" s="163" t="n">
        <v>48.09</v>
      </c>
      <c r="G49" s="166" t="n">
        <v>14</v>
      </c>
      <c r="H49" s="166">
        <f>ROUND(F49*G49,2)</f>
        <v/>
      </c>
    </row>
    <row r="50" ht="15.6" customFormat="1" customHeight="1" s="145">
      <c r="A50" s="163" t="n">
        <v>36</v>
      </c>
      <c r="B50" s="163" t="n"/>
      <c r="C50" s="164" t="inlineStr">
        <is>
          <t>91.05.01-017</t>
        </is>
      </c>
      <c r="D50" s="164" t="inlineStr">
        <is>
          <t>Краны башенные, грузоподъемность 8 т</t>
        </is>
      </c>
      <c r="E50" s="163" t="inlineStr">
        <is>
          <t>маш.час</t>
        </is>
      </c>
      <c r="F50" s="163" t="n">
        <v>7.608116</v>
      </c>
      <c r="G50" s="166" t="n">
        <v>86.40000000000001</v>
      </c>
      <c r="H50" s="166">
        <f>ROUND(F50*G50,2)</f>
        <v/>
      </c>
    </row>
    <row r="51" ht="15.6" customFormat="1" customHeight="1" s="145">
      <c r="A51" s="163" t="n">
        <v>37</v>
      </c>
      <c r="B51" s="163" t="n"/>
      <c r="C51" s="164" t="inlineStr">
        <is>
          <t>91.17.04-031</t>
        </is>
      </c>
      <c r="D51" s="164" t="inlineStr">
        <is>
          <t>Агрегаты для сварки полиэтиленовых труб</t>
        </is>
      </c>
      <c r="E51" s="163" t="inlineStr">
        <is>
          <t>маш.час</t>
        </is>
      </c>
      <c r="F51" s="163" t="n">
        <v>4.843993</v>
      </c>
      <c r="G51" s="166" t="n">
        <v>100.1</v>
      </c>
      <c r="H51" s="166">
        <f>ROUND(F51*G51,2)</f>
        <v/>
      </c>
    </row>
    <row r="52" ht="31.15" customFormat="1" customHeight="1" s="145">
      <c r="A52" s="163" t="n">
        <v>38</v>
      </c>
      <c r="B52" s="163" t="n"/>
      <c r="C52" s="164" t="inlineStr">
        <is>
          <t>91.07.08-025</t>
        </is>
      </c>
      <c r="D52" s="164" t="inlineStr">
        <is>
          <t>Растворосмесители передвижные, объем барабана 250 л</t>
        </is>
      </c>
      <c r="E52" s="163" t="inlineStr">
        <is>
          <t>маш.час</t>
        </is>
      </c>
      <c r="F52" s="163" t="n">
        <v>27.30414</v>
      </c>
      <c r="G52" s="166" t="n">
        <v>16.31</v>
      </c>
      <c r="H52" s="166">
        <f>ROUND(F52*G52,2)</f>
        <v/>
      </c>
    </row>
    <row r="53" ht="15.6" customFormat="1" customHeight="1" s="145">
      <c r="A53" s="163" t="n">
        <v>39</v>
      </c>
      <c r="B53" s="163" t="n"/>
      <c r="C53" s="164" t="inlineStr">
        <is>
          <t>91.06.09-011</t>
        </is>
      </c>
      <c r="D53" s="164" t="inlineStr">
        <is>
          <t>Люльки</t>
        </is>
      </c>
      <c r="E53" s="163" t="inlineStr">
        <is>
          <t>маш.час</t>
        </is>
      </c>
      <c r="F53" s="163" t="n">
        <v>7.82325</v>
      </c>
      <c r="G53" s="166" t="n">
        <v>53.87</v>
      </c>
      <c r="H53" s="166">
        <f>ROUND(F53*G53,2)</f>
        <v/>
      </c>
    </row>
    <row r="54" ht="15.6" customFormat="1" customHeight="1" s="145">
      <c r="A54" s="163" t="n">
        <v>40</v>
      </c>
      <c r="B54" s="163" t="n"/>
      <c r="C54" s="164" t="inlineStr">
        <is>
          <t>91.14.04-001</t>
        </is>
      </c>
      <c r="D54" s="164" t="inlineStr">
        <is>
          <t>Тягачи седельные, грузоподъемность 12 т</t>
        </is>
      </c>
      <c r="E54" s="163" t="inlineStr">
        <is>
          <t>маш.час</t>
        </is>
      </c>
      <c r="F54" s="163" t="n">
        <v>3.542</v>
      </c>
      <c r="G54" s="166" t="n">
        <v>102.84</v>
      </c>
      <c r="H54" s="166">
        <f>ROUND(F54*G54,2)</f>
        <v/>
      </c>
    </row>
    <row r="55" ht="15.6" customFormat="1" customHeight="1" s="145">
      <c r="A55" s="163" t="n">
        <v>41</v>
      </c>
      <c r="B55" s="163" t="n"/>
      <c r="C55" s="164" t="inlineStr">
        <is>
          <t>91.10.03-001</t>
        </is>
      </c>
      <c r="D55" s="164" t="inlineStr">
        <is>
          <t>Битумозаправщики, грузоподъемность 4 т</t>
        </is>
      </c>
      <c r="E55" s="163" t="inlineStr">
        <is>
          <t>маш.час</t>
        </is>
      </c>
      <c r="F55" s="163" t="n">
        <v>1.4552</v>
      </c>
      <c r="G55" s="166" t="n">
        <v>189.75</v>
      </c>
      <c r="H55" s="166">
        <f>ROUND(F55*G55,2)</f>
        <v/>
      </c>
    </row>
    <row r="56" ht="31.15" customFormat="1" customHeight="1" s="145">
      <c r="A56" s="163" t="n">
        <v>42</v>
      </c>
      <c r="B56" s="163" t="n"/>
      <c r="C56" s="164" t="inlineStr">
        <is>
          <t>91.06.06-042</t>
        </is>
      </c>
      <c r="D56" s="164" t="inlineStr">
        <is>
          <t>Подъемники гидравлические, высота подъема 10 м</t>
        </is>
      </c>
      <c r="E56" s="163" t="inlineStr">
        <is>
          <t>маш.час</t>
        </is>
      </c>
      <c r="F56" s="163" t="n">
        <v>8.487</v>
      </c>
      <c r="G56" s="166" t="n">
        <v>29.6</v>
      </c>
      <c r="H56" s="166">
        <f>ROUND(F56*G56,2)</f>
        <v/>
      </c>
    </row>
    <row r="57" ht="15.6" customFormat="1" customHeight="1" s="145">
      <c r="A57" s="163" t="n">
        <v>43</v>
      </c>
      <c r="B57" s="163" t="n"/>
      <c r="C57" s="164" t="inlineStr">
        <is>
          <t>91.19.08-007</t>
        </is>
      </c>
      <c r="D57" s="164" t="inlineStr">
        <is>
          <t>Насосы мощностью 7,2 м3/ч</t>
        </is>
      </c>
      <c r="E57" s="163" t="inlineStr">
        <is>
          <t>маш.час</t>
        </is>
      </c>
      <c r="F57" s="163" t="n">
        <v>11.6264</v>
      </c>
      <c r="G57" s="166" t="n">
        <v>18.68</v>
      </c>
      <c r="H57" s="166">
        <f>ROUND(F57*G57,2)</f>
        <v/>
      </c>
    </row>
    <row r="58" ht="15.6" customFormat="1" customHeight="1" s="145">
      <c r="A58" s="163" t="n">
        <v>44</v>
      </c>
      <c r="B58" s="163" t="n"/>
      <c r="C58" s="164" t="inlineStr">
        <is>
          <t>91.07.04-001</t>
        </is>
      </c>
      <c r="D58" s="164" t="inlineStr">
        <is>
          <t>Вибраторы глубинные</t>
        </is>
      </c>
      <c r="E58" s="163" t="inlineStr">
        <is>
          <t>маш.час</t>
        </is>
      </c>
      <c r="F58" s="163" t="n">
        <v>109.939</v>
      </c>
      <c r="G58" s="166" t="n">
        <v>1.9</v>
      </c>
      <c r="H58" s="166">
        <f>ROUND(F58*G58,2)</f>
        <v/>
      </c>
    </row>
    <row r="59" ht="31.15" customFormat="1" customHeight="1" s="145">
      <c r="A59" s="163" t="n">
        <v>45</v>
      </c>
      <c r="B59" s="163" t="n"/>
      <c r="C59" s="164" t="inlineStr">
        <is>
          <t>91.06.01-003</t>
        </is>
      </c>
      <c r="D59" s="164" t="inlineStr">
        <is>
          <t>Домкраты гидравлические, грузоподъемность 63-100 т</t>
        </is>
      </c>
      <c r="E59" s="163" t="inlineStr">
        <is>
          <t>маш.час</t>
        </is>
      </c>
      <c r="F59" s="163" t="n">
        <v>194.331508</v>
      </c>
      <c r="G59" s="166" t="n">
        <v>0.9</v>
      </c>
      <c r="H59" s="166">
        <f>ROUND(F59*G59,2)</f>
        <v/>
      </c>
    </row>
    <row r="60" ht="31.15" customFormat="1" customHeight="1" s="145">
      <c r="A60" s="163" t="n">
        <v>46</v>
      </c>
      <c r="B60" s="163" t="n"/>
      <c r="C60" s="164" t="inlineStr">
        <is>
          <t>91.10.05-001</t>
        </is>
      </c>
      <c r="D60" s="164" t="inlineStr">
        <is>
          <t>Трубоукладчики для труб диаметром 800-1000 мм, грузоподъемность 35 т</t>
        </is>
      </c>
      <c r="E60" s="163" t="inlineStr">
        <is>
          <t>маш.час</t>
        </is>
      </c>
      <c r="F60" s="163" t="n">
        <v>0.57</v>
      </c>
      <c r="G60" s="166" t="n">
        <v>175.35</v>
      </c>
      <c r="H60" s="166">
        <f>ROUND(F60*G60,2)</f>
        <v/>
      </c>
    </row>
    <row r="61" ht="15.6" customFormat="1" customHeight="1" s="145">
      <c r="A61" s="163" t="n">
        <v>47</v>
      </c>
      <c r="B61" s="163" t="n"/>
      <c r="C61" s="164" t="inlineStr">
        <is>
          <t>91.17.04-042</t>
        </is>
      </c>
      <c r="D61" s="164" t="inlineStr">
        <is>
          <t>Аппараты для газовой сварки и резки</t>
        </is>
      </c>
      <c r="E61" s="163" t="inlineStr">
        <is>
          <t>маш.час</t>
        </is>
      </c>
      <c r="F61" s="163" t="n">
        <v>72.29098999999999</v>
      </c>
      <c r="G61" s="166" t="n">
        <v>1.2</v>
      </c>
      <c r="H61" s="166">
        <f>ROUND(F61*G61,2)</f>
        <v/>
      </c>
    </row>
    <row r="62" ht="62.45" customFormat="1" customHeight="1" s="145">
      <c r="A62" s="163" t="n">
        <v>48</v>
      </c>
      <c r="B62" s="163" t="n"/>
      <c r="C62" s="164" t="inlineStr">
        <is>
          <t>91.10.09-012</t>
        </is>
      </c>
      <c r="D62" s="16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2" s="163" t="inlineStr">
        <is>
          <t>маш.час</t>
        </is>
      </c>
      <c r="F62" s="163" t="n">
        <v>2.9645</v>
      </c>
      <c r="G62" s="166" t="n">
        <v>26.32</v>
      </c>
      <c r="H62" s="166">
        <f>ROUND(F62*G62,2)</f>
        <v/>
      </c>
    </row>
    <row r="63" ht="46.9" customFormat="1" customHeight="1" s="145">
      <c r="A63" s="163" t="n">
        <v>49</v>
      </c>
      <c r="B63" s="163" t="n"/>
      <c r="C63" s="164" t="inlineStr">
        <is>
          <t>91.21.01-012</t>
        </is>
      </c>
      <c r="D63" s="164" t="inlineStr">
        <is>
          <t>Агрегаты окрасочные высокого давления для окраски поверхностей конструкций, мощность 1 кВт</t>
        </is>
      </c>
      <c r="E63" s="163" t="inlineStr">
        <is>
          <t>маш.час</t>
        </is>
      </c>
      <c r="F63" s="163" t="n">
        <v>10.6748</v>
      </c>
      <c r="G63" s="166" t="n">
        <v>6.82</v>
      </c>
      <c r="H63" s="166">
        <f>ROUND(F63*G63,2)</f>
        <v/>
      </c>
    </row>
    <row r="64" ht="15.6" customFormat="1" customHeight="1" s="145">
      <c r="A64" s="163" t="n">
        <v>50</v>
      </c>
      <c r="B64" s="163" t="n"/>
      <c r="C64" s="164" t="inlineStr">
        <is>
          <t>91.07.04-002</t>
        </is>
      </c>
      <c r="D64" s="164" t="inlineStr">
        <is>
          <t>Вибраторы поверхностные</t>
        </is>
      </c>
      <c r="E64" s="163" t="inlineStr">
        <is>
          <t>маш.час</t>
        </is>
      </c>
      <c r="F64" s="163" t="n">
        <v>113.29147</v>
      </c>
      <c r="G64" s="166" t="n">
        <v>0.5</v>
      </c>
      <c r="H64" s="166">
        <f>ROUND(F64*G64,2)</f>
        <v/>
      </c>
    </row>
    <row r="65" ht="15.6" customFormat="1" customHeight="1" s="145">
      <c r="A65" s="163" t="n">
        <v>51</v>
      </c>
      <c r="B65" s="163" t="n"/>
      <c r="C65" s="164" t="inlineStr">
        <is>
          <t>91.06.05-011</t>
        </is>
      </c>
      <c r="D65" s="164" t="inlineStr">
        <is>
          <t>Погрузчики, грузоподъемность 5 т</t>
        </is>
      </c>
      <c r="E65" s="163" t="inlineStr">
        <is>
          <t>маш.час</t>
        </is>
      </c>
      <c r="F65" s="163" t="n">
        <v>0.62653</v>
      </c>
      <c r="G65" s="166" t="n">
        <v>89.98999999999999</v>
      </c>
      <c r="H65" s="166">
        <f>ROUND(F65*G65,2)</f>
        <v/>
      </c>
    </row>
    <row r="66" ht="31.15" customFormat="1" customHeight="1" s="145">
      <c r="A66" s="163" t="n">
        <v>52</v>
      </c>
      <c r="B66" s="163" t="n"/>
      <c r="C66" s="164" t="inlineStr">
        <is>
          <t>91.17.04-171</t>
        </is>
      </c>
      <c r="D66" s="164" t="inlineStr">
        <is>
          <t>Преобразователи сварочные номинальным сварочным током 315-500 А</t>
        </is>
      </c>
      <c r="E66" s="163" t="inlineStr">
        <is>
          <t>маш.час</t>
        </is>
      </c>
      <c r="F66" s="163" t="n">
        <v>3.954864</v>
      </c>
      <c r="G66" s="166" t="n">
        <v>12.31</v>
      </c>
      <c r="H66" s="166">
        <f>ROUND(F66*G66,2)</f>
        <v/>
      </c>
    </row>
    <row r="67" ht="31.15" customFormat="1" customHeight="1" s="145">
      <c r="A67" s="163" t="n">
        <v>53</v>
      </c>
      <c r="B67" s="163" t="n"/>
      <c r="C67" s="164" t="inlineStr">
        <is>
          <t>91.08.09-023</t>
        </is>
      </c>
      <c r="D67" s="164" t="inlineStr">
        <is>
          <t>Трамбовки пневматические при работе от передвижных компрессорных станций</t>
        </is>
      </c>
      <c r="E67" s="163" t="inlineStr">
        <is>
          <t>маш.час</t>
        </is>
      </c>
      <c r="F67" s="163" t="n">
        <v>88.2</v>
      </c>
      <c r="G67" s="166" t="n">
        <v>0.55</v>
      </c>
      <c r="H67" s="166">
        <f>ROUND(F67*G67,2)</f>
        <v/>
      </c>
    </row>
    <row r="68" ht="31.15" customFormat="1" customHeight="1" s="145">
      <c r="A68" s="163" t="n">
        <v>54</v>
      </c>
      <c r="B68" s="163" t="n"/>
      <c r="C68" s="164" t="inlineStr">
        <is>
          <t>91.14.05-011</t>
        </is>
      </c>
      <c r="D68" s="164" t="inlineStr">
        <is>
          <t>Полуприцепы общего назначения, грузоподъемность 12 т</t>
        </is>
      </c>
      <c r="E68" s="163" t="inlineStr">
        <is>
          <t>маш.час</t>
        </is>
      </c>
      <c r="F68" s="163" t="n">
        <v>3.542</v>
      </c>
      <c r="G68" s="166" t="n">
        <v>12</v>
      </c>
      <c r="H68" s="166">
        <f>ROUND(F68*G68,2)</f>
        <v/>
      </c>
    </row>
    <row r="69" ht="31.15" customFormat="1" customHeight="1" s="145">
      <c r="A69" s="163" t="n">
        <v>55</v>
      </c>
      <c r="B69" s="163" t="n"/>
      <c r="C69" s="164" t="inlineStr">
        <is>
          <t>91.05.06-007</t>
        </is>
      </c>
      <c r="D69" s="164" t="inlineStr">
        <is>
          <t>Краны на гусеничном ходу, грузоподъемность 25 т</t>
        </is>
      </c>
      <c r="E69" s="163" t="inlineStr">
        <is>
          <t>маш.час</t>
        </is>
      </c>
      <c r="F69" s="163" t="n">
        <v>0.315354</v>
      </c>
      <c r="G69" s="166" t="n">
        <v>120.04</v>
      </c>
      <c r="H69" s="166">
        <f>ROUND(F69*G69,2)</f>
        <v/>
      </c>
    </row>
    <row r="70" ht="31.15" customFormat="1" customHeight="1" s="145">
      <c r="A70" s="163" t="n">
        <v>56</v>
      </c>
      <c r="B70" s="163" t="n"/>
      <c r="C70" s="164" t="inlineStr">
        <is>
          <t>91.06.03-061</t>
        </is>
      </c>
      <c r="D70" s="164" t="inlineStr">
        <is>
          <t>Лебедки электрические тяговым усилием до 12,26 кН (1,25 т)</t>
        </is>
      </c>
      <c r="E70" s="163" t="inlineStr">
        <is>
          <t>маш.час</t>
        </is>
      </c>
      <c r="F70" s="163" t="n">
        <v>8.366400000000001</v>
      </c>
      <c r="G70" s="166" t="n">
        <v>3.28</v>
      </c>
      <c r="H70" s="166">
        <f>ROUND(F70*G70,2)</f>
        <v/>
      </c>
    </row>
    <row r="71" ht="31.15" customFormat="1" customHeight="1" s="145">
      <c r="A71" s="163" t="n">
        <v>57</v>
      </c>
      <c r="B71" s="163" t="n"/>
      <c r="C71" s="164" t="inlineStr">
        <is>
          <t>91.05.06-008</t>
        </is>
      </c>
      <c r="D71" s="164" t="inlineStr">
        <is>
          <t>Краны на гусеничном ходу, грузоподъемность 40 т</t>
        </is>
      </c>
      <c r="E71" s="163" t="inlineStr">
        <is>
          <t>маш.час</t>
        </is>
      </c>
      <c r="F71" s="163" t="n">
        <v>0.12272</v>
      </c>
      <c r="G71" s="166" t="n">
        <v>175.56</v>
      </c>
      <c r="H71" s="166">
        <f>ROUND(F71*G71,2)</f>
        <v/>
      </c>
    </row>
    <row r="72" ht="15.6" customFormat="1" customHeight="1" s="145">
      <c r="A72" s="163" t="n">
        <v>58</v>
      </c>
      <c r="B72" s="163" t="n"/>
      <c r="C72" s="164" t="inlineStr">
        <is>
          <t>91.14.03-001</t>
        </is>
      </c>
      <c r="D72" s="164" t="inlineStr">
        <is>
          <t>Автомобили-самосвалы, грузоподъемность до 7 т</t>
        </is>
      </c>
      <c r="E72" s="163" t="inlineStr">
        <is>
          <t>маш.час</t>
        </is>
      </c>
      <c r="F72" s="163" t="n">
        <v>0.13416</v>
      </c>
      <c r="G72" s="166" t="n">
        <v>89.54000000000001</v>
      </c>
      <c r="H72" s="166">
        <f>ROUND(F72*G72,2)</f>
        <v/>
      </c>
    </row>
    <row r="73" ht="15.6" customFormat="1" customHeight="1" s="145">
      <c r="A73" s="163" t="n">
        <v>59</v>
      </c>
      <c r="B73" s="163" t="n"/>
      <c r="C73" s="164" t="inlineStr">
        <is>
          <t>91.21.22-638</t>
        </is>
      </c>
      <c r="D73" s="164" t="inlineStr">
        <is>
          <t>Пылесосы промышленные, мощность до 2000 Вт</t>
        </is>
      </c>
      <c r="E73" s="163" t="inlineStr">
        <is>
          <t>маш.час</t>
        </is>
      </c>
      <c r="F73" s="163" t="n">
        <v>3</v>
      </c>
      <c r="G73" s="166" t="n">
        <v>3.29</v>
      </c>
      <c r="H73" s="166">
        <f>ROUND(F73*G73,2)</f>
        <v/>
      </c>
    </row>
    <row r="74" ht="31.15" customFormat="1" customHeight="1" s="145">
      <c r="A74" s="163" t="n">
        <v>60</v>
      </c>
      <c r="B74" s="163" t="n"/>
      <c r="C74" s="164" t="inlineStr">
        <is>
          <t>91.06.03-055</t>
        </is>
      </c>
      <c r="D74" s="164" t="inlineStr">
        <is>
          <t>Лебедки электрические тяговым усилием 19,62 кН (2 т)</t>
        </is>
      </c>
      <c r="E74" s="163" t="inlineStr">
        <is>
          <t>маш.час</t>
        </is>
      </c>
      <c r="F74" s="163" t="n">
        <v>1.452668</v>
      </c>
      <c r="G74" s="166" t="n">
        <v>6.66</v>
      </c>
      <c r="H74" s="166">
        <f>ROUND(F74*G74,2)</f>
        <v/>
      </c>
    </row>
    <row r="75" ht="15.6" customFormat="1" customHeight="1" s="145">
      <c r="A75" s="163" t="n">
        <v>61</v>
      </c>
      <c r="B75" s="163" t="n"/>
      <c r="C75" s="164" t="inlineStr">
        <is>
          <t>91.16.01-002</t>
        </is>
      </c>
      <c r="D75" s="164" t="inlineStr">
        <is>
          <t>Электростанции передвижные, мощность 4 кВт</t>
        </is>
      </c>
      <c r="E75" s="163" t="inlineStr">
        <is>
          <t>маш.час</t>
        </is>
      </c>
      <c r="F75" s="163" t="n">
        <v>0.343882</v>
      </c>
      <c r="G75" s="166" t="n">
        <v>27.11</v>
      </c>
      <c r="H75" s="166">
        <f>ROUND(F75*G75,2)</f>
        <v/>
      </c>
    </row>
    <row r="76" ht="31.15" customFormat="1" customHeight="1" s="145">
      <c r="A76" s="163" t="n">
        <v>62</v>
      </c>
      <c r="B76" s="163" t="n"/>
      <c r="C76" s="164" t="inlineStr">
        <is>
          <t>91.06.03-062</t>
        </is>
      </c>
      <c r="D76" s="164" t="inlineStr">
        <is>
          <t>Лебедки электрические тяговым усилием до 31,39 кН (3,2 т)</t>
        </is>
      </c>
      <c r="E76" s="163" t="inlineStr">
        <is>
          <t>маш.час</t>
        </is>
      </c>
      <c r="F76" s="163" t="n">
        <v>0.50135</v>
      </c>
      <c r="G76" s="166" t="n">
        <v>6.9</v>
      </c>
      <c r="H76" s="166">
        <f>ROUND(F76*G76,2)</f>
        <v/>
      </c>
    </row>
    <row r="77" ht="15.6" customFormat="1" customHeight="1" s="145">
      <c r="A77" s="163" t="n">
        <v>63</v>
      </c>
      <c r="B77" s="163" t="n"/>
      <c r="C77" s="164" t="inlineStr">
        <is>
          <t>91.05.02-005</t>
        </is>
      </c>
      <c r="D77" s="164" t="inlineStr">
        <is>
          <t>Краны козловые, грузоподъемность 32 т</t>
        </is>
      </c>
      <c r="E77" s="163" t="inlineStr">
        <is>
          <t>маш.час</t>
        </is>
      </c>
      <c r="F77" s="163" t="n">
        <v>0.02083</v>
      </c>
      <c r="G77" s="166" t="n">
        <v>120.24</v>
      </c>
      <c r="H77" s="166">
        <f>ROUND(F77*G77,2)</f>
        <v/>
      </c>
    </row>
    <row r="78" ht="15.6" customFormat="1" customHeight="1" s="145">
      <c r="A78" s="163" t="n">
        <v>64</v>
      </c>
      <c r="B78" s="163" t="n"/>
      <c r="C78" s="164" t="inlineStr">
        <is>
          <t>91.14.04-002</t>
        </is>
      </c>
      <c r="D78" s="164" t="inlineStr">
        <is>
          <t>Тягачи седельные, грузоподъемность 15 т</t>
        </is>
      </c>
      <c r="E78" s="163" t="inlineStr">
        <is>
          <t>маш.час</t>
        </is>
      </c>
      <c r="F78" s="163" t="n">
        <v>0.005082</v>
      </c>
      <c r="G78" s="166" t="n">
        <v>94.38</v>
      </c>
      <c r="H78" s="166">
        <f>ROUND(F78*G78,2)</f>
        <v/>
      </c>
    </row>
    <row r="79" ht="31.15" customFormat="1" customHeight="1" s="145">
      <c r="A79" s="163" t="n">
        <v>65</v>
      </c>
      <c r="B79" s="163" t="n"/>
      <c r="C79" s="164" t="inlineStr">
        <is>
          <t>91.06.03-060</t>
        </is>
      </c>
      <c r="D79" s="164" t="inlineStr">
        <is>
          <t>Лебедки электрические тяговым усилием до 5,79 кН (0,59 т)</t>
        </is>
      </c>
      <c r="E79" s="163" t="inlineStr">
        <is>
          <t>маш.час</t>
        </is>
      </c>
      <c r="F79" s="163" t="n">
        <v>0.07699</v>
      </c>
      <c r="G79" s="166" t="n">
        <v>1.7</v>
      </c>
      <c r="H79" s="166">
        <f>ROUND(F79*G79,2)</f>
        <v/>
      </c>
    </row>
    <row r="80" ht="31.15" customFormat="1" customHeight="1" s="145">
      <c r="A80" s="163" t="n">
        <v>66</v>
      </c>
      <c r="B80" s="163" t="n"/>
      <c r="C80" s="164" t="inlineStr">
        <is>
          <t>91.14.05-012</t>
        </is>
      </c>
      <c r="D80" s="164" t="inlineStr">
        <is>
          <t>Полуприцепы общего назначения, грузоподъемность 15 т</t>
        </is>
      </c>
      <c r="E80" s="163" t="inlineStr">
        <is>
          <t>маш.час</t>
        </is>
      </c>
      <c r="F80" s="163" t="n">
        <v>0.005082</v>
      </c>
      <c r="G80" s="166" t="n">
        <v>19.76</v>
      </c>
      <c r="H80" s="166">
        <f>ROUND(F80*G80,2)</f>
        <v/>
      </c>
    </row>
    <row r="81" ht="15.6" customFormat="1" customHeight="1" s="106">
      <c r="A81" s="162" t="inlineStr">
        <is>
          <t>Материалы</t>
        </is>
      </c>
      <c r="B81" s="182" t="n"/>
      <c r="C81" s="182" t="n"/>
      <c r="D81" s="182" t="n"/>
      <c r="E81" s="183" t="n"/>
      <c r="F81" s="162" t="n"/>
      <c r="G81" s="12" t="n"/>
      <c r="H81" s="12">
        <f>SUM(H82:H271)</f>
        <v/>
      </c>
    </row>
    <row r="82" ht="31.15" customFormat="1" customHeight="1" s="145">
      <c r="A82" s="163" t="n">
        <v>67</v>
      </c>
      <c r="B82" s="163" t="n"/>
      <c r="C82" s="164" t="inlineStr">
        <is>
          <t>04.1.02.05-0009</t>
        </is>
      </c>
      <c r="D82" s="164" t="inlineStr">
        <is>
          <t>Смеси бетонные тяжелого бетона (БСТ), класс В25 (М350)</t>
        </is>
      </c>
      <c r="E82" s="163" t="inlineStr">
        <is>
          <t>м3</t>
        </is>
      </c>
      <c r="F82" s="163" t="n">
        <v>328.20025</v>
      </c>
      <c r="G82" s="166" t="n">
        <v>725.6900000000001</v>
      </c>
      <c r="H82" s="166">
        <f>ROUND(F82*G82,2)</f>
        <v/>
      </c>
    </row>
    <row r="83" ht="62.45" customFormat="1" customHeight="1" s="145">
      <c r="A83" s="163" t="n">
        <v>68</v>
      </c>
      <c r="B83" s="163" t="n"/>
      <c r="C83" s="164" t="inlineStr">
        <is>
          <t>23.5.02.02-0096</t>
        </is>
      </c>
      <c r="D83" s="164" t="inlineStr">
        <is>
          <t>Трубы стальные электросварные прямошовные со снятой фаской из стали марок БСт2кп-БСт4кп и БСт2пс-БСт4пс, наружный диаметр 273 мм, толщина стенки 8 мм</t>
        </is>
      </c>
      <c r="E83" s="163" t="inlineStr">
        <is>
          <t>м</t>
        </is>
      </c>
      <c r="F83" s="163" t="n">
        <v>578.34</v>
      </c>
      <c r="G83" s="166" t="n">
        <v>376.6</v>
      </c>
      <c r="H83" s="166">
        <f>ROUND(F83*G83,2)</f>
        <v/>
      </c>
    </row>
    <row r="84" ht="31.15" customFormat="1" customHeight="1" s="145">
      <c r="A84" s="163" t="n">
        <v>69</v>
      </c>
      <c r="B84" s="163" t="n"/>
      <c r="C84" s="164" t="inlineStr">
        <is>
          <t>08.4.03.02-0006</t>
        </is>
      </c>
      <c r="D84" s="164" t="inlineStr">
        <is>
          <t>Сталь арматурная, горячекатаная, гладкая, класс А-I, диаметр 16-18 мм</t>
        </is>
      </c>
      <c r="E84" s="163" t="inlineStr">
        <is>
          <t>т</t>
        </is>
      </c>
      <c r="F84" s="163" t="n">
        <v>32.537</v>
      </c>
      <c r="G84" s="166" t="n">
        <v>5650</v>
      </c>
      <c r="H84" s="166">
        <f>ROUND(F84*G84,2)</f>
        <v/>
      </c>
    </row>
    <row r="85" ht="46.9" customFormat="1" customHeight="1" s="145">
      <c r="A85" s="163" t="n">
        <v>70</v>
      </c>
      <c r="B85" s="163" t="n"/>
      <c r="C85" s="164" t="inlineStr">
        <is>
          <t>20.3.03.07-0118</t>
        </is>
      </c>
      <c r="D85" s="164" t="inlineStr">
        <is>
          <t>Светильник промышленный GM: C195-84 -194-CG-65-L00-K (3 модуля) (Прим. к Светильник аварийного освещения CRUISER  BS-1580-15х0,3)</t>
        </is>
      </c>
      <c r="E85" s="163" t="inlineStr">
        <is>
          <t>шт.</t>
        </is>
      </c>
      <c r="F85" s="163" t="n">
        <v>19</v>
      </c>
      <c r="G85" s="166" t="n">
        <v>4694.09</v>
      </c>
      <c r="H85" s="166">
        <f>ROUND(F85*G85,2)</f>
        <v/>
      </c>
    </row>
    <row r="86" ht="31.15" customFormat="1" customHeight="1" s="145">
      <c r="A86" s="163" t="n">
        <v>71</v>
      </c>
      <c r="B86" s="163" t="n"/>
      <c r="C86" s="164" t="inlineStr">
        <is>
          <t>04.3.02.09-1546</t>
        </is>
      </c>
      <c r="D86" s="164" t="inlineStr">
        <is>
          <t>Смесь сухая гидроизоляционная износостойкая на цементной основе</t>
        </is>
      </c>
      <c r="E86" s="163" t="inlineStr">
        <is>
          <t>кг</t>
        </is>
      </c>
      <c r="F86" s="163" t="n">
        <v>3174.9</v>
      </c>
      <c r="G86" s="166" t="n">
        <v>16.71</v>
      </c>
      <c r="H86" s="166">
        <f>ROUND(F86*G86,2)</f>
        <v/>
      </c>
    </row>
    <row r="87" ht="15.6" customFormat="1" customHeight="1" s="145">
      <c r="A87" s="163" t="n">
        <v>72</v>
      </c>
      <c r="B87" s="163" t="n"/>
      <c r="C87" s="164" t="inlineStr">
        <is>
          <t>12.1.02.03-0052</t>
        </is>
      </c>
      <c r="D87" s="164" t="inlineStr">
        <is>
          <t>Изопласт: К ЭКП-4,5</t>
        </is>
      </c>
      <c r="E87" s="163" t="inlineStr">
        <is>
          <t>м2</t>
        </is>
      </c>
      <c r="F87" s="163" t="n">
        <v>1014.185</v>
      </c>
      <c r="G87" s="166" t="n">
        <v>45.2</v>
      </c>
      <c r="H87" s="166">
        <f>ROUND(F87*G87,2)</f>
        <v/>
      </c>
    </row>
    <row r="88" ht="46.9" customFormat="1" customHeight="1" s="145">
      <c r="A88" s="163" t="n">
        <v>73</v>
      </c>
      <c r="B88" s="163" t="n"/>
      <c r="C88" s="164" t="inlineStr">
        <is>
          <t>20.3.03.04-0070</t>
        </is>
      </c>
      <c r="D88" s="164" t="inlineStr">
        <is>
          <t>Светильник ЛСП 66-2х36-003/013 с ЭПРА (Светильник  с люминесцентными лампами, ЭПРА,  INOX 236)</t>
        </is>
      </c>
      <c r="E88" s="163" t="inlineStr">
        <is>
          <t>шт</t>
        </is>
      </c>
      <c r="F88" s="163" t="n">
        <v>19</v>
      </c>
      <c r="G88" s="166" t="n">
        <v>2298.86</v>
      </c>
      <c r="H88" s="166">
        <f>ROUND(F88*G88,2)</f>
        <v/>
      </c>
    </row>
    <row r="89" ht="46.9" customFormat="1" customHeight="1" s="145">
      <c r="A89" s="163" t="n">
        <v>74</v>
      </c>
      <c r="B89" s="163" t="n"/>
      <c r="C89" s="164" t="inlineStr">
        <is>
          <t>08.4.02.03-1032</t>
        </is>
      </c>
      <c r="D89" s="164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89" s="163" t="inlineStr">
        <is>
          <t>т</t>
        </is>
      </c>
      <c r="F89" s="163" t="n">
        <v>7.5187</v>
      </c>
      <c r="G89" s="166" t="n">
        <v>5582.57</v>
      </c>
      <c r="H89" s="166">
        <f>ROUND(F89*G89,2)</f>
        <v/>
      </c>
    </row>
    <row r="90" ht="46.9" customFormat="1" customHeight="1" s="145">
      <c r="A90" s="163" t="n">
        <v>75</v>
      </c>
      <c r="B90" s="163" t="n"/>
      <c r="C90" s="164" t="inlineStr">
        <is>
          <t>11.1.03.06-0095</t>
        </is>
      </c>
      <c r="D90" s="164" t="inlineStr">
        <is>
          <t>Доска обрезная, хвойных пород, ширина 75-150 мм, толщина 44 мм и более, длина 4-6,5 м, сорт III</t>
        </is>
      </c>
      <c r="E90" s="163" t="inlineStr">
        <is>
          <t>м3</t>
        </is>
      </c>
      <c r="F90" s="163" t="n">
        <v>38.096555</v>
      </c>
      <c r="G90" s="166" t="n">
        <v>1056</v>
      </c>
      <c r="H90" s="166">
        <f>ROUND(F90*G90,2)</f>
        <v/>
      </c>
    </row>
    <row r="91" ht="31.15" customFormat="1" customHeight="1" s="145">
      <c r="A91" s="163" t="n">
        <v>76</v>
      </c>
      <c r="B91" s="163" t="n"/>
      <c r="C91" s="164" t="inlineStr">
        <is>
          <t>01.7.06.01-0021</t>
        </is>
      </c>
      <c r="D91" s="164" t="inlineStr">
        <is>
          <t>Лента гидроизоляционная с гидрофильными свойствами BENTOSTRIP S Q 19 х 25 RED salt</t>
        </is>
      </c>
      <c r="E91" s="163" t="inlineStr">
        <is>
          <t>м</t>
        </is>
      </c>
      <c r="F91" s="163" t="n">
        <v>288.225</v>
      </c>
      <c r="G91" s="166" t="n">
        <v>137.33</v>
      </c>
      <c r="H91" s="166">
        <f>ROUND(F91*G91,2)</f>
        <v/>
      </c>
    </row>
    <row r="92" ht="31.15" customFormat="1" customHeight="1" s="145">
      <c r="A92" s="163" t="n">
        <v>77</v>
      </c>
      <c r="B92" s="163" t="n"/>
      <c r="C92" s="164" t="inlineStr">
        <is>
          <t>01.7.19.04-0031</t>
        </is>
      </c>
      <c r="D92" s="164" t="inlineStr">
        <is>
          <t>Прокладки резиновые (пластина техническая прессованная)</t>
        </is>
      </c>
      <c r="E92" s="163" t="inlineStr">
        <is>
          <t>кг</t>
        </is>
      </c>
      <c r="F92" s="163" t="n">
        <v>1540.94</v>
      </c>
      <c r="G92" s="166" t="n">
        <v>23.09</v>
      </c>
      <c r="H92" s="166">
        <f>ROUND(F92*G92,2)</f>
        <v/>
      </c>
    </row>
    <row r="93" ht="31.15" customFormat="1" customHeight="1" s="145">
      <c r="A93" s="163" t="n">
        <v>78</v>
      </c>
      <c r="B93" s="163" t="n"/>
      <c r="C93" s="164" t="inlineStr">
        <is>
          <t>04.1.02.05-0022</t>
        </is>
      </c>
      <c r="D93" s="164" t="inlineStr">
        <is>
          <t>Смеси бетонные тяжелого бетона (БСТ), крупность заполнителя 10 мм, класс В5 (М75)</t>
        </is>
      </c>
      <c r="E93" s="163" t="inlineStr">
        <is>
          <t>м3</t>
        </is>
      </c>
      <c r="F93" s="163" t="n">
        <v>36.21</v>
      </c>
      <c r="G93" s="166" t="n">
        <v>563.03</v>
      </c>
      <c r="H93" s="166">
        <f>ROUND(F93*G93,2)</f>
        <v/>
      </c>
    </row>
    <row r="94" ht="15.6" customFormat="1" customHeight="1" s="145">
      <c r="A94" s="163" t="n">
        <v>79</v>
      </c>
      <c r="B94" s="163" t="n"/>
      <c r="C94" s="164" t="inlineStr">
        <is>
          <t>04.3.01.09-0014</t>
        </is>
      </c>
      <c r="D94" s="164" t="inlineStr">
        <is>
          <t>Раствор готовый кладочный, цементный, М100</t>
        </is>
      </c>
      <c r="E94" s="163" t="inlineStr">
        <is>
          <t>м3</t>
        </is>
      </c>
      <c r="F94" s="163" t="n">
        <v>29.680691</v>
      </c>
      <c r="G94" s="166" t="n">
        <v>519.8</v>
      </c>
      <c r="H94" s="166">
        <f>ROUND(F94*G94,2)</f>
        <v/>
      </c>
    </row>
    <row r="95" ht="31.15" customFormat="1" customHeight="1" s="145">
      <c r="A95" s="163" t="n">
        <v>80</v>
      </c>
      <c r="B95" s="163" t="n"/>
      <c r="C95" s="164" t="inlineStr">
        <is>
          <t>21.1.06.09-0181</t>
        </is>
      </c>
      <c r="D95" s="164" t="inlineStr">
        <is>
          <t>Кабель силовой с медными жилами ВВГнг(A)-LS 5х25-660</t>
        </is>
      </c>
      <c r="E95" s="163" t="inlineStr">
        <is>
          <t>1000 м</t>
        </is>
      </c>
      <c r="F95" s="163" t="n">
        <v>0.1326</v>
      </c>
      <c r="G95" s="166" t="n">
        <v>109675.42</v>
      </c>
      <c r="H95" s="166">
        <f>ROUND(F95*G95,2)</f>
        <v/>
      </c>
    </row>
    <row r="96" ht="31.15" customFormat="1" customHeight="1" s="145">
      <c r="A96" s="163" t="n">
        <v>81</v>
      </c>
      <c r="B96" s="163" t="n"/>
      <c r="C96" s="164" t="inlineStr">
        <is>
          <t>24.3.03.13-0218</t>
        </is>
      </c>
      <c r="D96" s="164" t="inlineStr">
        <is>
          <t>Трубы полиэтиленовые ПЭ80, SDR21, диаметр 225 мм</t>
        </is>
      </c>
      <c r="E96" s="163" t="inlineStr">
        <is>
          <t>м</t>
        </is>
      </c>
      <c r="F96" s="163" t="n">
        <v>85.547</v>
      </c>
      <c r="G96" s="166" t="n">
        <v>156.36</v>
      </c>
      <c r="H96" s="166">
        <f>ROUND(F96*G96,2)</f>
        <v/>
      </c>
    </row>
    <row r="97" ht="31.15" customFormat="1" customHeight="1" s="145">
      <c r="A97" s="163" t="n">
        <v>82</v>
      </c>
      <c r="B97" s="163" t="n"/>
      <c r="C97" s="164" t="inlineStr">
        <is>
          <t>21.1.06.10-0173</t>
        </is>
      </c>
      <c r="D97" s="164" t="inlineStr">
        <is>
          <t>Кабель силовой с медными жилами ВВГнг(A)-FRLS 3х16мк-1000</t>
        </is>
      </c>
      <c r="E97" s="163" t="inlineStr">
        <is>
          <t>1000 м</t>
        </is>
      </c>
      <c r="F97" s="163" t="n">
        <v>0.1326</v>
      </c>
      <c r="G97" s="166" t="n">
        <v>94249.81</v>
      </c>
      <c r="H97" s="166">
        <f>ROUND(F97*G97,2)</f>
        <v/>
      </c>
    </row>
    <row r="98" ht="31.15" customFormat="1" customHeight="1" s="145">
      <c r="A98" s="163" t="n">
        <v>83</v>
      </c>
      <c r="B98" s="163" t="n"/>
      <c r="C98" s="164" t="inlineStr">
        <is>
          <t>01.2.03.03-0107</t>
        </is>
      </c>
      <c r="D98" s="164" t="inlineStr">
        <is>
          <t>Мастика битумно-масляная морозостойкая горячего применения</t>
        </is>
      </c>
      <c r="E98" s="163" t="inlineStr">
        <is>
          <t>т</t>
        </is>
      </c>
      <c r="F98" s="163" t="n">
        <v>2.91026</v>
      </c>
      <c r="G98" s="166" t="n">
        <v>3960</v>
      </c>
      <c r="H98" s="166">
        <f>ROUND(F98*G98,2)</f>
        <v/>
      </c>
    </row>
    <row r="99" ht="31.15" customFormat="1" customHeight="1" s="145">
      <c r="A99" s="163" t="n">
        <v>84</v>
      </c>
      <c r="B99" s="163" t="n"/>
      <c r="C99" s="164" t="inlineStr">
        <is>
          <t>08.3.01.01-0023</t>
        </is>
      </c>
      <c r="D99" s="164" t="inlineStr">
        <is>
          <t>Сталь двутавровая горячекатаная обычная, марка Ст0</t>
        </is>
      </c>
      <c r="E99" s="163" t="inlineStr">
        <is>
          <t>т</t>
        </is>
      </c>
      <c r="F99" s="163" t="n">
        <v>1.39</v>
      </c>
      <c r="G99" s="166" t="n">
        <v>8237.27</v>
      </c>
      <c r="H99" s="166">
        <f>ROUND(F99*G99,2)</f>
        <v/>
      </c>
    </row>
    <row r="100" ht="15.6" customFormat="1" customHeight="1" s="145">
      <c r="A100" s="163" t="n">
        <v>85</v>
      </c>
      <c r="B100" s="163" t="n"/>
      <c r="C100" s="164" t="inlineStr">
        <is>
          <t>14.2.02.10-1000</t>
        </is>
      </c>
      <c r="D100" s="164" t="inlineStr">
        <is>
          <t>Покрытие огнезащитное кабельных проходок</t>
        </is>
      </c>
      <c r="E100" s="163" t="inlineStr">
        <is>
          <t>кг</t>
        </is>
      </c>
      <c r="F100" s="163" t="n">
        <v>59.5</v>
      </c>
      <c r="G100" s="166" t="n">
        <v>173.76</v>
      </c>
      <c r="H100" s="166">
        <f>ROUND(F100*G100,2)</f>
        <v/>
      </c>
    </row>
    <row r="101" ht="31.15" customFormat="1" customHeight="1" s="145">
      <c r="A101" s="163" t="n">
        <v>86</v>
      </c>
      <c r="B101" s="163" t="n"/>
      <c r="C101" s="164" t="inlineStr">
        <is>
          <t>20.3.03.07-0097</t>
        </is>
      </c>
      <c r="D101" s="164" t="inlineStr">
        <is>
          <t>Светильник потолочный GM: A80-32-62-CM-40-L00-V с декоративной накладкой</t>
        </is>
      </c>
      <c r="E101" s="163" t="inlineStr">
        <is>
          <t>шт</t>
        </is>
      </c>
      <c r="F101" s="163" t="n">
        <v>6</v>
      </c>
      <c r="G101" s="166" t="n">
        <v>1295.59</v>
      </c>
      <c r="H101" s="166">
        <f>ROUND(F101*G101,2)</f>
        <v/>
      </c>
    </row>
    <row r="102" ht="15.6" customFormat="1" customHeight="1" s="145">
      <c r="A102" s="163" t="n">
        <v>87</v>
      </c>
      <c r="B102" s="163" t="n"/>
      <c r="C102" s="164" t="inlineStr">
        <is>
          <t>01.7.11.07-0032</t>
        </is>
      </c>
      <c r="D102" s="164" t="inlineStr">
        <is>
          <t>Электроды сварочные Э42, диаметр 4 мм</t>
        </is>
      </c>
      <c r="E102" s="163" t="inlineStr">
        <is>
          <t>т</t>
        </is>
      </c>
      <c r="F102" s="163" t="n">
        <v>0.7439621</v>
      </c>
      <c r="G102" s="166" t="n">
        <v>10315.01</v>
      </c>
      <c r="H102" s="166">
        <f>ROUND(F102*G102,2)</f>
        <v/>
      </c>
    </row>
    <row r="103" ht="15.6" customFormat="1" customHeight="1" s="145">
      <c r="A103" s="163" t="n">
        <v>88</v>
      </c>
      <c r="B103" s="163" t="n"/>
      <c r="C103" s="164" t="inlineStr">
        <is>
          <t>20.2.08.04-0032</t>
        </is>
      </c>
      <c r="D103" s="164" t="inlineStr">
        <is>
          <t>Полоса К-107ц, сечение 40х3 мм, оцинкованная</t>
        </is>
      </c>
      <c r="E103" s="163" t="inlineStr">
        <is>
          <t>шт</t>
        </is>
      </c>
      <c r="F103" s="163" t="n">
        <v>200</v>
      </c>
      <c r="G103" s="166" t="n">
        <v>29.45</v>
      </c>
      <c r="H103" s="166">
        <f>ROUND(F103*G103,2)</f>
        <v/>
      </c>
    </row>
    <row r="104" ht="31.15" customFormat="1" customHeight="1" s="145">
      <c r="A104" s="163" t="n">
        <v>89</v>
      </c>
      <c r="B104" s="163" t="n"/>
      <c r="C104" s="164" t="inlineStr">
        <is>
          <t>20.2.08.05-0020</t>
        </is>
      </c>
      <c r="D104" s="164" t="inlineStr">
        <is>
          <t>Профиль монтажный зетовый Z-образный, размер 80х40 мм, длина 2 м</t>
        </is>
      </c>
      <c r="E104" s="163" t="inlineStr">
        <is>
          <t>шт</t>
        </is>
      </c>
      <c r="F104" s="163" t="n">
        <v>50</v>
      </c>
      <c r="G104" s="166" t="n">
        <v>105.37</v>
      </c>
      <c r="H104" s="166">
        <f>ROUND(F104*G104,2)</f>
        <v/>
      </c>
    </row>
    <row r="105" ht="31.15" customFormat="1" customHeight="1" s="145">
      <c r="A105" s="163" t="n">
        <v>90</v>
      </c>
      <c r="B105" s="163" t="n"/>
      <c r="C105" s="164" t="inlineStr">
        <is>
          <t>21.1.06.09-0163</t>
        </is>
      </c>
      <c r="D105" s="164" t="inlineStr">
        <is>
          <t>Кабель силовой с медными жилами ВВГнг(A)-LS 4х6-660</t>
        </is>
      </c>
      <c r="E105" s="163" t="inlineStr">
        <is>
          <t>1000 м</t>
        </is>
      </c>
      <c r="F105" s="163" t="n">
        <v>0.204</v>
      </c>
      <c r="G105" s="166" t="n">
        <v>20267.26</v>
      </c>
      <c r="H105" s="166">
        <f>ROUND(F105*G105,2)</f>
        <v/>
      </c>
    </row>
    <row r="106" ht="31.15" customFormat="1" customHeight="1" s="145">
      <c r="A106" s="163" t="n">
        <v>91</v>
      </c>
      <c r="B106" s="163" t="n"/>
      <c r="C106" s="164" t="inlineStr">
        <is>
          <t>05.1.02.08-0084</t>
        </is>
      </c>
      <c r="D106" s="164" t="inlineStr">
        <is>
          <t>Трубы железобетонные безнапорные раструбные, диаметр 800 мм</t>
        </is>
      </c>
      <c r="E106" s="163" t="inlineStr">
        <is>
          <t>м</t>
        </is>
      </c>
      <c r="F106" s="163" t="n">
        <v>5.982</v>
      </c>
      <c r="G106" s="166" t="n">
        <v>617.12</v>
      </c>
      <c r="H106" s="166">
        <f>ROUND(F106*G106,2)</f>
        <v/>
      </c>
    </row>
    <row r="107" ht="78" customFormat="1" customHeight="1" s="145">
      <c r="A107" s="163" t="n">
        <v>92</v>
      </c>
      <c r="B107" s="163" t="n"/>
      <c r="C107" s="164" t="inlineStr">
        <is>
          <t>08.4.01.02-0013</t>
        </is>
      </c>
      <c r="D107" s="164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07" s="163" t="inlineStr">
        <is>
          <t>т</t>
        </is>
      </c>
      <c r="F107" s="163" t="n">
        <v>0.52585</v>
      </c>
      <c r="G107" s="166" t="n">
        <v>6800</v>
      </c>
      <c r="H107" s="166">
        <f>ROUND(F107*G107,2)</f>
        <v/>
      </c>
    </row>
    <row r="108" ht="31.15" customFormat="1" customHeight="1" s="145">
      <c r="A108" s="163" t="n">
        <v>93</v>
      </c>
      <c r="B108" s="163" t="n"/>
      <c r="C108" s="164" t="inlineStr">
        <is>
          <t>21.1.06.09-0152</t>
        </is>
      </c>
      <c r="D108" s="164" t="inlineStr">
        <is>
          <t>Кабель силовой с медными жилами ВВГнг(A)-LS 3х2,5-660</t>
        </is>
      </c>
      <c r="E108" s="163" t="inlineStr">
        <is>
          <t>1000 м</t>
        </is>
      </c>
      <c r="F108" s="163" t="n">
        <v>0.4182</v>
      </c>
      <c r="G108" s="166" t="n">
        <v>6920.41</v>
      </c>
      <c r="H108" s="166">
        <f>ROUND(F108*G108,2)</f>
        <v/>
      </c>
    </row>
    <row r="109" ht="15.6" customFormat="1" customHeight="1" s="145">
      <c r="A109" s="163" t="n">
        <v>94</v>
      </c>
      <c r="B109" s="163" t="n"/>
      <c r="C109" s="164" t="inlineStr">
        <is>
          <t>01.7.15.06-0111</t>
        </is>
      </c>
      <c r="D109" s="164" t="inlineStr">
        <is>
          <t>Гвозди строительные</t>
        </is>
      </c>
      <c r="E109" s="163" t="inlineStr">
        <is>
          <t>т</t>
        </is>
      </c>
      <c r="F109" s="163" t="n">
        <v>0.2355773</v>
      </c>
      <c r="G109" s="166" t="n">
        <v>11978</v>
      </c>
      <c r="H109" s="166">
        <f>ROUND(F109*G109,2)</f>
        <v/>
      </c>
    </row>
    <row r="110" ht="62.45" customFormat="1" customHeight="1" s="145">
      <c r="A110" s="163" t="n">
        <v>95</v>
      </c>
      <c r="B110" s="163" t="n"/>
      <c r="C110" s="164" t="inlineStr">
        <is>
          <t>23.5.02.02-0006</t>
        </is>
      </c>
      <c r="D110" s="164" t="inlineStr">
        <is>
          <t>Трубы стальные электросварные прямошовные из стали марок БСт2кп-БСт4кп и БСт2пс-БСт4пс, наружный диаметр 108 мм, толщина стенки 4,0 мм</t>
        </is>
      </c>
      <c r="E110" s="163" t="inlineStr">
        <is>
          <t>м</t>
        </is>
      </c>
      <c r="F110" s="163" t="n">
        <v>30</v>
      </c>
      <c r="G110" s="166" t="n">
        <v>90.86</v>
      </c>
      <c r="H110" s="166">
        <f>ROUND(F110*G110,2)</f>
        <v/>
      </c>
    </row>
    <row r="111" ht="15.6" customFormat="1" customHeight="1" s="145">
      <c r="A111" s="163" t="n">
        <v>96</v>
      </c>
      <c r="B111" s="163" t="n"/>
      <c r="C111" s="164" t="inlineStr">
        <is>
          <t>01.4.01.10-0017</t>
        </is>
      </c>
      <c r="D111" s="164" t="inlineStr">
        <is>
          <t>Шнек ПБС-65, длина 1300 мм</t>
        </is>
      </c>
      <c r="E111" s="163" t="inlineStr">
        <is>
          <t>шт</t>
        </is>
      </c>
      <c r="F111" s="163" t="n">
        <v>4.536</v>
      </c>
      <c r="G111" s="166" t="n">
        <v>527.21</v>
      </c>
      <c r="H111" s="166">
        <f>ROUND(F111*G111,2)</f>
        <v/>
      </c>
    </row>
    <row r="112" ht="15.6" customFormat="1" customHeight="1" s="145">
      <c r="A112" s="163" t="n">
        <v>97</v>
      </c>
      <c r="B112" s="163" t="n"/>
      <c r="C112" s="164" t="inlineStr">
        <is>
          <t>02.2.05.04-1792</t>
        </is>
      </c>
      <c r="D112" s="164" t="inlineStr">
        <is>
          <t>Щебень М 1400, фракция 20-40 мм, группа 2</t>
        </is>
      </c>
      <c r="E112" s="163" t="inlineStr">
        <is>
          <t>м3</t>
        </is>
      </c>
      <c r="F112" s="163" t="n">
        <v>15</v>
      </c>
      <c r="G112" s="166" t="n">
        <v>140.9</v>
      </c>
      <c r="H112" s="166">
        <f>ROUND(F112*G112,2)</f>
        <v/>
      </c>
    </row>
    <row r="113" ht="31.15" customFormat="1" customHeight="1" s="145">
      <c r="A113" s="163" t="n">
        <v>98</v>
      </c>
      <c r="B113" s="163" t="n"/>
      <c r="C113" s="164" t="inlineStr">
        <is>
          <t>01.2.01.02-0031</t>
        </is>
      </c>
      <c r="D113" s="164" t="inlineStr">
        <is>
          <t>Битумы нефтяные строительные изоляционные БНИ-IV-3, БНИ-IV, БНИ-V</t>
        </is>
      </c>
      <c r="E113" s="163" t="inlineStr">
        <is>
          <t>т</t>
        </is>
      </c>
      <c r="F113" s="163" t="n">
        <v>1.3696</v>
      </c>
      <c r="G113" s="166" t="n">
        <v>1412.5</v>
      </c>
      <c r="H113" s="166">
        <f>ROUND(F113*G113,2)</f>
        <v/>
      </c>
    </row>
    <row r="114" ht="46.9" customFormat="1" customHeight="1" s="145">
      <c r="A114" s="163" t="n">
        <v>99</v>
      </c>
      <c r="B114" s="163" t="n"/>
      <c r="C114" s="164" t="inlineStr">
        <is>
          <t>23.5.02.02-0005</t>
        </is>
      </c>
      <c r="D114" s="164" t="inlineStr">
        <is>
          <t>Трубы стальные электросварные прямошовные из стали марок БСт2кп-БСт4кп и БСт2пс-БСт4пс, наружный диаметр 89 мм, толщина стенки 3,5 мм</t>
        </is>
      </c>
      <c r="E114" s="163" t="inlineStr">
        <is>
          <t>м</t>
        </is>
      </c>
      <c r="F114" s="163" t="n">
        <v>30</v>
      </c>
      <c r="G114" s="166" t="n">
        <v>61.62</v>
      </c>
      <c r="H114" s="166">
        <f>ROUND(F114*G114,2)</f>
        <v/>
      </c>
    </row>
    <row r="115" ht="15.6" customFormat="1" customHeight="1" s="145">
      <c r="A115" s="163" t="n">
        <v>100</v>
      </c>
      <c r="B115" s="163" t="n"/>
      <c r="C115" s="164" t="inlineStr">
        <is>
          <t>01.7.07.14-0001</t>
        </is>
      </c>
      <c r="D115" s="164" t="inlineStr">
        <is>
          <t>Гермит, диаметр 40 мм</t>
        </is>
      </c>
      <c r="E115" s="163" t="inlineStr">
        <is>
          <t>кг</t>
        </is>
      </c>
      <c r="F115" s="163" t="n">
        <v>95.11425</v>
      </c>
      <c r="G115" s="166" t="n">
        <v>17.82</v>
      </c>
      <c r="H115" s="166">
        <f>ROUND(F115*G115,2)</f>
        <v/>
      </c>
    </row>
    <row r="116" ht="78" customFormat="1" customHeight="1" s="145">
      <c r="A116" s="163" t="n">
        <v>101</v>
      </c>
      <c r="B116" s="163" t="n"/>
      <c r="C116" s="164" t="inlineStr">
        <is>
          <t>07.2.07.04-0012</t>
        </is>
      </c>
      <c r="D116" s="164" t="inlineStr">
        <is>
          <t>Прочие индивидуальные сварные конструкции из листовой стали толщиной 3-10 мм, масса сборочной единицы до 0,1 т (ОПОРЫ ИЗ ЛИСТОВОЙ СТАЛИ, С РЕШЕТКАМИ ИЗ ПРОКАТНЫХ ПРОФИЛЕЙ)</t>
        </is>
      </c>
      <c r="E116" s="163" t="inlineStr">
        <is>
          <t>т</t>
        </is>
      </c>
      <c r="F116" s="163" t="n">
        <v>0.1355</v>
      </c>
      <c r="G116" s="166" t="n">
        <v>12319.52</v>
      </c>
      <c r="H116" s="166">
        <f>ROUND(F116*G116,2)</f>
        <v/>
      </c>
    </row>
    <row r="117" ht="62.45" customFormat="1" customHeight="1" s="145">
      <c r="A117" s="163" t="n">
        <v>102</v>
      </c>
      <c r="B117" s="163" t="n"/>
      <c r="C117" s="164" t="inlineStr">
        <is>
          <t>07.2.05.03-0001</t>
        </is>
      </c>
      <c r="D117" s="164" t="inlineStr">
        <is>
          <t>Площадки встроенные одноярусные и многоярусные для обслуживания и установки оборудования с железобетонным настилом, расход стали на 1 м2 площадки до 50 кг</t>
        </is>
      </c>
      <c r="E117" s="163" t="inlineStr">
        <is>
          <t>т</t>
        </is>
      </c>
      <c r="F117" s="163" t="n">
        <v>0.1866</v>
      </c>
      <c r="G117" s="166" t="n">
        <v>8749.969999999999</v>
      </c>
      <c r="H117" s="166">
        <f>ROUND(F117*G117,2)</f>
        <v/>
      </c>
    </row>
    <row r="118" ht="31.15" customFormat="1" customHeight="1" s="145">
      <c r="A118" s="163" t="n">
        <v>103</v>
      </c>
      <c r="B118" s="163" t="n"/>
      <c r="C118" s="164" t="inlineStr">
        <is>
          <t>21.1.06.10-0231</t>
        </is>
      </c>
      <c r="D118" s="164" t="inlineStr">
        <is>
          <t>Кабель силовой с медными жилами ВВГнг-FRLS 2х1,5-1000</t>
        </is>
      </c>
      <c r="E118" s="163" t="inlineStr">
        <is>
          <t>1000 м</t>
        </is>
      </c>
      <c r="F118" s="163" t="n">
        <v>0.153</v>
      </c>
      <c r="G118" s="166" t="n">
        <v>10122.74</v>
      </c>
      <c r="H118" s="166">
        <f>ROUND(F118*G118,2)</f>
        <v/>
      </c>
    </row>
    <row r="119" ht="15.6" customFormat="1" customHeight="1" s="145">
      <c r="A119" s="163" t="n">
        <v>104</v>
      </c>
      <c r="B119" s="163" t="n"/>
      <c r="C119" s="164" t="inlineStr">
        <is>
          <t>02.3.01.02-1012</t>
        </is>
      </c>
      <c r="D119" s="164" t="inlineStr">
        <is>
          <t>Песок природный II класс, средний, круглые сита</t>
        </is>
      </c>
      <c r="E119" s="163" t="inlineStr">
        <is>
          <t>м3</t>
        </is>
      </c>
      <c r="F119" s="163" t="n">
        <v>24.55256</v>
      </c>
      <c r="G119" s="166" t="n">
        <v>59.99</v>
      </c>
      <c r="H119" s="166">
        <f>ROUND(F119*G119,2)</f>
        <v/>
      </c>
    </row>
    <row r="120" ht="31.15" customFormat="1" customHeight="1" s="145">
      <c r="A120" s="163" t="n">
        <v>105</v>
      </c>
      <c r="B120" s="163" t="n"/>
      <c r="C120" s="164" t="inlineStr">
        <is>
          <t>21.1.06.10-0364</t>
        </is>
      </c>
      <c r="D120" s="164" t="inlineStr">
        <is>
          <t>Кабель силовой с медными жилами ВВГнг(A)-LS 2х4ок(N)-1000</t>
        </is>
      </c>
      <c r="E120" s="163" t="inlineStr">
        <is>
          <t>1000 м</t>
        </is>
      </c>
      <c r="F120" s="163" t="n">
        <v>0.09180000000000001</v>
      </c>
      <c r="G120" s="166" t="n">
        <v>15648.18</v>
      </c>
      <c r="H120" s="166">
        <f>ROUND(F120*G120,2)</f>
        <v/>
      </c>
    </row>
    <row r="121" ht="31.15" customFormat="1" customHeight="1" s="145">
      <c r="A121" s="163" t="n">
        <v>106</v>
      </c>
      <c r="B121" s="163" t="n"/>
      <c r="C121" s="164" t="inlineStr">
        <is>
          <t>06.1.01.05-0017</t>
        </is>
      </c>
      <c r="D121" s="164" t="inlineStr">
        <is>
          <t>Кирпич керамический лицевой, размер 250х120х65 мм, марка 150</t>
        </is>
      </c>
      <c r="E121" s="163" t="inlineStr">
        <is>
          <t>1000 шт</t>
        </is>
      </c>
      <c r="F121" s="163" t="n">
        <v>0.6840000000000001</v>
      </c>
      <c r="G121" s="166" t="n">
        <v>2045.3</v>
      </c>
      <c r="H121" s="166">
        <f>ROUND(F121*G121,2)</f>
        <v/>
      </c>
    </row>
    <row r="122" ht="46.9" customFormat="1" customHeight="1" s="145">
      <c r="A122" s="163" t="n">
        <v>107</v>
      </c>
      <c r="B122" s="163" t="n"/>
      <c r="C122" s="164" t="inlineStr">
        <is>
          <t>01.7.19.09-0024</t>
        </is>
      </c>
      <c r="D122" s="164" t="inlineStr">
        <is>
          <t>Рукава резинотканевые напорно-всасывающие для воды давлением 1 МПа (10 кгс/см2), внутренний диаметр 32 мм</t>
        </is>
      </c>
      <c r="E122" s="163" t="inlineStr">
        <is>
          <t>м</t>
        </is>
      </c>
      <c r="F122" s="163" t="n">
        <v>20.63</v>
      </c>
      <c r="G122" s="166" t="n">
        <v>67.09999999999999</v>
      </c>
      <c r="H122" s="166">
        <f>ROUND(F122*G122,2)</f>
        <v/>
      </c>
    </row>
    <row r="123" ht="15.6" customFormat="1" customHeight="1" s="145">
      <c r="A123" s="163" t="n">
        <v>108</v>
      </c>
      <c r="B123" s="163" t="n"/>
      <c r="C123" s="164" t="inlineStr">
        <is>
          <t>20.1.02.14-0001</t>
        </is>
      </c>
      <c r="D123" s="164" t="inlineStr">
        <is>
          <t>Серьга</t>
        </is>
      </c>
      <c r="E123" s="163" t="inlineStr">
        <is>
          <t>шт</t>
        </is>
      </c>
      <c r="F123" s="163" t="n">
        <v>123</v>
      </c>
      <c r="G123" s="166" t="n">
        <v>10.54</v>
      </c>
      <c r="H123" s="166">
        <f>ROUND(F123*G123,2)</f>
        <v/>
      </c>
    </row>
    <row r="124" ht="46.9" customFormat="1" customHeight="1" s="145">
      <c r="A124" s="163" t="n">
        <v>109</v>
      </c>
      <c r="B124" s="163" t="n"/>
      <c r="C124" s="164" t="inlineStr">
        <is>
          <t>07.1.03.05-0011</t>
        </is>
      </c>
      <c r="D124" s="164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124" s="163" t="inlineStr">
        <is>
          <t>т</t>
        </is>
      </c>
      <c r="F124" s="163" t="n">
        <v>0.1002</v>
      </c>
      <c r="G124" s="166" t="n">
        <v>12877.24</v>
      </c>
      <c r="H124" s="166">
        <f>ROUND(F124*G124,2)</f>
        <v/>
      </c>
    </row>
    <row r="125" ht="62.45" customFormat="1" customHeight="1" s="145">
      <c r="A125" s="163" t="n">
        <v>110</v>
      </c>
      <c r="B125" s="163" t="n"/>
      <c r="C125" s="164" t="inlineStr">
        <is>
          <t>23.5.02.02-0038</t>
        </is>
      </c>
      <c r="D125" s="164" t="inlineStr">
        <is>
          <t>Трубы стальные электросварные прямошовные со снятой фаской из стали марок Ст2кп-Ст4кп и Ст2пс-Ст4пс, наружный диаметр 76 мм, толщина стенки 4 мм</t>
        </is>
      </c>
      <c r="E125" s="163" t="inlineStr">
        <is>
          <t>м</t>
        </is>
      </c>
      <c r="F125" s="163" t="n">
        <v>30</v>
      </c>
      <c r="G125" s="166" t="n">
        <v>40.47</v>
      </c>
      <c r="H125" s="166">
        <f>ROUND(F125*G125,2)</f>
        <v/>
      </c>
    </row>
    <row r="126" ht="31.15" customFormat="1" customHeight="1" s="145">
      <c r="A126" s="163" t="n">
        <v>111</v>
      </c>
      <c r="B126" s="163" t="n"/>
      <c r="C126" s="164" t="inlineStr">
        <is>
          <t>04.1.02.05-0006</t>
        </is>
      </c>
      <c r="D126" s="164" t="inlineStr">
        <is>
          <t>Смеси бетонные тяжелого бетона (БСТ), класс В15 (М200)</t>
        </is>
      </c>
      <c r="E126" s="163" t="inlineStr">
        <is>
          <t>м3</t>
        </is>
      </c>
      <c r="F126" s="163" t="n">
        <v>2.04</v>
      </c>
      <c r="G126" s="166" t="n">
        <v>592.76</v>
      </c>
      <c r="H126" s="166">
        <f>ROUND(F126*G126,2)</f>
        <v/>
      </c>
    </row>
    <row r="127" ht="31.15" customFormat="1" customHeight="1" s="145">
      <c r="A127" s="163" t="n">
        <v>112</v>
      </c>
      <c r="B127" s="163" t="n"/>
      <c r="C127" s="164" t="inlineStr">
        <is>
          <t>08.1.02.06-0033</t>
        </is>
      </c>
      <c r="D127" s="164" t="inlineStr">
        <is>
          <t>Люк чугунный тяжелый (ГОСТ 3634-99) марка Т(C250)-К-1-60</t>
        </is>
      </c>
      <c r="E127" s="163" t="inlineStr">
        <is>
          <t>шт</t>
        </is>
      </c>
      <c r="F127" s="163" t="n">
        <v>2</v>
      </c>
      <c r="G127" s="166" t="n">
        <v>596.04</v>
      </c>
      <c r="H127" s="166">
        <f>ROUND(F127*G127,2)</f>
        <v/>
      </c>
    </row>
    <row r="128" ht="31.15" customFormat="1" customHeight="1" s="145">
      <c r="A128" s="163" t="n">
        <v>113</v>
      </c>
      <c r="B128" s="163" t="n"/>
      <c r="C128" s="164" t="inlineStr">
        <is>
          <t>08.1.02.17-0161</t>
        </is>
      </c>
      <c r="D128" s="164" t="inlineStr">
        <is>
          <t>Сетка тканая с квадратными ячейками № 05, без покрытия</t>
        </is>
      </c>
      <c r="E128" s="163" t="inlineStr">
        <is>
          <t>м2</t>
        </is>
      </c>
      <c r="F128" s="163" t="n">
        <v>39.042</v>
      </c>
      <c r="G128" s="166" t="n">
        <v>28.25</v>
      </c>
      <c r="H128" s="166">
        <f>ROUND(F128*G128,2)</f>
        <v/>
      </c>
    </row>
    <row r="129" ht="15.6" customFormat="1" customHeight="1" s="145">
      <c r="A129" s="163" t="n">
        <v>114</v>
      </c>
      <c r="B129" s="163" t="n"/>
      <c r="C129" s="164" t="inlineStr">
        <is>
          <t>11.2.13.04-0011</t>
        </is>
      </c>
      <c r="D129" s="164" t="inlineStr">
        <is>
          <t>Щиты из досок, толщина 25 мм</t>
        </is>
      </c>
      <c r="E129" s="163" t="inlineStr">
        <is>
          <t>м2</t>
        </is>
      </c>
      <c r="F129" s="163" t="n">
        <v>31.0416</v>
      </c>
      <c r="G129" s="166" t="n">
        <v>35.53</v>
      </c>
      <c r="H129" s="166">
        <f>ROUND(F129*G129,2)</f>
        <v/>
      </c>
    </row>
    <row r="130" ht="46.9" customFormat="1" customHeight="1" s="145">
      <c r="A130" s="163" t="n">
        <v>115</v>
      </c>
      <c r="B130" s="163" t="n"/>
      <c r="C130" s="164" t="inlineStr">
        <is>
          <t>23.5.02.02-0004</t>
        </is>
      </c>
      <c r="D130" s="164" t="inlineStr">
        <is>
          <t>Трубы стальные электросварные прямошовные из стали марок БСт2кп-БСт4кп и БСт2пс-БСт4пс, наружный диаметр 57 мм, толщина стенки 3,0 мм</t>
        </is>
      </c>
      <c r="E130" s="163" t="inlineStr">
        <is>
          <t>м</t>
        </is>
      </c>
      <c r="F130" s="163" t="n">
        <v>30</v>
      </c>
      <c r="G130" s="166" t="n">
        <v>33.39</v>
      </c>
      <c r="H130" s="166">
        <f>ROUND(F130*G130,2)</f>
        <v/>
      </c>
    </row>
    <row r="131" ht="31.15" customFormat="1" customHeight="1" s="145">
      <c r="A131" s="163" t="n">
        <v>116</v>
      </c>
      <c r="B131" s="163" t="n"/>
      <c r="C131" s="164" t="inlineStr">
        <is>
          <t>12.2.01.04-0021</t>
        </is>
      </c>
      <c r="D131" s="164" t="inlineStr">
        <is>
          <t>Изоляция ленточно-полиэтиленовая усиленного типа для труб диаметром 57 мм</t>
        </is>
      </c>
      <c r="E131" s="163" t="inlineStr">
        <is>
          <t>10 м</t>
        </is>
      </c>
      <c r="F131" s="163" t="n">
        <v>2.012</v>
      </c>
      <c r="G131" s="166" t="n">
        <v>489.8</v>
      </c>
      <c r="H131" s="166">
        <f>ROUND(F131*G131,2)</f>
        <v/>
      </c>
    </row>
    <row r="132" ht="15.6" customFormat="1" customHeight="1" s="145">
      <c r="A132" s="163" t="n">
        <v>117</v>
      </c>
      <c r="B132" s="163" t="n"/>
      <c r="C132" s="164" t="inlineStr">
        <is>
          <t>01.7.11.07-0040</t>
        </is>
      </c>
      <c r="D132" s="164" t="inlineStr">
        <is>
          <t>Электроды сварочные Э50А, диаметр 4 мм</t>
        </is>
      </c>
      <c r="E132" s="163" t="inlineStr">
        <is>
          <t>т</t>
        </is>
      </c>
      <c r="F132" s="163" t="n">
        <v>0.08400000000000001</v>
      </c>
      <c r="G132" s="166" t="n">
        <v>11524</v>
      </c>
      <c r="H132" s="166">
        <f>ROUND(F132*G132,2)</f>
        <v/>
      </c>
    </row>
    <row r="133" ht="15.6" customFormat="1" customHeight="1" s="145">
      <c r="A133" s="163" t="n">
        <v>118</v>
      </c>
      <c r="B133" s="163" t="n"/>
      <c r="C133" s="164" t="inlineStr">
        <is>
          <t>01.7.15.07-0014</t>
        </is>
      </c>
      <c r="D133" s="164" t="inlineStr">
        <is>
          <t>Дюбели распорные полипропиленовые</t>
        </is>
      </c>
      <c r="E133" s="163" t="inlineStr">
        <is>
          <t>100 шт</t>
        </is>
      </c>
      <c r="F133" s="163" t="n">
        <v>11.0392</v>
      </c>
      <c r="G133" s="166" t="n">
        <v>86</v>
      </c>
      <c r="H133" s="166">
        <f>ROUND(F133*G133,2)</f>
        <v/>
      </c>
    </row>
    <row r="134" ht="15.6" customFormat="1" customHeight="1" s="145">
      <c r="A134" s="163" t="n">
        <v>119</v>
      </c>
      <c r="B134" s="163" t="n"/>
      <c r="C134" s="164" t="inlineStr">
        <is>
          <t>14.5.04.02-0002</t>
        </is>
      </c>
      <c r="D134" s="164" t="inlineStr">
        <is>
          <t>Мастика клеящая каучуковая КН-3</t>
        </is>
      </c>
      <c r="E134" s="163" t="inlineStr">
        <is>
          <t>т</t>
        </is>
      </c>
      <c r="F134" s="163" t="n">
        <v>0.035685</v>
      </c>
      <c r="G134" s="166" t="n">
        <v>24553</v>
      </c>
      <c r="H134" s="166">
        <f>ROUND(F134*G134,2)</f>
        <v/>
      </c>
    </row>
    <row r="135" ht="62.45" customFormat="1" customHeight="1" s="145">
      <c r="A135" s="163" t="n">
        <v>120</v>
      </c>
      <c r="B135" s="163" t="n"/>
      <c r="C135" s="164" t="inlineStr">
        <is>
          <t>18.5.13.01-0006</t>
        </is>
      </c>
      <c r="D135" s="164" t="inlineStr">
        <is>
          <t>Узлы укрупненные монтажные (трубопроводы) из стальных водогазопроводных неоцинкованных труб с гильзами для систем отопления диаметром 50 мм</t>
        </is>
      </c>
      <c r="E135" s="163" t="inlineStr">
        <is>
          <t>м</t>
        </is>
      </c>
      <c r="F135" s="163" t="n">
        <v>20.12</v>
      </c>
      <c r="G135" s="166" t="n">
        <v>43.12</v>
      </c>
      <c r="H135" s="166">
        <f>ROUND(F135*G135,2)</f>
        <v/>
      </c>
    </row>
    <row r="136" ht="15.6" customFormat="1" customHeight="1" s="145">
      <c r="A136" s="163" t="n">
        <v>121</v>
      </c>
      <c r="B136" s="163" t="n"/>
      <c r="C136" s="164" t="inlineStr">
        <is>
          <t>08.3.11.01-0016</t>
        </is>
      </c>
      <c r="D136" s="164" t="inlineStr">
        <is>
          <t>Швеллеры № 12-40 сталь марки 0</t>
        </is>
      </c>
      <c r="E136" s="163" t="inlineStr">
        <is>
          <t>т</t>
        </is>
      </c>
      <c r="F136" s="163" t="n">
        <v>0.14</v>
      </c>
      <c r="G136" s="166" t="n">
        <v>6054.11</v>
      </c>
      <c r="H136" s="166">
        <f>ROUND(F136*G136,2)</f>
        <v/>
      </c>
    </row>
    <row r="137" ht="46.9" customFormat="1" customHeight="1" s="145">
      <c r="A137" s="163" t="n">
        <v>122</v>
      </c>
      <c r="B137" s="163" t="n"/>
      <c r="C137" s="164" t="inlineStr">
        <is>
          <t>18.1.09.06-0026</t>
        </is>
      </c>
      <c r="D137" s="164" t="inlineStr">
        <is>
          <t>Кран шаровой 11Б27п1, номинальное давление 1,0 МПа (10 кгс/см2), номинальный диаметр 50 мм, присоединение к трубопроводу муфтовое</t>
        </is>
      </c>
      <c r="E137" s="163" t="inlineStr">
        <is>
          <t>шт</t>
        </is>
      </c>
      <c r="F137" s="163" t="n">
        <v>4</v>
      </c>
      <c r="G137" s="166" t="n">
        <v>188.87</v>
      </c>
      <c r="H137" s="166">
        <f>ROUND(F137*G137,2)</f>
        <v/>
      </c>
    </row>
    <row r="138" ht="31.15" customFormat="1" customHeight="1" s="145">
      <c r="A138" s="163" t="n">
        <v>123</v>
      </c>
      <c r="B138" s="163" t="n"/>
      <c r="C138" s="164" t="inlineStr">
        <is>
          <t>04.1.02.05-0004</t>
        </is>
      </c>
      <c r="D138" s="164" t="inlineStr">
        <is>
          <t>Смеси бетонные тяжелого бетона (БСТ), класс В10 (М150)</t>
        </is>
      </c>
      <c r="E138" s="163" t="inlineStr">
        <is>
          <t>м3</t>
        </is>
      </c>
      <c r="F138" s="163" t="n">
        <v>1.519745</v>
      </c>
      <c r="G138" s="166" t="n">
        <v>490</v>
      </c>
      <c r="H138" s="166">
        <f>ROUND(F138*G138,2)</f>
        <v/>
      </c>
    </row>
    <row r="139" ht="15.6" customFormat="1" customHeight="1" s="145">
      <c r="A139" s="163" t="n">
        <v>124</v>
      </c>
      <c r="B139" s="163" t="n"/>
      <c r="C139" s="164" t="inlineStr">
        <is>
          <t>18.1.10.16-0001</t>
        </is>
      </c>
      <c r="D139" s="164" t="inlineStr">
        <is>
          <t>Ороситель дренчерный ДВВ-10</t>
        </is>
      </c>
      <c r="E139" s="163" t="inlineStr">
        <is>
          <t>10 шт</t>
        </is>
      </c>
      <c r="F139" s="163" t="n">
        <v>4.2</v>
      </c>
      <c r="G139" s="166" t="n">
        <v>176.4</v>
      </c>
      <c r="H139" s="166">
        <f>ROUND(F139*G139,2)</f>
        <v/>
      </c>
    </row>
    <row r="140" ht="62.45" customFormat="1" customHeight="1" s="145">
      <c r="A140" s="163" t="n">
        <v>125</v>
      </c>
      <c r="B140" s="163" t="n"/>
      <c r="C140" s="164" t="inlineStr">
        <is>
          <t>23.5.02.02-0075</t>
        </is>
      </c>
      <c r="D140" s="164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5 мм</t>
        </is>
      </c>
      <c r="E140" s="163" t="inlineStr">
        <is>
          <t>м</t>
        </is>
      </c>
      <c r="F140" s="163" t="n">
        <v>5</v>
      </c>
      <c r="G140" s="166" t="n">
        <v>137.51</v>
      </c>
      <c r="H140" s="166">
        <f>ROUND(F140*G140,2)</f>
        <v/>
      </c>
    </row>
    <row r="141" ht="15.6" customFormat="1" customHeight="1" s="145">
      <c r="A141" s="163" t="n">
        <v>126</v>
      </c>
      <c r="B141" s="163" t="n"/>
      <c r="C141" s="164" t="inlineStr">
        <is>
          <t>01.7.20.04-0003</t>
        </is>
      </c>
      <c r="D141" s="164" t="inlineStr">
        <is>
          <t>Нитки суровые</t>
        </is>
      </c>
      <c r="E141" s="163" t="inlineStr">
        <is>
          <t>кг</t>
        </is>
      </c>
      <c r="F141" s="163" t="n">
        <v>4.08</v>
      </c>
      <c r="G141" s="166" t="n">
        <v>155</v>
      </c>
      <c r="H141" s="166">
        <f>ROUND(F141*G141,2)</f>
        <v/>
      </c>
    </row>
    <row r="142" ht="15.6" customFormat="1" customHeight="1" s="145">
      <c r="A142" s="163" t="n">
        <v>127</v>
      </c>
      <c r="B142" s="163" t="n"/>
      <c r="C142" s="164" t="inlineStr">
        <is>
          <t>01.7.07.29-0111</t>
        </is>
      </c>
      <c r="D142" s="164" t="inlineStr">
        <is>
          <t>Пакля пропитанная</t>
        </is>
      </c>
      <c r="E142" s="163" t="inlineStr">
        <is>
          <t>кг</t>
        </is>
      </c>
      <c r="F142" s="163" t="n">
        <v>68.538</v>
      </c>
      <c r="G142" s="166" t="n">
        <v>9.039999999999999</v>
      </c>
      <c r="H142" s="166">
        <f>ROUND(F142*G142,2)</f>
        <v/>
      </c>
    </row>
    <row r="143" ht="15.6" customFormat="1" customHeight="1" s="145">
      <c r="A143" s="163" t="n">
        <v>128</v>
      </c>
      <c r="B143" s="163" t="n"/>
      <c r="C143" s="164" t="inlineStr">
        <is>
          <t>05.1.01.09-0031</t>
        </is>
      </c>
      <c r="D143" s="164" t="inlineStr">
        <is>
          <t>Кольца горловин колодцев, К-15-10</t>
        </is>
      </c>
      <c r="E143" s="163" t="inlineStr">
        <is>
          <t>м3</t>
        </is>
      </c>
      <c r="F143" s="163" t="n">
        <v>0.32</v>
      </c>
      <c r="G143" s="166" t="n">
        <v>1841.02</v>
      </c>
      <c r="H143" s="166">
        <f>ROUND(F143*G143,2)</f>
        <v/>
      </c>
    </row>
    <row r="144" ht="31.15" customFormat="1" customHeight="1" s="145">
      <c r="A144" s="163" t="n">
        <v>129</v>
      </c>
      <c r="B144" s="163" t="n"/>
      <c r="C144" s="164" t="inlineStr">
        <is>
          <t>04.3.01.07-0012</t>
        </is>
      </c>
      <c r="D144" s="164" t="inlineStr">
        <is>
          <t>Раствор готовый отделочный тяжелый, известковый, состав 1:2,5</t>
        </is>
      </c>
      <c r="E144" s="163" t="inlineStr">
        <is>
          <t>м3</t>
        </is>
      </c>
      <c r="F144" s="163" t="n">
        <v>1.12065</v>
      </c>
      <c r="G144" s="166" t="n">
        <v>510.4</v>
      </c>
      <c r="H144" s="166">
        <f>ROUND(F144*G144,2)</f>
        <v/>
      </c>
    </row>
    <row r="145" ht="15.6" customFormat="1" customHeight="1" s="145">
      <c r="A145" s="163" t="n">
        <v>130</v>
      </c>
      <c r="B145" s="163" t="n"/>
      <c r="C145" s="164" t="inlineStr">
        <is>
          <t>20.5.02.10-0011</t>
        </is>
      </c>
      <c r="D145" s="164" t="inlineStr">
        <is>
          <t>Коробка распределительная УК-2П</t>
        </is>
      </c>
      <c r="E145" s="163" t="inlineStr">
        <is>
          <t>шт</t>
        </is>
      </c>
      <c r="F145" s="163" t="n">
        <v>102</v>
      </c>
      <c r="G145" s="166" t="n">
        <v>5.54</v>
      </c>
      <c r="H145" s="166">
        <f>ROUND(F145*G145,2)</f>
        <v/>
      </c>
    </row>
    <row r="146" ht="15.6" customFormat="1" customHeight="1" s="145">
      <c r="A146" s="163" t="n">
        <v>131</v>
      </c>
      <c r="B146" s="163" t="n"/>
      <c r="C146" s="164" t="inlineStr">
        <is>
          <t>23.8.05.05-0001</t>
        </is>
      </c>
      <c r="D146" s="164" t="inlineStr">
        <is>
          <t>Муфты чугунные, номинальный диаметр 50 мм</t>
        </is>
      </c>
      <c r="E146" s="163" t="inlineStr">
        <is>
          <t>шт</t>
        </is>
      </c>
      <c r="F146" s="163" t="n">
        <v>38</v>
      </c>
      <c r="G146" s="166" t="n">
        <v>14.57</v>
      </c>
      <c r="H146" s="166">
        <f>ROUND(F146*G146,2)</f>
        <v/>
      </c>
    </row>
    <row r="147" ht="31.15" customFormat="1" customHeight="1" s="145">
      <c r="A147" s="163" t="n">
        <v>132</v>
      </c>
      <c r="B147" s="163" t="n"/>
      <c r="C147" s="164" t="inlineStr">
        <is>
          <t>08.3.05.06-0016</t>
        </is>
      </c>
      <c r="D147" s="164" t="inlineStr">
        <is>
          <t>Сталь толстолистовая марки: Ст0, углеродистая, толщиной до 4 мм</t>
        </is>
      </c>
      <c r="E147" s="163" t="inlineStr">
        <is>
          <t>т</t>
        </is>
      </c>
      <c r="F147" s="163" t="n">
        <v>0.08</v>
      </c>
      <c r="G147" s="166" t="n">
        <v>6641</v>
      </c>
      <c r="H147" s="166">
        <f>ROUND(F147*G147,2)</f>
        <v/>
      </c>
    </row>
    <row r="148" ht="15.6" customFormat="1" customHeight="1" s="145">
      <c r="A148" s="163" t="n">
        <v>133</v>
      </c>
      <c r="B148" s="163" t="n"/>
      <c r="C148" s="164" t="inlineStr">
        <is>
          <t>01.3.01.03-0002</t>
        </is>
      </c>
      <c r="D148" s="164" t="inlineStr">
        <is>
          <t>Керосин для технических целей</t>
        </is>
      </c>
      <c r="E148" s="163" t="inlineStr">
        <is>
          <t>т</t>
        </is>
      </c>
      <c r="F148" s="163" t="n">
        <v>0.202116</v>
      </c>
      <c r="G148" s="166" t="n">
        <v>2606.9</v>
      </c>
      <c r="H148" s="166">
        <f>ROUND(F148*G148,2)</f>
        <v/>
      </c>
    </row>
    <row r="149" ht="31.15" customFormat="1" customHeight="1" s="145">
      <c r="A149" s="163" t="n">
        <v>134</v>
      </c>
      <c r="B149" s="163" t="n"/>
      <c r="C149" s="164" t="inlineStr">
        <is>
          <t>11.1.03.06-0099</t>
        </is>
      </c>
      <c r="D149" s="164" t="inlineStr">
        <is>
          <t>Доска обрезная, хвойных пород, ширина 75-150, мм толщина 19-22 мм, длина 4-6,5 м, сорт III</t>
        </is>
      </c>
      <c r="E149" s="163" t="inlineStr">
        <is>
          <t>м3</t>
        </is>
      </c>
      <c r="F149" s="163" t="n">
        <v>0.420355</v>
      </c>
      <c r="G149" s="166" t="n">
        <v>1242.2</v>
      </c>
      <c r="H149" s="166">
        <f>ROUND(F149*G149,2)</f>
        <v/>
      </c>
    </row>
    <row r="150" ht="15.6" customFormat="1" customHeight="1" s="145">
      <c r="A150" s="163" t="n">
        <v>135</v>
      </c>
      <c r="B150" s="163" t="n"/>
      <c r="C150" s="164" t="inlineStr">
        <is>
          <t>01.3.02.03-0001</t>
        </is>
      </c>
      <c r="D150" s="164" t="inlineStr">
        <is>
          <t>Ацетилен газообразный технический</t>
        </is>
      </c>
      <c r="E150" s="163" t="inlineStr">
        <is>
          <t>м3</t>
        </is>
      </c>
      <c r="F150" s="163" t="n">
        <v>13.11688</v>
      </c>
      <c r="G150" s="166" t="n">
        <v>38.51</v>
      </c>
      <c r="H150" s="166">
        <f>ROUND(F150*G150,2)</f>
        <v/>
      </c>
    </row>
    <row r="151" ht="15.6" customFormat="1" customHeight="1" s="145">
      <c r="A151" s="163" t="n">
        <v>136</v>
      </c>
      <c r="B151" s="163" t="n"/>
      <c r="C151" s="164" t="inlineStr">
        <is>
          <t>01.7.15.10-0052</t>
        </is>
      </c>
      <c r="D151" s="164" t="inlineStr">
        <is>
          <t>Скобы двухлапковые</t>
        </is>
      </c>
      <c r="E151" s="163" t="inlineStr">
        <is>
          <t>10 шт</t>
        </is>
      </c>
      <c r="F151" s="163" t="n">
        <v>41.75</v>
      </c>
      <c r="G151" s="166" t="n">
        <v>11.89</v>
      </c>
      <c r="H151" s="166">
        <f>ROUND(F151*G151,2)</f>
        <v/>
      </c>
    </row>
    <row r="152" ht="15.6" customFormat="1" customHeight="1" s="145">
      <c r="A152" s="163" t="n">
        <v>137</v>
      </c>
      <c r="B152" s="163" t="n"/>
      <c r="C152" s="164" t="inlineStr">
        <is>
          <t>01.3.02.08-0001</t>
        </is>
      </c>
      <c r="D152" s="164" t="inlineStr">
        <is>
          <t>Кислород газообразный технический</t>
        </is>
      </c>
      <c r="E152" s="163" t="inlineStr">
        <is>
          <t>м3</t>
        </is>
      </c>
      <c r="F152" s="163" t="n">
        <v>70.0290622</v>
      </c>
      <c r="G152" s="166" t="n">
        <v>6.22</v>
      </c>
      <c r="H152" s="166">
        <f>ROUND(F152*G152,2)</f>
        <v/>
      </c>
    </row>
    <row r="153" ht="15.6" customFormat="1" customHeight="1" s="145">
      <c r="A153" s="163" t="n">
        <v>138</v>
      </c>
      <c r="B153" s="163" t="n"/>
      <c r="C153" s="164" t="inlineStr">
        <is>
          <t>08.3.09.01-0097</t>
        </is>
      </c>
      <c r="D153" s="164" t="inlineStr">
        <is>
          <t>Профнастил оцинкованный Н60-845-0,8</t>
        </is>
      </c>
      <c r="E153" s="163" t="inlineStr">
        <is>
          <t>м2</t>
        </is>
      </c>
      <c r="F153" s="163" t="n">
        <v>5.2</v>
      </c>
      <c r="G153" s="166" t="n">
        <v>83.31999999999999</v>
      </c>
      <c r="H153" s="166">
        <f>ROUND(F153*G153,2)</f>
        <v/>
      </c>
    </row>
    <row r="154" ht="31.15" customFormat="1" customHeight="1" s="145">
      <c r="A154" s="163" t="n">
        <v>139</v>
      </c>
      <c r="B154" s="163" t="n"/>
      <c r="C154" s="164" t="inlineStr">
        <is>
          <t>05.1.01.13-0062</t>
        </is>
      </c>
      <c r="D154" s="164" t="inlineStr">
        <is>
          <t>Плита покрытий и днищ круглая сборная железобетонная</t>
        </is>
      </c>
      <c r="E154" s="163" t="inlineStr">
        <is>
          <t>м3</t>
        </is>
      </c>
      <c r="F154" s="163" t="n">
        <v>0.24</v>
      </c>
      <c r="G154" s="166" t="n">
        <v>1760</v>
      </c>
      <c r="H154" s="166">
        <f>ROUND(F154*G154,2)</f>
        <v/>
      </c>
    </row>
    <row r="155" ht="46.9" customFormat="1" customHeight="1" s="145">
      <c r="A155" s="163" t="n">
        <v>140</v>
      </c>
      <c r="B155" s="163" t="n"/>
      <c r="C155" s="164" t="inlineStr">
        <is>
          <t>23.8.04.08-0044</t>
        </is>
      </c>
      <c r="D155" s="164" t="inlineStr">
        <is>
          <t>Переходы концентрические бесшовные из стали марок 20, 09Г2С, наружный диаметр 159х5,0-108х4,0 мм</t>
        </is>
      </c>
      <c r="E155" s="163" t="inlineStr">
        <is>
          <t>шт</t>
        </is>
      </c>
      <c r="F155" s="163" t="n">
        <v>2</v>
      </c>
      <c r="G155" s="166" t="n">
        <v>210.7</v>
      </c>
      <c r="H155" s="166">
        <f>ROUND(F155*G155,2)</f>
        <v/>
      </c>
    </row>
    <row r="156" ht="31.15" customFormat="1" customHeight="1" s="145">
      <c r="A156" s="163" t="n">
        <v>141</v>
      </c>
      <c r="B156" s="163" t="n"/>
      <c r="C156" s="164" t="inlineStr">
        <is>
          <t>23.8.03.06-0003</t>
        </is>
      </c>
      <c r="D156" s="164" t="inlineStr">
        <is>
          <t>Сгоны стальные с муфтой и контргайкой, номинальный диаметр 20 мм</t>
        </is>
      </c>
      <c r="E156" s="163" t="inlineStr">
        <is>
          <t>шт</t>
        </is>
      </c>
      <c r="F156" s="163" t="n">
        <v>38</v>
      </c>
      <c r="G156" s="166" t="n">
        <v>10.97</v>
      </c>
      <c r="H156" s="166">
        <f>ROUND(F156*G156,2)</f>
        <v/>
      </c>
    </row>
    <row r="157" ht="31.15" customFormat="1" customHeight="1" s="145">
      <c r="A157" s="163" t="n">
        <v>142</v>
      </c>
      <c r="B157" s="163" t="n"/>
      <c r="C157" s="164" t="inlineStr">
        <is>
          <t>07.2.05.01-0032</t>
        </is>
      </c>
      <c r="D157" s="164" t="inlineStr">
        <is>
          <t>Ограждения лестничных проемов, лестничные марши, пожарные лестницы</t>
        </is>
      </c>
      <c r="E157" s="163" t="inlineStr">
        <is>
          <t>т</t>
        </is>
      </c>
      <c r="F157" s="163" t="n">
        <v>0.0546</v>
      </c>
      <c r="G157" s="166" t="n">
        <v>7571</v>
      </c>
      <c r="H157" s="166">
        <f>ROUND(F157*G157,2)</f>
        <v/>
      </c>
    </row>
    <row r="158" ht="15.6" customFormat="1" customHeight="1" s="145">
      <c r="A158" s="163" t="n">
        <v>143</v>
      </c>
      <c r="B158" s="163" t="n"/>
      <c r="C158" s="164" t="inlineStr">
        <is>
          <t>19.2.03.09-0011</t>
        </is>
      </c>
      <c r="D158" s="164" t="inlineStr">
        <is>
          <t>Решетки для приямков стальные</t>
        </is>
      </c>
      <c r="E158" s="163" t="inlineStr">
        <is>
          <t>т</t>
        </is>
      </c>
      <c r="F158" s="163" t="n">
        <v>0.0492</v>
      </c>
      <c r="G158" s="166" t="n">
        <v>7932.6</v>
      </c>
      <c r="H158" s="166">
        <f>ROUND(F158*G158,2)</f>
        <v/>
      </c>
    </row>
    <row r="159" ht="15.6" customFormat="1" customHeight="1" s="145">
      <c r="A159" s="163" t="n">
        <v>144</v>
      </c>
      <c r="B159" s="163" t="n"/>
      <c r="C159" s="164" t="inlineStr">
        <is>
          <t>01.7.03.01-0001</t>
        </is>
      </c>
      <c r="D159" s="164" t="inlineStr">
        <is>
          <t>Вода</t>
        </is>
      </c>
      <c r="E159" s="163" t="inlineStr">
        <is>
          <t>м3</t>
        </is>
      </c>
      <c r="F159" s="163" t="n">
        <v>151.3093965</v>
      </c>
      <c r="G159" s="166" t="n">
        <v>2.44</v>
      </c>
      <c r="H159" s="166">
        <f>ROUND(F159*G159,2)</f>
        <v/>
      </c>
    </row>
    <row r="160" ht="15.6" customFormat="1" customHeight="1" s="145">
      <c r="A160" s="163" t="n">
        <v>145</v>
      </c>
      <c r="B160" s="163" t="n"/>
      <c r="C160" s="164" t="inlineStr">
        <is>
          <t>01.7.07.12-0024</t>
        </is>
      </c>
      <c r="D160" s="164" t="inlineStr">
        <is>
          <t>Пленка полиэтиленовая, толщина 0,15 мм</t>
        </is>
      </c>
      <c r="E160" s="163" t="inlineStr">
        <is>
          <t>м2</t>
        </is>
      </c>
      <c r="F160" s="163" t="n">
        <v>94.75</v>
      </c>
      <c r="G160" s="166" t="n">
        <v>3.62</v>
      </c>
      <c r="H160" s="166">
        <f>ROUND(F160*G160,2)</f>
        <v/>
      </c>
    </row>
    <row r="161" ht="31.15" customFormat="1" customHeight="1" s="145">
      <c r="A161" s="163" t="n">
        <v>146</v>
      </c>
      <c r="B161" s="163" t="n"/>
      <c r="C161" s="164" t="inlineStr">
        <is>
          <t>10.3.02.03-0012</t>
        </is>
      </c>
      <c r="D161" s="164" t="inlineStr">
        <is>
          <t>Припои оловянно-свинцовые бессурьмянистые, марка ПОС40</t>
        </is>
      </c>
      <c r="E161" s="163" t="inlineStr">
        <is>
          <t>т</t>
        </is>
      </c>
      <c r="F161" s="163" t="n">
        <v>0.0051</v>
      </c>
      <c r="G161" s="166" t="n">
        <v>65750</v>
      </c>
      <c r="H161" s="166">
        <f>ROUND(F161*G161,2)</f>
        <v/>
      </c>
    </row>
    <row r="162" ht="31.15" customFormat="1" customHeight="1" s="145">
      <c r="A162" s="163" t="n">
        <v>147</v>
      </c>
      <c r="B162" s="163" t="n"/>
      <c r="C162" s="164" t="inlineStr">
        <is>
          <t>21.1.06.09-0162</t>
        </is>
      </c>
      <c r="D162" s="164" t="inlineStr">
        <is>
          <t>Кабель силовой с медными жилами ВВГнг(A)-LS 4х4-660</t>
        </is>
      </c>
      <c r="E162" s="163" t="inlineStr">
        <is>
          <t>1000 м</t>
        </is>
      </c>
      <c r="F162" s="163" t="n">
        <v>0.0204</v>
      </c>
      <c r="G162" s="166" t="n">
        <v>14484.63</v>
      </c>
      <c r="H162" s="166">
        <f>ROUND(F162*G162,2)</f>
        <v/>
      </c>
    </row>
    <row r="163" ht="31.15" customFormat="1" customHeight="1" s="145">
      <c r="A163" s="163" t="n">
        <v>148</v>
      </c>
      <c r="B163" s="163" t="n"/>
      <c r="C163" s="164" t="inlineStr">
        <is>
          <t>04.1.02.05-0008</t>
        </is>
      </c>
      <c r="D163" s="164" t="inlineStr">
        <is>
          <t>Смеси бетонные тяжелого бетона (БСТ), класс В22,5 (М300)</t>
        </is>
      </c>
      <c r="E163" s="163" t="inlineStr">
        <is>
          <t>м3</t>
        </is>
      </c>
      <c r="F163" s="163" t="n">
        <v>0.408</v>
      </c>
      <c r="G163" s="166" t="n">
        <v>700</v>
      </c>
      <c r="H163" s="166">
        <f>ROUND(F163*G163,2)</f>
        <v/>
      </c>
    </row>
    <row r="164" ht="46.9" customFormat="1" customHeight="1" s="145">
      <c r="A164" s="163" t="n">
        <v>149</v>
      </c>
      <c r="B164" s="163" t="n"/>
      <c r="C164" s="164" t="inlineStr">
        <is>
          <t>23.8.04.06-0315</t>
        </is>
      </c>
      <c r="D164" s="164" t="inlineStr">
        <is>
          <t>Отводы стальные крутоизогнутые бесшовные приварные (ГОСТ 17375-01): 90 град., наружным диаметром 159 мм, толщиной стенки 4,0 мм</t>
        </is>
      </c>
      <c r="E164" s="163" t="inlineStr">
        <is>
          <t>шт</t>
        </is>
      </c>
      <c r="F164" s="163" t="n">
        <v>3</v>
      </c>
      <c r="G164" s="166" t="n">
        <v>95.05</v>
      </c>
      <c r="H164" s="166">
        <f>ROUND(F164*G164,2)</f>
        <v/>
      </c>
    </row>
    <row r="165" ht="15.6" customFormat="1" customHeight="1" s="145">
      <c r="A165" s="163" t="n">
        <v>150</v>
      </c>
      <c r="B165" s="163" t="n"/>
      <c r="C165" s="164" t="inlineStr">
        <is>
          <t>01.2.01.02-0001</t>
        </is>
      </c>
      <c r="D165" s="164" t="inlineStr">
        <is>
          <t>Битум горячий</t>
        </is>
      </c>
      <c r="E165" s="163" t="inlineStr">
        <is>
          <t>т</t>
        </is>
      </c>
      <c r="F165" s="163" t="n">
        <v>0.134744</v>
      </c>
      <c r="G165" s="166" t="n">
        <v>1946.91</v>
      </c>
      <c r="H165" s="166">
        <f>ROUND(F165*G165,2)</f>
        <v/>
      </c>
    </row>
    <row r="166" ht="15.6" customFormat="1" customHeight="1" s="145">
      <c r="A166" s="163" t="n">
        <v>151</v>
      </c>
      <c r="B166" s="163" t="n"/>
      <c r="C166" s="164" t="inlineStr">
        <is>
          <t>01.7.11.07-0034</t>
        </is>
      </c>
      <c r="D166" s="164" t="inlineStr">
        <is>
          <t>Электроды сварочные Э42А, диаметр 4 мм</t>
        </is>
      </c>
      <c r="E166" s="163" t="inlineStr">
        <is>
          <t>кг</t>
        </is>
      </c>
      <c r="F166" s="163" t="n">
        <v>23.9785</v>
      </c>
      <c r="G166" s="166" t="n">
        <v>10.57</v>
      </c>
      <c r="H166" s="166">
        <f>ROUND(F166*G166,2)</f>
        <v/>
      </c>
    </row>
    <row r="167" ht="62.45" customFormat="1" customHeight="1" s="145">
      <c r="A167" s="163" t="n">
        <v>152</v>
      </c>
      <c r="B167" s="163" t="n"/>
      <c r="C167" s="164" t="inlineStr">
        <is>
          <t>23.3.06.02-0002</t>
        </is>
      </c>
      <c r="D167" s="164" t="inlineStr">
        <is>
          <t>Трубы стальные сварные оцинкованные водогазопроводные с резьбой, обыкновенные, номинальный диаметр 20 мм, толщина стенки 2,8 мм</t>
        </is>
      </c>
      <c r="E167" s="163" t="inlineStr">
        <is>
          <t>м</t>
        </is>
      </c>
      <c r="F167" s="163" t="n">
        <v>10</v>
      </c>
      <c r="G167" s="166" t="n">
        <v>25.1</v>
      </c>
      <c r="H167" s="166">
        <f>ROUND(F167*G167,2)</f>
        <v/>
      </c>
    </row>
    <row r="168" ht="46.9" customFormat="1" customHeight="1" s="145">
      <c r="A168" s="163" t="n">
        <v>153</v>
      </c>
      <c r="B168" s="163" t="n"/>
      <c r="C168" s="164" t="inlineStr">
        <is>
          <t>18.2.07.01-0008</t>
        </is>
      </c>
      <c r="D168" s="164" t="inlineStr">
        <is>
          <t>Узлы трубопроводов укрупненные монтажные из стальных водогазопроводных оцинкованных труб диаметром 40 мм</t>
        </is>
      </c>
      <c r="E168" s="163" t="inlineStr">
        <is>
          <t>м</t>
        </is>
      </c>
      <c r="F168" s="163" t="n">
        <v>5</v>
      </c>
      <c r="G168" s="166" t="n">
        <v>49.66</v>
      </c>
      <c r="H168" s="166">
        <f>ROUND(F168*G168,2)</f>
        <v/>
      </c>
    </row>
    <row r="169" ht="31.15" customFormat="1" customHeight="1" s="145">
      <c r="A169" s="163" t="n">
        <v>154</v>
      </c>
      <c r="B169" s="163" t="n"/>
      <c r="C169" s="164" t="inlineStr">
        <is>
          <t>14.3.02.03-0001</t>
        </is>
      </c>
      <c r="D169" s="164" t="inlineStr">
        <is>
          <t>Краска водно-дисперсионная поливинилацетатная ВД-ВА-17 белая</t>
        </is>
      </c>
      <c r="E169" s="163" t="inlineStr">
        <is>
          <t>т</t>
        </is>
      </c>
      <c r="F169" s="163" t="n">
        <v>0.013737</v>
      </c>
      <c r="G169" s="166" t="n">
        <v>17565</v>
      </c>
      <c r="H169" s="166">
        <f>ROUND(F169*G169,2)</f>
        <v/>
      </c>
    </row>
    <row r="170" ht="46.9" customFormat="1" customHeight="1" s="145">
      <c r="A170" s="163" t="n">
        <v>155</v>
      </c>
      <c r="B170" s="163" t="n"/>
      <c r="C170" s="164" t="inlineStr">
        <is>
          <t>20.3.02.08-0010</t>
        </is>
      </c>
      <c r="D170" s="164" t="inlineStr">
        <is>
          <t>Лампы люминесцентные ртутные низкого давления общего применения ЛДЦ, ЛД, ЛХБ, ЛХТ, ЛБ, цоколь G 13, мощность 36 Вт</t>
        </is>
      </c>
      <c r="E170" s="163" t="inlineStr">
        <is>
          <t>10 шт</t>
        </is>
      </c>
      <c r="F170" s="163" t="n">
        <v>3.8</v>
      </c>
      <c r="G170" s="166" t="n">
        <v>61.59</v>
      </c>
      <c r="H170" s="166">
        <f>ROUND(F170*G170,2)</f>
        <v/>
      </c>
    </row>
    <row r="171" ht="62.45" customFormat="1" customHeight="1" s="145">
      <c r="A171" s="163" t="n">
        <v>156</v>
      </c>
      <c r="B171" s="163" t="n"/>
      <c r="C171" s="164" t="inlineStr">
        <is>
          <t>18.1.04.03-0106</t>
        </is>
      </c>
      <c r="D171" s="164" t="inlineStr">
        <is>
          <t>Клапан обратный подъемный 16кч11р, номинальное давление 1,6 МПа (16 кгс/см2), присоединение к трубопроводу муфтовое, номинальный диаметр 50 мм</t>
        </is>
      </c>
      <c r="E171" s="163" t="inlineStr">
        <is>
          <t>шт</t>
        </is>
      </c>
      <c r="F171" s="163" t="n">
        <v>2</v>
      </c>
      <c r="G171" s="166" t="n">
        <v>114.6</v>
      </c>
      <c r="H171" s="166">
        <f>ROUND(F171*G171,2)</f>
        <v/>
      </c>
    </row>
    <row r="172" ht="15.6" customFormat="1" customHeight="1" s="145">
      <c r="A172" s="163" t="n">
        <v>157</v>
      </c>
      <c r="B172" s="163" t="n"/>
      <c r="C172" s="164" t="inlineStr">
        <is>
          <t>04.3.01.09-0013</t>
        </is>
      </c>
      <c r="D172" s="164" t="inlineStr">
        <is>
          <t>Раствор готовый кладочный, цементный, М75</t>
        </is>
      </c>
      <c r="E172" s="163" t="inlineStr">
        <is>
          <t>м3</t>
        </is>
      </c>
      <c r="F172" s="163" t="n">
        <v>0.432</v>
      </c>
      <c r="G172" s="166" t="n">
        <v>496.4</v>
      </c>
      <c r="H172" s="166">
        <f>ROUND(F172*G172,2)</f>
        <v/>
      </c>
    </row>
    <row r="173" ht="31.15" customFormat="1" customHeight="1" s="145">
      <c r="A173" s="163" t="n">
        <v>158</v>
      </c>
      <c r="B173" s="163" t="n"/>
      <c r="C173" s="164" t="inlineStr">
        <is>
          <t>11.1.03.06-0087</t>
        </is>
      </c>
      <c r="D173" s="164" t="inlineStr">
        <is>
          <t>Доска обрезная, хвойных пород, ширина 75-150 мм, толщина 25 мм, длина 4-6,5 м, сорт III</t>
        </is>
      </c>
      <c r="E173" s="163" t="inlineStr">
        <is>
          <t>м3</t>
        </is>
      </c>
      <c r="F173" s="163" t="n">
        <v>0.19401</v>
      </c>
      <c r="G173" s="166" t="n">
        <v>1100</v>
      </c>
      <c r="H173" s="166">
        <f>ROUND(F173*G173,2)</f>
        <v/>
      </c>
    </row>
    <row r="174" ht="46.9" customFormat="1" customHeight="1" s="145">
      <c r="A174" s="163" t="n">
        <v>159</v>
      </c>
      <c r="B174" s="163" t="n"/>
      <c r="C174" s="164" t="inlineStr">
        <is>
          <t>23.8.04.08-0043</t>
        </is>
      </c>
      <c r="D174" s="164" t="inlineStr">
        <is>
          <t>Переходы концентрические бесшовные из стали марок 20, 09Г2С, наружный диаметр 108х4,0-89х3,5 мм</t>
        </is>
      </c>
      <c r="E174" s="163" t="inlineStr">
        <is>
          <t>шт</t>
        </is>
      </c>
      <c r="F174" s="163" t="n">
        <v>2</v>
      </c>
      <c r="G174" s="166" t="n">
        <v>96.48</v>
      </c>
      <c r="H174" s="166">
        <f>ROUND(F174*G174,2)</f>
        <v/>
      </c>
    </row>
    <row r="175" ht="46.9" customFormat="1" customHeight="1" s="145">
      <c r="A175" s="163" t="n">
        <v>160</v>
      </c>
      <c r="B175" s="163" t="n"/>
      <c r="C175" s="164" t="inlineStr">
        <is>
          <t>01.7.06.05-0042</t>
        </is>
      </c>
      <c r="D175" s="164" t="inlineStr">
        <is>
          <t>Лента липкая изоляционная на поликасиновом компаунде, ширина 20-30 мм, толщина от 0,14 до 0,19 мм</t>
        </is>
      </c>
      <c r="E175" s="163" t="inlineStr">
        <is>
          <t>кг</t>
        </is>
      </c>
      <c r="F175" s="163" t="n">
        <v>2.04</v>
      </c>
      <c r="G175" s="166" t="n">
        <v>91.29000000000001</v>
      </c>
      <c r="H175" s="166">
        <f>ROUND(F175*G175,2)</f>
        <v/>
      </c>
    </row>
    <row r="176" ht="46.9" customFormat="1" customHeight="1" s="145">
      <c r="A176" s="163" t="n">
        <v>161</v>
      </c>
      <c r="B176" s="163" t="n"/>
      <c r="C176" s="164" t="inlineStr">
        <is>
          <t>18.1.09.06-0024</t>
        </is>
      </c>
      <c r="D176" s="164" t="inlineStr">
        <is>
          <t>Кран шаровой 11Б27п1, номинальное давление 1,0 МПа (10 кгс/см2), номинальный диаметр 32 мм, присоединение к трубопроводу муфтовое</t>
        </is>
      </c>
      <c r="E176" s="163" t="inlineStr">
        <is>
          <t>шт</t>
        </is>
      </c>
      <c r="F176" s="163" t="n">
        <v>2</v>
      </c>
      <c r="G176" s="166" t="n">
        <v>87.19</v>
      </c>
      <c r="H176" s="166">
        <f>ROUND(F176*G176,2)</f>
        <v/>
      </c>
    </row>
    <row r="177" ht="31.15" customFormat="1" customHeight="1" s="145">
      <c r="A177" s="163" t="n">
        <v>162</v>
      </c>
      <c r="B177" s="163" t="n"/>
      <c r="C177" s="164" t="inlineStr">
        <is>
          <t>21.1.06.10-0363</t>
        </is>
      </c>
      <c r="D177" s="164" t="inlineStr">
        <is>
          <t>Кабель силовой с медными жилами ВВГнг(A)-LS 2х2,5ок(N)-1000</t>
        </is>
      </c>
      <c r="E177" s="163" t="inlineStr">
        <is>
          <t>1000 м</t>
        </is>
      </c>
      <c r="F177" s="163" t="n">
        <v>0.02</v>
      </c>
      <c r="G177" s="166" t="n">
        <v>8657.629999999999</v>
      </c>
      <c r="H177" s="166">
        <f>ROUND(F177*G177,2)</f>
        <v/>
      </c>
    </row>
    <row r="178" ht="31.15" customFormat="1" customHeight="1" s="145">
      <c r="A178" s="163" t="n">
        <v>163</v>
      </c>
      <c r="B178" s="163" t="n"/>
      <c r="C178" s="164" t="inlineStr">
        <is>
          <t>21.1.06.10-0362</t>
        </is>
      </c>
      <c r="D178" s="164" t="inlineStr">
        <is>
          <t>Кабель силовой с медными жилами ВВГнг(A)-LS 2х1,5ок(N)-1000</t>
        </is>
      </c>
      <c r="E178" s="163" t="inlineStr">
        <is>
          <t>1000 м</t>
        </is>
      </c>
      <c r="F178" s="163" t="n">
        <v>0.0204</v>
      </c>
      <c r="G178" s="166" t="n">
        <v>8084.81</v>
      </c>
      <c r="H178" s="166">
        <f>ROUND(F178*G178,2)</f>
        <v/>
      </c>
    </row>
    <row r="179" ht="31.15" customFormat="1" customHeight="1" s="145">
      <c r="A179" s="163" t="n">
        <v>164</v>
      </c>
      <c r="B179" s="163" t="n"/>
      <c r="C179" s="164" t="inlineStr">
        <is>
          <t>27.1.01.01-0011</t>
        </is>
      </c>
      <c r="D179" s="164" t="inlineStr">
        <is>
          <t>Колодка клеммная СВ2-2,5/250 У3, количество контактов 2</t>
        </is>
      </c>
      <c r="E179" s="163" t="inlineStr">
        <is>
          <t>1000 шт</t>
        </is>
      </c>
      <c r="F179" s="163" t="n">
        <v>0.102</v>
      </c>
      <c r="G179" s="166" t="n">
        <v>1380.17</v>
      </c>
      <c r="H179" s="166">
        <f>ROUND(F179*G179,2)</f>
        <v/>
      </c>
    </row>
    <row r="180" ht="31.15" customFormat="1" customHeight="1" s="145">
      <c r="A180" s="163" t="n">
        <v>165</v>
      </c>
      <c r="B180" s="163" t="n"/>
      <c r="C180" s="164" t="inlineStr">
        <is>
          <t>20.1.02.18-0001</t>
        </is>
      </c>
      <c r="D180" s="164" t="inlineStr">
        <is>
          <t>Хомут-стяжка кабельная (бандаж), размер 3,6х200 мм</t>
        </is>
      </c>
      <c r="E180" s="163" t="inlineStr">
        <is>
          <t>100 шт</t>
        </is>
      </c>
      <c r="F180" s="163" t="n">
        <v>24.5</v>
      </c>
      <c r="G180" s="166" t="n">
        <v>5.73</v>
      </c>
      <c r="H180" s="166">
        <f>ROUND(F180*G180,2)</f>
        <v/>
      </c>
    </row>
    <row r="181" ht="31.15" customFormat="1" customHeight="1" s="145">
      <c r="A181" s="163" t="n">
        <v>166</v>
      </c>
      <c r="B181" s="163" t="n"/>
      <c r="C181" s="164" t="inlineStr">
        <is>
          <t>07.2.07.04-0007</t>
        </is>
      </c>
      <c r="D181" s="164" t="inlineStr">
        <is>
          <t>Конструкции стальные индивидуальные решетчатые сварные, масса до 0,1 т</t>
        </is>
      </c>
      <c r="E181" s="163" t="inlineStr">
        <is>
          <t>т</t>
        </is>
      </c>
      <c r="F181" s="163" t="n">
        <v>0.012</v>
      </c>
      <c r="G181" s="166" t="n">
        <v>11500</v>
      </c>
      <c r="H181" s="166">
        <f>ROUND(F181*G181,2)</f>
        <v/>
      </c>
    </row>
    <row r="182" ht="46.9" customFormat="1" customHeight="1" s="145">
      <c r="A182" s="163" t="n">
        <v>167</v>
      </c>
      <c r="B182" s="163" t="n"/>
      <c r="C182" s="164" t="inlineStr">
        <is>
          <t>20.3.04.07-0005</t>
        </is>
      </c>
      <c r="D182" s="164" t="inlineStr">
        <is>
          <t>Указатель световой под лампу КЛ для обозначения мест эвакуации с рассеивателем из оргстекла, ЛПО 1х11</t>
        </is>
      </c>
      <c r="E182" s="163" t="inlineStr">
        <is>
          <t>шт</t>
        </is>
      </c>
      <c r="F182" s="163" t="n">
        <v>2</v>
      </c>
      <c r="G182" s="166" t="n">
        <v>68.66</v>
      </c>
      <c r="H182" s="166">
        <f>ROUND(F182*G182,2)</f>
        <v/>
      </c>
    </row>
    <row r="183" ht="15.6" customFormat="1" customHeight="1" s="145">
      <c r="A183" s="163" t="n">
        <v>168</v>
      </c>
      <c r="B183" s="163" t="n"/>
      <c r="C183" s="164" t="inlineStr">
        <is>
          <t>20.2.09.13-0011</t>
        </is>
      </c>
      <c r="D183" s="164" t="inlineStr">
        <is>
          <t>Муфты</t>
        </is>
      </c>
      <c r="E183" s="163" t="inlineStr">
        <is>
          <t>шт</t>
        </is>
      </c>
      <c r="F183" s="163" t="n">
        <v>24.6</v>
      </c>
      <c r="G183" s="166" t="n">
        <v>5</v>
      </c>
      <c r="H183" s="166">
        <f>ROUND(F183*G183,2)</f>
        <v/>
      </c>
    </row>
    <row r="184" ht="15.6" customFormat="1" customHeight="1" s="145">
      <c r="A184" s="163" t="n">
        <v>169</v>
      </c>
      <c r="B184" s="163" t="n"/>
      <c r="C184" s="164" t="inlineStr">
        <is>
          <t>01.7.07.29-0031</t>
        </is>
      </c>
      <c r="D184" s="164" t="inlineStr">
        <is>
          <t>Каболка</t>
        </is>
      </c>
      <c r="E184" s="163" t="inlineStr">
        <is>
          <t>т</t>
        </is>
      </c>
      <c r="F184" s="163" t="n">
        <v>0.00402</v>
      </c>
      <c r="G184" s="166" t="n">
        <v>30030</v>
      </c>
      <c r="H184" s="166">
        <f>ROUND(F184*G184,2)</f>
        <v/>
      </c>
    </row>
    <row r="185" ht="46.9" customFormat="1" customHeight="1" s="145">
      <c r="A185" s="163" t="n">
        <v>170</v>
      </c>
      <c r="B185" s="163" t="n"/>
      <c r="C185" s="164" t="inlineStr">
        <is>
          <t>23.8.04.08-0064</t>
        </is>
      </c>
      <c r="D185" s="164" t="inlineStr">
        <is>
          <t>Переходы концентрические, номинальное давление 16 МПа, наружный диаметр и толщина стенки 89х3,5-76х3,5 мм</t>
        </is>
      </c>
      <c r="E185" s="163" t="inlineStr">
        <is>
          <t>шт</t>
        </is>
      </c>
      <c r="F185" s="163" t="n">
        <v>2</v>
      </c>
      <c r="G185" s="166" t="n">
        <v>55.37</v>
      </c>
      <c r="H185" s="166">
        <f>ROUND(F185*G185,2)</f>
        <v/>
      </c>
    </row>
    <row r="186" ht="15.6" customFormat="1" customHeight="1" s="145">
      <c r="A186" s="163" t="n">
        <v>171</v>
      </c>
      <c r="B186" s="163" t="n"/>
      <c r="C186" s="164" t="inlineStr">
        <is>
          <t>14.4.02.09-0001</t>
        </is>
      </c>
      <c r="D186" s="164" t="inlineStr">
        <is>
          <t>Краска</t>
        </is>
      </c>
      <c r="E186" s="163" t="inlineStr">
        <is>
          <t>кг</t>
        </is>
      </c>
      <c r="F186" s="163" t="n">
        <v>3.774</v>
      </c>
      <c r="G186" s="166" t="n">
        <v>28.6</v>
      </c>
      <c r="H186" s="166">
        <f>ROUND(F186*G186,2)</f>
        <v/>
      </c>
    </row>
    <row r="187" ht="46.9" customFormat="1" customHeight="1" s="145">
      <c r="A187" s="163" t="n">
        <v>172</v>
      </c>
      <c r="B187" s="163" t="n"/>
      <c r="C187" s="164" t="inlineStr">
        <is>
          <t>23.8.04.08-0057</t>
        </is>
      </c>
      <c r="D187" s="164" t="inlineStr">
        <is>
          <t>Переходы концентрические, номинальное давление 16 МПа, наружный диаметр и толщина стенки 76х3,5-57х3 мм</t>
        </is>
      </c>
      <c r="E187" s="163" t="inlineStr">
        <is>
          <t>шт</t>
        </is>
      </c>
      <c r="F187" s="163" t="n">
        <v>2</v>
      </c>
      <c r="G187" s="166" t="n">
        <v>49.55</v>
      </c>
      <c r="H187" s="166">
        <f>ROUND(F187*G187,2)</f>
        <v/>
      </c>
    </row>
    <row r="188" ht="15.6" customFormat="1" customHeight="1" s="145">
      <c r="A188" s="163" t="n">
        <v>173</v>
      </c>
      <c r="B188" s="163" t="n"/>
      <c r="C188" s="164" t="inlineStr">
        <is>
          <t>08.1.02.11-0001</t>
        </is>
      </c>
      <c r="D188" s="164" t="inlineStr">
        <is>
          <t>Поковки из квадратных заготовок, масса 1,8 кг</t>
        </is>
      </c>
      <c r="E188" s="163" t="inlineStr">
        <is>
          <t>т</t>
        </is>
      </c>
      <c r="F188" s="163" t="n">
        <v>0.015832</v>
      </c>
      <c r="G188" s="166" t="n">
        <v>5989</v>
      </c>
      <c r="H188" s="166">
        <f>ROUND(F188*G188,2)</f>
        <v/>
      </c>
    </row>
    <row r="189" ht="15.6" customFormat="1" customHeight="1" s="145">
      <c r="A189" s="163" t="n">
        <v>174</v>
      </c>
      <c r="B189" s="163" t="n"/>
      <c r="C189" s="164" t="inlineStr">
        <is>
          <t>20.3.03.03-0023</t>
        </is>
      </c>
      <c r="D189" s="164" t="inlineStr">
        <is>
          <t>Светильник переносной РВО-42</t>
        </is>
      </c>
      <c r="E189" s="163" t="inlineStr">
        <is>
          <t>шт</t>
        </is>
      </c>
      <c r="F189" s="163" t="n">
        <v>2</v>
      </c>
      <c r="G189" s="166" t="n">
        <v>45.25</v>
      </c>
      <c r="H189" s="166">
        <f>ROUND(F189*G189,2)</f>
        <v/>
      </c>
    </row>
    <row r="190" ht="15.6" customFormat="1" customHeight="1" s="145">
      <c r="A190" s="163" t="n">
        <v>175</v>
      </c>
      <c r="B190" s="163" t="n"/>
      <c r="C190" s="164" t="inlineStr">
        <is>
          <t>03.1.02.03-0011</t>
        </is>
      </c>
      <c r="D190" s="164" t="inlineStr">
        <is>
          <t>Известь строительная негашеная комовая, сорт I</t>
        </is>
      </c>
      <c r="E190" s="163" t="inlineStr">
        <is>
          <t>т</t>
        </is>
      </c>
      <c r="F190" s="163" t="n">
        <v>0.1131725</v>
      </c>
      <c r="G190" s="166" t="n">
        <v>734.5</v>
      </c>
      <c r="H190" s="166">
        <f>ROUND(F190*G190,2)</f>
        <v/>
      </c>
    </row>
    <row r="191" ht="15.6" customFormat="1" customHeight="1" s="145">
      <c r="A191" s="163" t="n">
        <v>176</v>
      </c>
      <c r="B191" s="163" t="n"/>
      <c r="C191" s="164" t="inlineStr">
        <is>
          <t>01.7.11.07-0044</t>
        </is>
      </c>
      <c r="D191" s="164" t="inlineStr">
        <is>
          <t>Электроды сварочные Э42, диаметр 5 мм</t>
        </is>
      </c>
      <c r="E191" s="163" t="inlineStr">
        <is>
          <t>т</t>
        </is>
      </c>
      <c r="F191" s="163" t="n">
        <v>0.0082443</v>
      </c>
      <c r="G191" s="166" t="n">
        <v>9765</v>
      </c>
      <c r="H191" s="166">
        <f>ROUND(F191*G191,2)</f>
        <v/>
      </c>
    </row>
    <row r="192" ht="15.6" customFormat="1" customHeight="1" s="145">
      <c r="A192" s="163" t="n">
        <v>177</v>
      </c>
      <c r="B192" s="163" t="n"/>
      <c r="C192" s="164" t="inlineStr">
        <is>
          <t>14.4.04.08-0003</t>
        </is>
      </c>
      <c r="D192" s="164" t="inlineStr">
        <is>
          <t>Эмаль ПФ-115, серая</t>
        </is>
      </c>
      <c r="E192" s="163" t="inlineStr">
        <is>
          <t>т</t>
        </is>
      </c>
      <c r="F192" s="163" t="n">
        <v>0.005328</v>
      </c>
      <c r="G192" s="166" t="n">
        <v>14312.87</v>
      </c>
      <c r="H192" s="166">
        <f>ROUND(F192*G192,2)</f>
        <v/>
      </c>
    </row>
    <row r="193" ht="46.9" customFormat="1" customHeight="1" s="145">
      <c r="A193" s="163" t="n">
        <v>178</v>
      </c>
      <c r="B193" s="163" t="n"/>
      <c r="C193" s="164" t="inlineStr">
        <is>
          <t>24.3.01.02-0023</t>
        </is>
      </c>
      <c r="D193" s="164" t="inlineStr">
        <is>
          <t>Трубы гибкие гофрированные легкие из самозатухающего ПВХ (IP55) серии FL, с зондом, диаметром: 25 мм</t>
        </is>
      </c>
      <c r="E193" s="163" t="inlineStr">
        <is>
          <t>10 м</t>
        </is>
      </c>
      <c r="F193" s="163" t="n">
        <v>2.04</v>
      </c>
      <c r="G193" s="166" t="n">
        <v>37.3</v>
      </c>
      <c r="H193" s="166">
        <f>ROUND(F193*G193,2)</f>
        <v/>
      </c>
    </row>
    <row r="194" ht="15.6" customFormat="1" customHeight="1" s="145">
      <c r="A194" s="163" t="n">
        <v>179</v>
      </c>
      <c r="B194" s="163" t="n"/>
      <c r="C194" s="164" t="inlineStr">
        <is>
          <t>14.5.09.11-0102</t>
        </is>
      </c>
      <c r="D194" s="164" t="inlineStr">
        <is>
          <t>Уайт-спирит</t>
        </is>
      </c>
      <c r="E194" s="163" t="inlineStr">
        <is>
          <t>кг</t>
        </is>
      </c>
      <c r="F194" s="163" t="n">
        <v>10.4288</v>
      </c>
      <c r="G194" s="166" t="n">
        <v>6.67</v>
      </c>
      <c r="H194" s="166">
        <f>ROUND(F194*G194,2)</f>
        <v/>
      </c>
    </row>
    <row r="195" ht="15.6" customFormat="1" customHeight="1" s="145">
      <c r="A195" s="163" t="n">
        <v>180</v>
      </c>
      <c r="B195" s="163" t="n"/>
      <c r="C195" s="164" t="inlineStr">
        <is>
          <t>01.7.15.03-0042</t>
        </is>
      </c>
      <c r="D195" s="164" t="inlineStr">
        <is>
          <t>Болты с гайками и шайбами строительные</t>
        </is>
      </c>
      <c r="E195" s="163" t="inlineStr">
        <is>
          <t>кг</t>
        </is>
      </c>
      <c r="F195" s="163" t="n">
        <v>6.2769</v>
      </c>
      <c r="G195" s="166" t="n">
        <v>9.039999999999999</v>
      </c>
      <c r="H195" s="166">
        <f>ROUND(F195*G195,2)</f>
        <v/>
      </c>
    </row>
    <row r="196" ht="31.15" customFormat="1" customHeight="1" s="145">
      <c r="A196" s="163" t="n">
        <v>181</v>
      </c>
      <c r="B196" s="163" t="n"/>
      <c r="C196" s="164" t="inlineStr">
        <is>
          <t>10.3.02.03-0011</t>
        </is>
      </c>
      <c r="D196" s="164" t="inlineStr">
        <is>
          <t>Припои оловянно-свинцовые бессурьмянистые, марка ПОС30</t>
        </is>
      </c>
      <c r="E196" s="163" t="inlineStr">
        <is>
          <t>т</t>
        </is>
      </c>
      <c r="F196" s="163" t="n">
        <v>0.0008064</v>
      </c>
      <c r="G196" s="166" t="n">
        <v>68050</v>
      </c>
      <c r="H196" s="166">
        <f>ROUND(F196*G196,2)</f>
        <v/>
      </c>
    </row>
    <row r="197" ht="15.6" customFormat="1" customHeight="1" s="145">
      <c r="A197" s="163" t="n">
        <v>182</v>
      </c>
      <c r="B197" s="163" t="n"/>
      <c r="C197" s="164" t="inlineStr">
        <is>
          <t>01.7.15.14-0165</t>
        </is>
      </c>
      <c r="D197" s="164" t="inlineStr">
        <is>
          <t>Шурупы с полукруглой головкой 4х40 мм</t>
        </is>
      </c>
      <c r="E197" s="163" t="inlineStr">
        <is>
          <t>т</t>
        </is>
      </c>
      <c r="F197" s="163" t="n">
        <v>0.0040966</v>
      </c>
      <c r="G197" s="166" t="n">
        <v>12430</v>
      </c>
      <c r="H197" s="166">
        <f>ROUND(F197*G197,2)</f>
        <v/>
      </c>
    </row>
    <row r="198" ht="31.15" customFormat="1" customHeight="1" s="145">
      <c r="A198" s="163" t="n">
        <v>183</v>
      </c>
      <c r="B198" s="163" t="n"/>
      <c r="C198" s="164" t="inlineStr">
        <is>
          <t>08.4.01.01-0022</t>
        </is>
      </c>
      <c r="D198" s="164" t="inlineStr">
        <is>
          <t>Детали анкерные с резьбой из прямых или гнутых круглых стержней</t>
        </is>
      </c>
      <c r="E198" s="163" t="inlineStr">
        <is>
          <t>т</t>
        </is>
      </c>
      <c r="F198" s="163" t="n">
        <v>0.0044</v>
      </c>
      <c r="G198" s="166" t="n">
        <v>10100</v>
      </c>
      <c r="H198" s="166">
        <f>ROUND(F198*G198,2)</f>
        <v/>
      </c>
    </row>
    <row r="199" ht="15.6" customFormat="1" customHeight="1" s="145">
      <c r="A199" s="163" t="n">
        <v>184</v>
      </c>
      <c r="B199" s="163" t="n"/>
      <c r="C199" s="164" t="inlineStr">
        <is>
          <t>14.4.01.01-0003</t>
        </is>
      </c>
      <c r="D199" s="164" t="inlineStr">
        <is>
          <t>Грунтовка ГФ-021</t>
        </is>
      </c>
      <c r="E199" s="163" t="inlineStr">
        <is>
          <t>т</t>
        </is>
      </c>
      <c r="F199" s="163" t="n">
        <v>0.0028411</v>
      </c>
      <c r="G199" s="166" t="n">
        <v>15620</v>
      </c>
      <c r="H199" s="166">
        <f>ROUND(F199*G199,2)</f>
        <v/>
      </c>
    </row>
    <row r="200" ht="15.6" customFormat="1" customHeight="1" s="145">
      <c r="A200" s="163" t="n">
        <v>185</v>
      </c>
      <c r="B200" s="163" t="n"/>
      <c r="C200" s="164" t="inlineStr">
        <is>
          <t>20.5.04.09-0001</t>
        </is>
      </c>
      <c r="D200" s="164" t="inlineStr">
        <is>
          <t>Сжимы ответвительные</t>
        </is>
      </c>
      <c r="E200" s="163" t="inlineStr">
        <is>
          <t>100 шт</t>
        </is>
      </c>
      <c r="F200" s="163" t="n">
        <v>0.082</v>
      </c>
      <c r="G200" s="166" t="n">
        <v>528</v>
      </c>
      <c r="H200" s="166">
        <f>ROUND(F200*G200,2)</f>
        <v/>
      </c>
    </row>
    <row r="201" ht="15.6" customFormat="1" customHeight="1" s="145">
      <c r="A201" s="163" t="n">
        <v>186</v>
      </c>
      <c r="B201" s="163" t="n"/>
      <c r="C201" s="164" t="inlineStr">
        <is>
          <t>01.3.01.01-0001</t>
        </is>
      </c>
      <c r="D201" s="164" t="inlineStr">
        <is>
          <t>Бензин авиационный Б-70</t>
        </is>
      </c>
      <c r="E201" s="163" t="inlineStr">
        <is>
          <t>т</t>
        </is>
      </c>
      <c r="F201" s="163" t="n">
        <v>0.009599999999999999</v>
      </c>
      <c r="G201" s="166" t="n">
        <v>4488.4</v>
      </c>
      <c r="H201" s="166">
        <f>ROUND(F201*G201,2)</f>
        <v/>
      </c>
    </row>
    <row r="202" ht="46.9" customFormat="1" customHeight="1" s="145">
      <c r="A202" s="163" t="n">
        <v>187</v>
      </c>
      <c r="B202" s="163" t="n"/>
      <c r="C202" s="164" t="inlineStr">
        <is>
          <t>08.4.01.02-0011</t>
        </is>
      </c>
      <c r="D202" s="164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E202" s="163" t="inlineStr">
        <is>
          <t>т</t>
        </is>
      </c>
      <c r="F202" s="163" t="n">
        <v>0.007</v>
      </c>
      <c r="G202" s="166" t="n">
        <v>5804</v>
      </c>
      <c r="H202" s="166">
        <f>ROUND(F202*G202,2)</f>
        <v/>
      </c>
    </row>
    <row r="203" ht="31.15" customFormat="1" customHeight="1" s="145">
      <c r="A203" s="163" t="n">
        <v>188</v>
      </c>
      <c r="B203" s="163" t="n"/>
      <c r="C203" s="164" t="inlineStr">
        <is>
          <t>01.7.15.03-0013</t>
        </is>
      </c>
      <c r="D203" s="164" t="inlineStr">
        <is>
          <t>Болты с гайками и шайбами для санитарно-технических работ, диаметр 12 мм</t>
        </is>
      </c>
      <c r="E203" s="163" t="inlineStr">
        <is>
          <t>т</t>
        </is>
      </c>
      <c r="F203" s="163" t="n">
        <v>0.00254</v>
      </c>
      <c r="G203" s="166" t="n">
        <v>15323</v>
      </c>
      <c r="H203" s="166">
        <f>ROUND(F203*G203,2)</f>
        <v/>
      </c>
    </row>
    <row r="204" ht="31.15" customFormat="1" customHeight="1" s="145">
      <c r="A204" s="163" t="n">
        <v>189</v>
      </c>
      <c r="B204" s="163" t="n"/>
      <c r="C204" s="164" t="inlineStr">
        <is>
          <t>12.1.02.06-0011</t>
        </is>
      </c>
      <c r="D204" s="164" t="inlineStr">
        <is>
          <t>Рубероид кровельный с крупнозернистой посыпкой марки: РК-350</t>
        </is>
      </c>
      <c r="E204" s="163" t="inlineStr">
        <is>
          <t>м2</t>
        </is>
      </c>
      <c r="F204" s="163" t="n">
        <v>8.279999999999999</v>
      </c>
      <c r="G204" s="166" t="n">
        <v>4.5</v>
      </c>
      <c r="H204" s="166">
        <f>ROUND(F204*G204,2)</f>
        <v/>
      </c>
    </row>
    <row r="205" ht="15.6" customFormat="1" customHeight="1" s="145">
      <c r="A205" s="163" t="n">
        <v>190</v>
      </c>
      <c r="B205" s="163" t="n"/>
      <c r="C205" s="164" t="inlineStr">
        <is>
          <t>01.7.03.01-0002</t>
        </is>
      </c>
      <c r="D205" s="164" t="inlineStr">
        <is>
          <t>Вода водопроводная</t>
        </is>
      </c>
      <c r="E205" s="163" t="inlineStr">
        <is>
          <t>м3</t>
        </is>
      </c>
      <c r="F205" s="163" t="n">
        <v>11.662</v>
      </c>
      <c r="G205" s="166" t="n">
        <v>3.15</v>
      </c>
      <c r="H205" s="166">
        <f>ROUND(F205*G205,2)</f>
        <v/>
      </c>
    </row>
    <row r="206" ht="15.6" customFormat="1" customHeight="1" s="145">
      <c r="A206" s="163" t="n">
        <v>191</v>
      </c>
      <c r="B206" s="163" t="n"/>
      <c r="C206" s="164" t="inlineStr">
        <is>
          <t>Прайс</t>
        </is>
      </c>
      <c r="D206" s="164" t="inlineStr">
        <is>
          <t>Угогльник переходной</t>
        </is>
      </c>
      <c r="E206" s="163" t="inlineStr">
        <is>
          <t>шт.</t>
        </is>
      </c>
      <c r="F206" s="163" t="n">
        <v>4</v>
      </c>
      <c r="G206" s="166" t="n">
        <v>8.779999999999999</v>
      </c>
      <c r="H206" s="166">
        <f>ROUND(F206*G206,2)</f>
        <v/>
      </c>
    </row>
    <row r="207" ht="15.6" customFormat="1" customHeight="1" s="145">
      <c r="A207" s="163" t="n">
        <v>192</v>
      </c>
      <c r="B207" s="163" t="n"/>
      <c r="C207" s="164" t="inlineStr">
        <is>
          <t>24.3.01.01-0002</t>
        </is>
      </c>
      <c r="D207" s="164" t="inlineStr">
        <is>
          <t>Трубка полихлорвиниловая</t>
        </is>
      </c>
      <c r="E207" s="163" t="inlineStr">
        <is>
          <t>кг</t>
        </is>
      </c>
      <c r="F207" s="163" t="n">
        <v>0.9781</v>
      </c>
      <c r="G207" s="166" t="n">
        <v>35.7</v>
      </c>
      <c r="H207" s="166">
        <f>ROUND(F207*G207,2)</f>
        <v/>
      </c>
    </row>
    <row r="208" ht="31.15" customFormat="1" customHeight="1" s="145">
      <c r="A208" s="163" t="n">
        <v>193</v>
      </c>
      <c r="B208" s="163" t="n"/>
      <c r="C208" s="164" t="inlineStr">
        <is>
          <t>01.7.15.03-0014</t>
        </is>
      </c>
      <c r="D208" s="164" t="inlineStr">
        <is>
          <t>Болты с гайками и шайбами для санитарно-технических работ, диаметр 16 мм</t>
        </is>
      </c>
      <c r="E208" s="163" t="inlineStr">
        <is>
          <t>т</t>
        </is>
      </c>
      <c r="F208" s="163" t="n">
        <v>0.0022</v>
      </c>
      <c r="G208" s="166" t="n">
        <v>14830</v>
      </c>
      <c r="H208" s="166">
        <f>ROUND(F208*G208,2)</f>
        <v/>
      </c>
    </row>
    <row r="209" ht="15.6" customFormat="1" customHeight="1" s="145">
      <c r="A209" s="163" t="n">
        <v>194</v>
      </c>
      <c r="B209" s="163" t="n"/>
      <c r="C209" s="164" t="inlineStr">
        <is>
          <t>20.1.02.23-0082</t>
        </is>
      </c>
      <c r="D209" s="164" t="inlineStr">
        <is>
          <t>Перемычки гибкие, тип ПГС-50</t>
        </is>
      </c>
      <c r="E209" s="163" t="inlineStr">
        <is>
          <t>10 шт</t>
        </is>
      </c>
      <c r="F209" s="163" t="n">
        <v>0.8</v>
      </c>
      <c r="G209" s="166" t="n">
        <v>39</v>
      </c>
      <c r="H209" s="166">
        <f>ROUND(F209*G209,2)</f>
        <v/>
      </c>
    </row>
    <row r="210" ht="15.6" customFormat="1" customHeight="1" s="145">
      <c r="A210" s="163" t="n">
        <v>195</v>
      </c>
      <c r="B210" s="163" t="n"/>
      <c r="C210" s="164" t="inlineStr">
        <is>
          <t>01.7.11.07-0036</t>
        </is>
      </c>
      <c r="D210" s="164" t="inlineStr">
        <is>
          <t>Электроды сварочные Э46, диаметр 4 мм</t>
        </is>
      </c>
      <c r="E210" s="163" t="inlineStr">
        <is>
          <t>кг</t>
        </is>
      </c>
      <c r="F210" s="163" t="n">
        <v>2.8618</v>
      </c>
      <c r="G210" s="166" t="n">
        <v>10.75</v>
      </c>
      <c r="H210" s="166">
        <f>ROUND(F210*G210,2)</f>
        <v/>
      </c>
    </row>
    <row r="211" ht="46.9" customFormat="1" customHeight="1" s="145">
      <c r="A211" s="163" t="n">
        <v>196</v>
      </c>
      <c r="B211" s="163" t="n"/>
      <c r="C211" s="164" t="inlineStr">
        <is>
          <t>23.8.04.08-0161</t>
        </is>
      </c>
      <c r="D211" s="164" t="inlineStr">
        <is>
          <t>Переходы стальные концентрические бесшовные приварные, наружный диаметр и толщина стенки 57х3,0-32х2,0 мм</t>
        </is>
      </c>
      <c r="E211" s="163" t="inlineStr">
        <is>
          <t>шт</t>
        </is>
      </c>
      <c r="F211" s="163" t="n">
        <v>2</v>
      </c>
      <c r="G211" s="166" t="n">
        <v>15.16</v>
      </c>
      <c r="H211" s="166">
        <f>ROUND(F211*G211,2)</f>
        <v/>
      </c>
    </row>
    <row r="212" ht="62.45" customFormat="1" customHeight="1" s="145">
      <c r="A212" s="163" t="n">
        <v>197</v>
      </c>
      <c r="B212" s="163" t="n"/>
      <c r="C212" s="164" t="inlineStr">
        <is>
          <t>20.4.03.05-0009</t>
        </is>
      </c>
      <c r="D212" s="164" t="inlineStr">
        <is>
          <t>Розетка штепсельная для открытой проводки с заземляющими контактами и защитными шторками серии "Москвичка", марка РА 10/16-508, белая</t>
        </is>
      </c>
      <c r="E212" s="163" t="inlineStr">
        <is>
          <t>100 шт</t>
        </is>
      </c>
      <c r="F212" s="163" t="n">
        <v>0.06</v>
      </c>
      <c r="G212" s="166" t="n">
        <v>479.26</v>
      </c>
      <c r="H212" s="166">
        <f>ROUND(F212*G212,2)</f>
        <v/>
      </c>
    </row>
    <row r="213" ht="46.9" customFormat="1" customHeight="1" s="145">
      <c r="A213" s="163" t="n">
        <v>198</v>
      </c>
      <c r="B213" s="163" t="n"/>
      <c r="C213" s="164" t="inlineStr">
        <is>
          <t>23.8.04.06-0312</t>
        </is>
      </c>
      <c r="D213" s="164" t="inlineStr">
        <is>
          <t>Отводы крутоизогнутые из стали марки 20, наружный диаметр 89 мм, толщина стенки 3,5-4,0 мм, угол 90°, 60°, 45°</t>
        </is>
      </c>
      <c r="E213" s="163" t="inlineStr">
        <is>
          <t>шт</t>
        </is>
      </c>
      <c r="F213" s="163" t="n">
        <v>1</v>
      </c>
      <c r="G213" s="166" t="n">
        <v>28.54</v>
      </c>
      <c r="H213" s="166">
        <f>ROUND(F213*G213,2)</f>
        <v/>
      </c>
    </row>
    <row r="214" ht="46.9" customFormat="1" customHeight="1" s="145">
      <c r="A214" s="163" t="n">
        <v>199</v>
      </c>
      <c r="B214" s="163" t="n"/>
      <c r="C214" s="164" t="inlineStr">
        <is>
          <t>21.2.01.02-0141</t>
        </is>
      </c>
      <c r="D214" s="164" t="inlineStr">
        <is>
          <t>Провод неизолированный для воздушных линий электропередачи медные, марка М, сечение 4 мм2</t>
        </is>
      </c>
      <c r="E214" s="163" t="inlineStr">
        <is>
          <t>т</t>
        </is>
      </c>
      <c r="F214" s="163" t="n">
        <v>0.0002907</v>
      </c>
      <c r="G214" s="166" t="n">
        <v>96440</v>
      </c>
      <c r="H214" s="166">
        <f>ROUND(F214*G214,2)</f>
        <v/>
      </c>
    </row>
    <row r="215" ht="15.6" customFormat="1" customHeight="1" s="145">
      <c r="A215" s="163" t="n">
        <v>200</v>
      </c>
      <c r="B215" s="163" t="n"/>
      <c r="C215" s="164" t="inlineStr">
        <is>
          <t>01.7.06.07-0002</t>
        </is>
      </c>
      <c r="D215" s="164" t="inlineStr">
        <is>
          <t>Лента монтажная, тип ЛМ-5</t>
        </is>
      </c>
      <c r="E215" s="163" t="inlineStr">
        <is>
          <t>10 м</t>
        </is>
      </c>
      <c r="F215" s="163" t="n">
        <v>3.56475</v>
      </c>
      <c r="G215" s="166" t="n">
        <v>6.9</v>
      </c>
      <c r="H215" s="166">
        <f>ROUND(F215*G215,2)</f>
        <v/>
      </c>
    </row>
    <row r="216" ht="15.6" customFormat="1" customHeight="1" s="145">
      <c r="A216" s="163" t="n">
        <v>201</v>
      </c>
      <c r="B216" s="163" t="n"/>
      <c r="C216" s="164" t="inlineStr">
        <is>
          <t>14.4.03.03-0002</t>
        </is>
      </c>
      <c r="D216" s="164" t="inlineStr">
        <is>
          <t>Лак битумный БТ-123</t>
        </is>
      </c>
      <c r="E216" s="163" t="inlineStr">
        <is>
          <t>т</t>
        </is>
      </c>
      <c r="F216" s="163" t="n">
        <v>0.002514</v>
      </c>
      <c r="G216" s="166" t="n">
        <v>7826.9</v>
      </c>
      <c r="H216" s="166">
        <f>ROUND(F216*G216,2)</f>
        <v/>
      </c>
    </row>
    <row r="217" ht="15.6" customFormat="1" customHeight="1" s="145">
      <c r="A217" s="163" t="n">
        <v>202</v>
      </c>
      <c r="B217" s="163" t="n"/>
      <c r="C217" s="164" t="inlineStr">
        <is>
          <t>01.7.11.07-0041</t>
        </is>
      </c>
      <c r="D217" s="164" t="inlineStr">
        <is>
          <t>Электроды сварочные Э55, диаметр 4 мм</t>
        </is>
      </c>
      <c r="E217" s="163" t="inlineStr">
        <is>
          <t>т</t>
        </is>
      </c>
      <c r="F217" s="163" t="n">
        <v>0.00152</v>
      </c>
      <c r="G217" s="166" t="n">
        <v>12650</v>
      </c>
      <c r="H217" s="166">
        <f>ROUND(F217*G217,2)</f>
        <v/>
      </c>
    </row>
    <row r="218" ht="31.15" customFormat="1" customHeight="1" s="145">
      <c r="A218" s="163" t="n">
        <v>203</v>
      </c>
      <c r="B218" s="163" t="n"/>
      <c r="C218" s="164" t="inlineStr">
        <is>
          <t>04.3.01.09-0023</t>
        </is>
      </c>
      <c r="D218" s="164" t="inlineStr">
        <is>
          <t>Раствор отделочный тяжелый цементный, состав 1:3</t>
        </is>
      </c>
      <c r="E218" s="163" t="inlineStr">
        <is>
          <t>м3</t>
        </is>
      </c>
      <c r="F218" s="163" t="n">
        <v>0.0369</v>
      </c>
      <c r="G218" s="166" t="n">
        <v>497</v>
      </c>
      <c r="H218" s="166">
        <f>ROUND(F218*G218,2)</f>
        <v/>
      </c>
    </row>
    <row r="219" ht="15.6" customFormat="1" customHeight="1" s="145">
      <c r="A219" s="163" t="n">
        <v>204</v>
      </c>
      <c r="B219" s="163" t="n"/>
      <c r="C219" s="164" t="inlineStr">
        <is>
          <t>01.7.07.08-0003</t>
        </is>
      </c>
      <c r="D219" s="164" t="inlineStr">
        <is>
          <t>Мыло хозяйственное твердое 72%</t>
        </is>
      </c>
      <c r="E219" s="163" t="inlineStr">
        <is>
          <t>шт</t>
        </is>
      </c>
      <c r="F219" s="163" t="n">
        <v>3.95</v>
      </c>
      <c r="G219" s="166" t="n">
        <v>4.5</v>
      </c>
      <c r="H219" s="166">
        <f>ROUND(F219*G219,2)</f>
        <v/>
      </c>
    </row>
    <row r="220" ht="15.6" customFormat="1" customHeight="1" s="145">
      <c r="A220" s="163" t="n">
        <v>205</v>
      </c>
      <c r="B220" s="163" t="n"/>
      <c r="C220" s="164" t="inlineStr">
        <is>
          <t>01.3.02.09-0022</t>
        </is>
      </c>
      <c r="D220" s="164" t="inlineStr">
        <is>
          <t>Пропан-бутан смесь техническая</t>
        </is>
      </c>
      <c r="E220" s="163" t="inlineStr">
        <is>
          <t>кг</t>
        </is>
      </c>
      <c r="F220" s="163" t="n">
        <v>2.866543</v>
      </c>
      <c r="G220" s="166" t="n">
        <v>6.09</v>
      </c>
      <c r="H220" s="166">
        <f>ROUND(F220*G220,2)</f>
        <v/>
      </c>
    </row>
    <row r="221" ht="15.6" customFormat="1" customHeight="1" s="145">
      <c r="A221" s="163" t="n">
        <v>206</v>
      </c>
      <c r="B221" s="163" t="n"/>
      <c r="C221" s="164" t="inlineStr">
        <is>
          <t>01.7.07.29-0101</t>
        </is>
      </c>
      <c r="D221" s="164" t="inlineStr">
        <is>
          <t>Очес льняной</t>
        </is>
      </c>
      <c r="E221" s="163" t="inlineStr">
        <is>
          <t>кг</t>
        </is>
      </c>
      <c r="F221" s="163" t="n">
        <v>0.426524</v>
      </c>
      <c r="G221" s="166" t="n">
        <v>37.29</v>
      </c>
      <c r="H221" s="166">
        <f>ROUND(F221*G221,2)</f>
        <v/>
      </c>
    </row>
    <row r="222" ht="31.15" customFormat="1" customHeight="1" s="145">
      <c r="A222" s="163" t="n">
        <v>207</v>
      </c>
      <c r="B222" s="163" t="n"/>
      <c r="C222" s="164" t="inlineStr">
        <is>
          <t>14.4.02.04-0142</t>
        </is>
      </c>
      <c r="D222" s="164" t="inlineStr">
        <is>
          <t>Краска масляная земляная МА-0115, мумия, сурик железный</t>
        </is>
      </c>
      <c r="E222" s="163" t="inlineStr">
        <is>
          <t>кг</t>
        </is>
      </c>
      <c r="F222" s="163" t="n">
        <v>0.970648</v>
      </c>
      <c r="G222" s="166" t="n">
        <v>15.12</v>
      </c>
      <c r="H222" s="166">
        <f>ROUND(F222*G222,2)</f>
        <v/>
      </c>
    </row>
    <row r="223" ht="15.6" customFormat="1" customHeight="1" s="145">
      <c r="A223" s="163" t="n">
        <v>208</v>
      </c>
      <c r="B223" s="163" t="n"/>
      <c r="C223" s="164" t="inlineStr">
        <is>
          <t>02.2.05.04-1777</t>
        </is>
      </c>
      <c r="D223" s="164" t="inlineStr">
        <is>
          <t>Щебень М 800, фракция 20-40 мм, группа 2</t>
        </is>
      </c>
      <c r="E223" s="163" t="inlineStr">
        <is>
          <t>м3</t>
        </is>
      </c>
      <c r="F223" s="163" t="n">
        <v>0.13416</v>
      </c>
      <c r="G223" s="166" t="n">
        <v>108.4</v>
      </c>
      <c r="H223" s="166">
        <f>ROUND(F223*G223,2)</f>
        <v/>
      </c>
    </row>
    <row r="224" ht="31.15" customFormat="1" customHeight="1" s="145">
      <c r="A224" s="163" t="n">
        <v>209</v>
      </c>
      <c r="B224" s="163" t="n"/>
      <c r="C224" s="164" t="inlineStr">
        <is>
          <t>01.1.02.08-0001</t>
        </is>
      </c>
      <c r="D224" s="164" t="inlineStr">
        <is>
          <t>Прокладки из паронита ПМБ, толщина 1 мм, диаметр 50 мм</t>
        </is>
      </c>
      <c r="E224" s="163" t="inlineStr">
        <is>
          <t>1000 шт</t>
        </is>
      </c>
      <c r="F224" s="163" t="n">
        <v>0.004</v>
      </c>
      <c r="G224" s="166" t="n">
        <v>3450</v>
      </c>
      <c r="H224" s="166">
        <f>ROUND(F224*G224,2)</f>
        <v/>
      </c>
    </row>
    <row r="225" ht="15.6" customFormat="1" customHeight="1" s="145">
      <c r="A225" s="163" t="n">
        <v>210</v>
      </c>
      <c r="B225" s="163" t="n"/>
      <c r="C225" s="164" t="inlineStr">
        <is>
          <t>04.3.01.09-0012</t>
        </is>
      </c>
      <c r="D225" s="164" t="inlineStr">
        <is>
          <t>Раствор готовый кладочный, цементный, М50</t>
        </is>
      </c>
      <c r="E225" s="163" t="inlineStr">
        <is>
          <t>м3</t>
        </is>
      </c>
      <c r="F225" s="163" t="n">
        <v>0.028</v>
      </c>
      <c r="G225" s="166" t="n">
        <v>485.9</v>
      </c>
      <c r="H225" s="166">
        <f>ROUND(F225*G225,2)</f>
        <v/>
      </c>
    </row>
    <row r="226" ht="15.6" customFormat="1" customHeight="1" s="145">
      <c r="A226" s="163" t="n">
        <v>211</v>
      </c>
      <c r="B226" s="163" t="n"/>
      <c r="C226" s="164" t="inlineStr">
        <is>
          <t>20.2.02.01-0019</t>
        </is>
      </c>
      <c r="D226" s="164" t="inlineStr">
        <is>
          <t>Втулки изолирующие</t>
        </is>
      </c>
      <c r="E226" s="163" t="inlineStr">
        <is>
          <t>1000 шт</t>
        </is>
      </c>
      <c r="F226" s="163" t="n">
        <v>0.042</v>
      </c>
      <c r="G226" s="166" t="n">
        <v>270</v>
      </c>
      <c r="H226" s="166">
        <f>ROUND(F226*G226,2)</f>
        <v/>
      </c>
    </row>
    <row r="227" ht="31.15" customFormat="1" customHeight="1" s="145">
      <c r="A227" s="163" t="n">
        <v>212</v>
      </c>
      <c r="B227" s="163" t="n"/>
      <c r="C227" s="164" t="inlineStr">
        <is>
          <t>04.3.01.12-0111</t>
        </is>
      </c>
      <c r="D227" s="164" t="inlineStr">
        <is>
          <t>Раствор готовый отделочный тяжелый, цементно-известковый, состав 1:1:6</t>
        </is>
      </c>
      <c r="E227" s="163" t="inlineStr">
        <is>
          <t>м3</t>
        </is>
      </c>
      <c r="F227" s="163" t="n">
        <v>0.02169</v>
      </c>
      <c r="G227" s="166" t="n">
        <v>517.91</v>
      </c>
      <c r="H227" s="166">
        <f>ROUND(F227*G227,2)</f>
        <v/>
      </c>
    </row>
    <row r="228" ht="15.6" customFormat="1" customHeight="1" s="145">
      <c r="A228" s="163" t="n">
        <v>213</v>
      </c>
      <c r="B228" s="163" t="n"/>
      <c r="C228" s="164" t="inlineStr">
        <is>
          <t>01.7.11.07-0045</t>
        </is>
      </c>
      <c r="D228" s="164" t="inlineStr">
        <is>
          <t>Электроды сварочные Э42А, диаметр 5 мм</t>
        </is>
      </c>
      <c r="E228" s="163" t="inlineStr">
        <is>
          <t>т</t>
        </is>
      </c>
      <c r="F228" s="163" t="n">
        <v>0.00106</v>
      </c>
      <c r="G228" s="166" t="n">
        <v>10362</v>
      </c>
      <c r="H228" s="166">
        <f>ROUND(F228*G228,2)</f>
        <v/>
      </c>
    </row>
    <row r="229" ht="15.6" customFormat="1" customHeight="1" s="145">
      <c r="A229" s="163" t="n">
        <v>214</v>
      </c>
      <c r="B229" s="163" t="n"/>
      <c r="C229" s="164" t="inlineStr">
        <is>
          <t>01.7.20.08-0051</t>
        </is>
      </c>
      <c r="D229" s="164" t="inlineStr">
        <is>
          <t>Ветошь</t>
        </is>
      </c>
      <c r="E229" s="163" t="inlineStr">
        <is>
          <t>кг</t>
        </is>
      </c>
      <c r="F229" s="163" t="n">
        <v>5.851215</v>
      </c>
      <c r="G229" s="166" t="n">
        <v>1.82</v>
      </c>
      <c r="H229" s="166">
        <f>ROUND(F229*G229,2)</f>
        <v/>
      </c>
    </row>
    <row r="230" ht="31.15" customFormat="1" customHeight="1" s="145">
      <c r="A230" s="163" t="n">
        <v>215</v>
      </c>
      <c r="B230" s="163" t="n"/>
      <c r="C230" s="164" t="inlineStr">
        <is>
          <t>14.5.05.01-0011</t>
        </is>
      </c>
      <c r="D230" s="164" t="inlineStr">
        <is>
          <t>Олифа комбинированная для отделочных работ внутри помещений</t>
        </is>
      </c>
      <c r="E230" s="163" t="inlineStr">
        <is>
          <t>т</t>
        </is>
      </c>
      <c r="F230" s="163" t="n">
        <v>0.00042</v>
      </c>
      <c r="G230" s="166" t="n">
        <v>20775</v>
      </c>
      <c r="H230" s="166">
        <f>ROUND(F230*G230,2)</f>
        <v/>
      </c>
    </row>
    <row r="231" ht="46.9" customFormat="1" customHeight="1" s="145">
      <c r="A231" s="163" t="n">
        <v>216</v>
      </c>
      <c r="B231" s="163" t="n"/>
      <c r="C231" s="164" t="inlineStr">
        <is>
          <t>23.8.04.06-0311</t>
        </is>
      </c>
      <c r="D231" s="164" t="inlineStr">
        <is>
          <t>Отводы стальные крутоизогнутые, наружный диаметр 57 мм, толщина стенки 3,0-3,5 мм, угол 90°, 60°, 45°</t>
        </is>
      </c>
      <c r="E231" s="163" t="inlineStr">
        <is>
          <t>шт</t>
        </is>
      </c>
      <c r="F231" s="163" t="n">
        <v>1</v>
      </c>
      <c r="G231" s="166" t="n">
        <v>8.640000000000001</v>
      </c>
      <c r="H231" s="166">
        <f>ROUND(F231*G231,2)</f>
        <v/>
      </c>
    </row>
    <row r="232" ht="31.15" customFormat="1" customHeight="1" s="145">
      <c r="A232" s="163" t="n">
        <v>217</v>
      </c>
      <c r="B232" s="163" t="n"/>
      <c r="C232" s="164" t="inlineStr">
        <is>
          <t>01.7.15.04-0053</t>
        </is>
      </c>
      <c r="D232" s="164" t="inlineStr">
        <is>
          <t>Винты самонарезающие типа СМ1-25, оцинкованные, длина 25 мм</t>
        </is>
      </c>
      <c r="E232" s="163" t="inlineStr">
        <is>
          <t>кг</t>
        </is>
      </c>
      <c r="F232" s="163" t="n">
        <v>0.182</v>
      </c>
      <c r="G232" s="166" t="n">
        <v>43.52</v>
      </c>
      <c r="H232" s="166">
        <f>ROUND(F232*G232,2)</f>
        <v/>
      </c>
    </row>
    <row r="233" ht="46.9" customFormat="1" customHeight="1" s="145">
      <c r="A233" s="163" t="n">
        <v>218</v>
      </c>
      <c r="B233" s="163" t="n"/>
      <c r="C233" s="164" t="inlineStr">
        <is>
          <t>07.2.07.12-0020</t>
        </is>
      </c>
      <c r="D233" s="164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233" s="163" t="inlineStr">
        <is>
          <t>т</t>
        </is>
      </c>
      <c r="F233" s="163" t="n">
        <v>0.0009997999999999999</v>
      </c>
      <c r="G233" s="166" t="n">
        <v>7712</v>
      </c>
      <c r="H233" s="166">
        <f>ROUND(F233*G233,2)</f>
        <v/>
      </c>
    </row>
    <row r="234" ht="15.6" customFormat="1" customHeight="1" s="145">
      <c r="A234" s="163" t="n">
        <v>219</v>
      </c>
      <c r="B234" s="163" t="n"/>
      <c r="C234" s="164" t="inlineStr">
        <is>
          <t>25.2.01.01-0001</t>
        </is>
      </c>
      <c r="D234" s="164" t="inlineStr">
        <is>
          <t>Бирки-оконцеватели</t>
        </is>
      </c>
      <c r="E234" s="163" t="inlineStr">
        <is>
          <t>100 шт</t>
        </is>
      </c>
      <c r="F234" s="163" t="n">
        <v>0.122</v>
      </c>
      <c r="G234" s="166" t="n">
        <v>63</v>
      </c>
      <c r="H234" s="166">
        <f>ROUND(F234*G234,2)</f>
        <v/>
      </c>
    </row>
    <row r="235" ht="31.15" customFormat="1" customHeight="1" s="145">
      <c r="A235" s="163" t="n">
        <v>220</v>
      </c>
      <c r="B235" s="163" t="n"/>
      <c r="C235" s="164" t="inlineStr">
        <is>
          <t>01.7.15.06-0121</t>
        </is>
      </c>
      <c r="D235" s="164" t="inlineStr">
        <is>
          <t>Гвозди строительные с плоской головкой, размер 1,6х50 мм</t>
        </is>
      </c>
      <c r="E235" s="163" t="inlineStr">
        <is>
          <t>т</t>
        </is>
      </c>
      <c r="F235" s="163" t="n">
        <v>0.0009038</v>
      </c>
      <c r="G235" s="166" t="n">
        <v>8475</v>
      </c>
      <c r="H235" s="166">
        <f>ROUND(F235*G235,2)</f>
        <v/>
      </c>
    </row>
    <row r="236" ht="46.9" customFormat="1" customHeight="1" s="145">
      <c r="A236" s="163" t="n">
        <v>221</v>
      </c>
      <c r="B236" s="163" t="n"/>
      <c r="C236" s="164" t="inlineStr">
        <is>
          <t>01.7.06.05-0041</t>
        </is>
      </c>
      <c r="D236" s="164" t="inlineStr">
        <is>
          <t>Лента изоляционная прорезиненная односторонняя, ширина 20 мм, толщина 0,25-0,35 мм</t>
        </is>
      </c>
      <c r="E236" s="163" t="inlineStr">
        <is>
          <t>кг</t>
        </is>
      </c>
      <c r="F236" s="163" t="n">
        <v>0.2501</v>
      </c>
      <c r="G236" s="166" t="n">
        <v>30.4</v>
      </c>
      <c r="H236" s="166">
        <f>ROUND(F236*G236,2)</f>
        <v/>
      </c>
    </row>
    <row r="237" ht="31.15" customFormat="1" customHeight="1" s="145">
      <c r="A237" s="163" t="n">
        <v>222</v>
      </c>
      <c r="B237" s="163" t="n"/>
      <c r="C237" s="164" t="inlineStr">
        <is>
          <t>01.7.15.07-0062</t>
        </is>
      </c>
      <c r="D237" s="164" t="inlineStr">
        <is>
          <t>Дюбели с калиброванной головкой (россыпью), размер 3х58,5 мм</t>
        </is>
      </c>
      <c r="E237" s="163" t="inlineStr">
        <is>
          <t>т</t>
        </is>
      </c>
      <c r="F237" s="163" t="n">
        <v>0.0002761</v>
      </c>
      <c r="G237" s="166" t="n">
        <v>25425</v>
      </c>
      <c r="H237" s="166">
        <f>ROUND(F237*G237,2)</f>
        <v/>
      </c>
    </row>
    <row r="238" ht="15.6" customFormat="1" customHeight="1" s="145">
      <c r="A238" s="163" t="n">
        <v>223</v>
      </c>
      <c r="B238" s="163" t="n"/>
      <c r="C238" s="164" t="inlineStr">
        <is>
          <t>01.7.07.10-0001</t>
        </is>
      </c>
      <c r="D238" s="164" t="inlineStr">
        <is>
          <t>Патроны для строительно-монтажного пистолета</t>
        </is>
      </c>
      <c r="E238" s="163" t="inlineStr">
        <is>
          <t>1000 шт</t>
        </is>
      </c>
      <c r="F238" s="163" t="n">
        <v>0.027648</v>
      </c>
      <c r="G238" s="166" t="n">
        <v>253.8</v>
      </c>
      <c r="H238" s="166">
        <f>ROUND(F238*G238,2)</f>
        <v/>
      </c>
    </row>
    <row r="239" ht="31.15" customFormat="1" customHeight="1" s="145">
      <c r="A239" s="163" t="n">
        <v>224</v>
      </c>
      <c r="B239" s="163" t="n"/>
      <c r="C239" s="164" t="inlineStr">
        <is>
          <t>03.2.01.01-0001</t>
        </is>
      </c>
      <c r="D239" s="164" t="inlineStr">
        <is>
          <t>Портландцемент общестроительного назначения бездобавочный М400 Д0 (ЦЕМ I 32,5Н)</t>
        </is>
      </c>
      <c r="E239" s="163" t="inlineStr">
        <is>
          <t>т</t>
        </is>
      </c>
      <c r="F239" s="163" t="n">
        <v>0.0163395</v>
      </c>
      <c r="G239" s="166" t="n">
        <v>412</v>
      </c>
      <c r="H239" s="166">
        <f>ROUND(F239*G239,2)</f>
        <v/>
      </c>
    </row>
    <row r="240" ht="15.6" customFormat="1" customHeight="1" s="145">
      <c r="A240" s="163" t="n">
        <v>225</v>
      </c>
      <c r="B240" s="163" t="n"/>
      <c r="C240" s="164" t="inlineStr">
        <is>
          <t>01.7.11.04-0052</t>
        </is>
      </c>
      <c r="D240" s="164" t="inlineStr">
        <is>
          <t>Проволока сварочная СВ-08Г2С, диаметр 2 мм</t>
        </is>
      </c>
      <c r="E240" s="163" t="inlineStr">
        <is>
          <t>кг</t>
        </is>
      </c>
      <c r="F240" s="163" t="n">
        <v>0.33892</v>
      </c>
      <c r="G240" s="166" t="n">
        <v>17.92</v>
      </c>
      <c r="H240" s="166">
        <f>ROUND(F240*G240,2)</f>
        <v/>
      </c>
    </row>
    <row r="241" ht="15.6" customFormat="1" customHeight="1" s="145">
      <c r="A241" s="163" t="n">
        <v>226</v>
      </c>
      <c r="B241" s="163" t="n"/>
      <c r="C241" s="164" t="inlineStr">
        <is>
          <t>01.1.02.10-1022</t>
        </is>
      </c>
      <c r="D241" s="164" t="inlineStr">
        <is>
          <t>Хризотил, группа 6К</t>
        </is>
      </c>
      <c r="E241" s="163" t="inlineStr">
        <is>
          <t>т</t>
        </is>
      </c>
      <c r="F241" s="163" t="n">
        <v>0.0048</v>
      </c>
      <c r="G241" s="166" t="n">
        <v>1160</v>
      </c>
      <c r="H241" s="166">
        <f>ROUND(F241*G241,2)</f>
        <v/>
      </c>
    </row>
    <row r="242" ht="15.6" customFormat="1" customHeight="1" s="145">
      <c r="A242" s="163" t="n">
        <v>227</v>
      </c>
      <c r="B242" s="163" t="n"/>
      <c r="C242" s="164" t="inlineStr">
        <is>
          <t>04.3.01.09-0014</t>
        </is>
      </c>
      <c r="D242" s="164" t="inlineStr">
        <is>
          <t>Раствор готовый кладочный, цементный, М100</t>
        </is>
      </c>
      <c r="E242" s="163" t="inlineStr">
        <is>
          <t>м3</t>
        </is>
      </c>
      <c r="F242" s="163" t="n">
        <v>0.009520000000000001</v>
      </c>
      <c r="G242" s="166" t="n">
        <v>519.8</v>
      </c>
      <c r="H242" s="166">
        <f>ROUND(F242*G242,2)</f>
        <v/>
      </c>
    </row>
    <row r="243" ht="15.6" customFormat="1" customHeight="1" s="145">
      <c r="A243" s="163" t="n">
        <v>228</v>
      </c>
      <c r="B243" s="163" t="n"/>
      <c r="C243" s="164" t="inlineStr">
        <is>
          <t>08.3.11.01-0091</t>
        </is>
      </c>
      <c r="D243" s="164" t="inlineStr">
        <is>
          <t>Швеллеры № 40, марка стали Ст0</t>
        </is>
      </c>
      <c r="E243" s="163" t="inlineStr">
        <is>
          <t>т</t>
        </is>
      </c>
      <c r="F243" s="163" t="n">
        <v>0.0008852</v>
      </c>
      <c r="G243" s="166" t="n">
        <v>4920</v>
      </c>
      <c r="H243" s="166">
        <f>ROUND(F243*G243,2)</f>
        <v/>
      </c>
    </row>
    <row r="244" ht="31.15" customFormat="1" customHeight="1" s="145">
      <c r="A244" s="163" t="n">
        <v>229</v>
      </c>
      <c r="B244" s="163" t="n"/>
      <c r="C244" s="164" t="inlineStr">
        <is>
          <t>18.5.08.18-0061</t>
        </is>
      </c>
      <c r="D244" s="164" t="inlineStr">
        <is>
          <t>Колпачки изоляции места соединения однопроволочных жил</t>
        </is>
      </c>
      <c r="E244" s="163" t="inlineStr">
        <is>
          <t>1000 шт</t>
        </is>
      </c>
      <c r="F244" s="163" t="n">
        <v>0.027044</v>
      </c>
      <c r="G244" s="166" t="n">
        <v>135.82</v>
      </c>
      <c r="H244" s="166">
        <f>ROUND(F244*G244,2)</f>
        <v/>
      </c>
    </row>
    <row r="245" ht="15.6" customFormat="1" customHeight="1" s="145">
      <c r="A245" s="163" t="n">
        <v>230</v>
      </c>
      <c r="B245" s="163" t="n"/>
      <c r="C245" s="164" t="inlineStr">
        <is>
          <t>14.5.09.02-0002</t>
        </is>
      </c>
      <c r="D245" s="164" t="inlineStr">
        <is>
          <t>Ксилол нефтяной, марка А</t>
        </is>
      </c>
      <c r="E245" s="163" t="inlineStr">
        <is>
          <t>т</t>
        </is>
      </c>
      <c r="F245" s="163" t="n">
        <v>0.00045</v>
      </c>
      <c r="G245" s="166" t="n">
        <v>7640</v>
      </c>
      <c r="H245" s="166">
        <f>ROUND(F245*G245,2)</f>
        <v/>
      </c>
    </row>
    <row r="246" ht="15.6" customFormat="1" customHeight="1" s="145">
      <c r="A246" s="163" t="n">
        <v>231</v>
      </c>
      <c r="B246" s="163" t="n"/>
      <c r="C246" s="164" t="inlineStr">
        <is>
          <t>01.3.02.03-0012</t>
        </is>
      </c>
      <c r="D246" s="164" t="inlineStr">
        <is>
          <t>Ацетилен растворенный технический, марка Б</t>
        </is>
      </c>
      <c r="E246" s="163" t="inlineStr">
        <is>
          <t>т</t>
        </is>
      </c>
      <c r="F246" s="163" t="n">
        <v>8.6e-05</v>
      </c>
      <c r="G246" s="166" t="n">
        <v>30540</v>
      </c>
      <c r="H246" s="166">
        <f>ROUND(F246*G246,2)</f>
        <v/>
      </c>
    </row>
    <row r="247" ht="46.9" customFormat="1" customHeight="1" s="145">
      <c r="A247" s="163" t="n">
        <v>232</v>
      </c>
      <c r="B247" s="163" t="n"/>
      <c r="C247" s="164" t="inlineStr">
        <is>
          <t>14.5.05.01-0012</t>
        </is>
      </c>
      <c r="D247" s="164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247" s="163" t="inlineStr">
        <is>
          <t>т</t>
        </is>
      </c>
      <c r="F247" s="163" t="n">
        <v>0.0001512</v>
      </c>
      <c r="G247" s="166" t="n">
        <v>16950</v>
      </c>
      <c r="H247" s="166">
        <f>ROUND(F247*G247,2)</f>
        <v/>
      </c>
    </row>
    <row r="248" ht="15.6" customFormat="1" customHeight="1" s="145">
      <c r="A248" s="163" t="n">
        <v>233</v>
      </c>
      <c r="B248" s="163" t="n"/>
      <c r="C248" s="164" t="inlineStr">
        <is>
          <t>01.7.15.04-0011</t>
        </is>
      </c>
      <c r="D248" s="164" t="inlineStr">
        <is>
          <t>Винты с полукруглой головкой, длина 50 мм</t>
        </is>
      </c>
      <c r="E248" s="163" t="inlineStr">
        <is>
          <t>т</t>
        </is>
      </c>
      <c r="F248" s="163" t="n">
        <v>0.0001836</v>
      </c>
      <c r="G248" s="166" t="n">
        <v>12430</v>
      </c>
      <c r="H248" s="166">
        <f>ROUND(F248*G248,2)</f>
        <v/>
      </c>
    </row>
    <row r="249" ht="15.6" customFormat="1" customHeight="1" s="145">
      <c r="A249" s="163" t="n">
        <v>234</v>
      </c>
      <c r="B249" s="163" t="n"/>
      <c r="C249" s="164" t="inlineStr">
        <is>
          <t>14.5.09.07-0030</t>
        </is>
      </c>
      <c r="D249" s="164" t="inlineStr">
        <is>
          <t>Растворитель Р-4</t>
        </is>
      </c>
      <c r="E249" s="163" t="inlineStr">
        <is>
          <t>кг</t>
        </is>
      </c>
      <c r="F249" s="163" t="n">
        <v>0.2307</v>
      </c>
      <c r="G249" s="166" t="n">
        <v>9.42</v>
      </c>
      <c r="H249" s="166">
        <f>ROUND(F249*G249,2)</f>
        <v/>
      </c>
    </row>
    <row r="250" ht="15.6" customFormat="1" customHeight="1" s="145">
      <c r="A250" s="163" t="n">
        <v>235</v>
      </c>
      <c r="B250" s="163" t="n"/>
      <c r="C250" s="164" t="inlineStr">
        <is>
          <t>12.1.02.06-0012</t>
        </is>
      </c>
      <c r="D250" s="164" t="inlineStr">
        <is>
          <t>Рубероид кровельный РКК-350</t>
        </is>
      </c>
      <c r="E250" s="163" t="inlineStr">
        <is>
          <t>м2</t>
        </is>
      </c>
      <c r="F250" s="163" t="n">
        <v>0.290521</v>
      </c>
      <c r="G250" s="166" t="n">
        <v>7.46</v>
      </c>
      <c r="H250" s="166">
        <f>ROUND(F250*G250,2)</f>
        <v/>
      </c>
    </row>
    <row r="251" ht="15.6" customFormat="1" customHeight="1" s="145">
      <c r="A251" s="163" t="n">
        <v>236</v>
      </c>
      <c r="B251" s="163" t="n"/>
      <c r="C251" s="164" t="inlineStr">
        <is>
          <t>01.7.20.08-0071</t>
        </is>
      </c>
      <c r="D251" s="164" t="inlineStr">
        <is>
          <t>Канат пеньковый пропитанный</t>
        </is>
      </c>
      <c r="E251" s="163" t="inlineStr">
        <is>
          <t>т</t>
        </is>
      </c>
      <c r="F251" s="163" t="n">
        <v>4.56e-05</v>
      </c>
      <c r="G251" s="166" t="n">
        <v>37900</v>
      </c>
      <c r="H251" s="166">
        <f>ROUND(F251*G251,2)</f>
        <v/>
      </c>
    </row>
    <row r="252" ht="15.6" customFormat="1" customHeight="1" s="145">
      <c r="A252" s="163" t="n">
        <v>237</v>
      </c>
      <c r="B252" s="163" t="n"/>
      <c r="C252" s="164" t="inlineStr">
        <is>
          <t>01.3.01.02-0002</t>
        </is>
      </c>
      <c r="D252" s="164" t="inlineStr">
        <is>
          <t>Вазелин технический</t>
        </is>
      </c>
      <c r="E252" s="163" t="inlineStr">
        <is>
          <t>кг</t>
        </is>
      </c>
      <c r="F252" s="163" t="n">
        <v>0.036</v>
      </c>
      <c r="G252" s="166" t="n">
        <v>44.97</v>
      </c>
      <c r="H252" s="166">
        <f>ROUND(F252*G252,2)</f>
        <v/>
      </c>
    </row>
    <row r="253" ht="31.15" customFormat="1" customHeight="1" s="145">
      <c r="A253" s="163" t="n">
        <v>238</v>
      </c>
      <c r="B253" s="163" t="n"/>
      <c r="C253" s="164" t="inlineStr">
        <is>
          <t>01.7.11.04-0072</t>
        </is>
      </c>
      <c r="D253" s="164" t="inlineStr">
        <is>
          <t>Проволока сварочная легированная, диаметр 4 мм</t>
        </is>
      </c>
      <c r="E253" s="163" t="inlineStr">
        <is>
          <t>т</t>
        </is>
      </c>
      <c r="F253" s="163" t="n">
        <v>0.0001005</v>
      </c>
      <c r="G253" s="166" t="n">
        <v>13560</v>
      </c>
      <c r="H253" s="166">
        <f>ROUND(F253*G253,2)</f>
        <v/>
      </c>
    </row>
    <row r="254" ht="15.6" customFormat="1" customHeight="1" s="145">
      <c r="A254" s="163" t="n">
        <v>239</v>
      </c>
      <c r="B254" s="163" t="n"/>
      <c r="C254" s="164" t="inlineStr">
        <is>
          <t>14.4.03.17-0011</t>
        </is>
      </c>
      <c r="D254" s="164" t="inlineStr">
        <is>
          <t>Лак электроизоляционный 318</t>
        </is>
      </c>
      <c r="E254" s="163" t="inlineStr">
        <is>
          <t>кг</t>
        </is>
      </c>
      <c r="F254" s="163" t="n">
        <v>0.036</v>
      </c>
      <c r="G254" s="166" t="n">
        <v>35.63</v>
      </c>
      <c r="H254" s="166">
        <f>ROUND(F254*G254,2)</f>
        <v/>
      </c>
    </row>
    <row r="255" ht="31.15" customFormat="1" customHeight="1" s="145">
      <c r="A255" s="163" t="n">
        <v>240</v>
      </c>
      <c r="B255" s="163" t="n"/>
      <c r="C255" s="164" t="inlineStr">
        <is>
          <t>04.1.02.05-0007</t>
        </is>
      </c>
      <c r="D255" s="164" t="inlineStr">
        <is>
          <t>Смеси бетонные тяжелого бетона (БСТ), класс В20 (М250)</t>
        </is>
      </c>
      <c r="E255" s="163" t="inlineStr">
        <is>
          <t>м3</t>
        </is>
      </c>
      <c r="F255" s="163" t="n">
        <v>0.0016</v>
      </c>
      <c r="G255" s="166" t="n">
        <v>665</v>
      </c>
      <c r="H255" s="166">
        <f>ROUND(F255*G255,2)</f>
        <v/>
      </c>
    </row>
    <row r="256" ht="15.6" customFormat="1" customHeight="1" s="145">
      <c r="A256" s="163" t="n">
        <v>241</v>
      </c>
      <c r="B256" s="163" t="n"/>
      <c r="C256" s="164" t="inlineStr">
        <is>
          <t>14.1.02.01-0002</t>
        </is>
      </c>
      <c r="D256" s="164" t="inlineStr">
        <is>
          <t>Клей БМК-5к</t>
        </is>
      </c>
      <c r="E256" s="163" t="inlineStr">
        <is>
          <t>кг</t>
        </is>
      </c>
      <c r="F256" s="163" t="n">
        <v>0.04</v>
      </c>
      <c r="G256" s="166" t="n">
        <v>25.8</v>
      </c>
      <c r="H256" s="166">
        <f>ROUND(F256*G256,2)</f>
        <v/>
      </c>
    </row>
    <row r="257" ht="15.6" customFormat="1" customHeight="1" s="145">
      <c r="A257" s="163" t="n">
        <v>242</v>
      </c>
      <c r="B257" s="163" t="n"/>
      <c r="C257" s="164" t="inlineStr">
        <is>
          <t>01.3.01.05-0009</t>
        </is>
      </c>
      <c r="D257" s="164" t="inlineStr">
        <is>
          <t>Парафин нефтяной твердый Т-1</t>
        </is>
      </c>
      <c r="E257" s="163" t="inlineStr">
        <is>
          <t>т</t>
        </is>
      </c>
      <c r="F257" s="163" t="n">
        <v>0.00012</v>
      </c>
      <c r="G257" s="166" t="n">
        <v>8105.71</v>
      </c>
      <c r="H257" s="166">
        <f>ROUND(F257*G257,2)</f>
        <v/>
      </c>
    </row>
    <row r="258" ht="31.15" customFormat="1" customHeight="1" s="145">
      <c r="A258" s="163" t="n">
        <v>243</v>
      </c>
      <c r="B258" s="163" t="n"/>
      <c r="C258" s="164" t="inlineStr">
        <is>
          <t>11.1.03.01-0080</t>
        </is>
      </c>
      <c r="D258" s="164" t="inlineStr">
        <is>
          <t>Бруски обрезные, хвойных пород, длина 4-6,5 м, ширина 75-150 мм, толщина 40-75 мм, сорт IV</t>
        </is>
      </c>
      <c r="E258" s="163" t="inlineStr">
        <is>
          <t>м3</t>
        </is>
      </c>
      <c r="F258" s="163" t="n">
        <v>0.0009</v>
      </c>
      <c r="G258" s="166" t="n">
        <v>1056</v>
      </c>
      <c r="H258" s="166">
        <f>ROUND(F258*G258,2)</f>
        <v/>
      </c>
    </row>
    <row r="259" ht="15.6" customFormat="1" customHeight="1" s="145">
      <c r="A259" s="163" t="n">
        <v>244</v>
      </c>
      <c r="B259" s="163" t="n"/>
      <c r="C259" s="164" t="inlineStr">
        <is>
          <t>01.7.20.04-0005</t>
        </is>
      </c>
      <c r="D259" s="164" t="inlineStr">
        <is>
          <t>Нитки швейные</t>
        </is>
      </c>
      <c r="E259" s="163" t="inlineStr">
        <is>
          <t>кг</t>
        </is>
      </c>
      <c r="F259" s="163" t="n">
        <v>0.006</v>
      </c>
      <c r="G259" s="166" t="n">
        <v>133.05</v>
      </c>
      <c r="H259" s="166">
        <f>ROUND(F259*G259,2)</f>
        <v/>
      </c>
    </row>
    <row r="260" ht="31.15" customFormat="1" customHeight="1" s="145">
      <c r="A260" s="163" t="n">
        <v>245</v>
      </c>
      <c r="B260" s="163" t="n"/>
      <c r="C260" s="164" t="inlineStr">
        <is>
          <t>11.1.03.01-0077</t>
        </is>
      </c>
      <c r="D260" s="164" t="inlineStr">
        <is>
          <t>Бруски обрезные, хвойных пород, длина 4-6,5 м, ширина 75-150 мм, толщина 40-75 мм, сорт I</t>
        </is>
      </c>
      <c r="E260" s="163" t="inlineStr">
        <is>
          <t>м3</t>
        </is>
      </c>
      <c r="F260" s="163" t="n">
        <v>0.0004556</v>
      </c>
      <c r="G260" s="166" t="n">
        <v>1700</v>
      </c>
      <c r="H260" s="166">
        <f>ROUND(F260*G260,2)</f>
        <v/>
      </c>
    </row>
    <row r="261" ht="15.6" customFormat="1" customHeight="1" s="145">
      <c r="A261" s="163" t="n">
        <v>246</v>
      </c>
      <c r="B261" s="163" t="n"/>
      <c r="C261" s="164" t="inlineStr">
        <is>
          <t>20.2.01.05-0001</t>
        </is>
      </c>
      <c r="D261" s="164" t="inlineStr">
        <is>
          <t>Гильзы кабельные медные ГМ 2,5</t>
        </is>
      </c>
      <c r="E261" s="163" t="inlineStr">
        <is>
          <t>100 шт</t>
        </is>
      </c>
      <c r="F261" s="163" t="n">
        <v>0.01</v>
      </c>
      <c r="G261" s="166" t="n">
        <v>66</v>
      </c>
      <c r="H261" s="166">
        <f>ROUND(F261*G261,2)</f>
        <v/>
      </c>
    </row>
    <row r="262" ht="15.6" customFormat="1" customHeight="1" s="145">
      <c r="A262" s="163" t="n">
        <v>247</v>
      </c>
      <c r="B262" s="163" t="n"/>
      <c r="C262" s="164" t="inlineStr">
        <is>
          <t>03.1.01.01-0002</t>
        </is>
      </c>
      <c r="D262" s="164" t="inlineStr">
        <is>
          <t>Гипс строительный Г-3</t>
        </is>
      </c>
      <c r="E262" s="163" t="inlineStr">
        <is>
          <t>т</t>
        </is>
      </c>
      <c r="F262" s="163" t="n">
        <v>0.0005985</v>
      </c>
      <c r="G262" s="166" t="n">
        <v>729.98</v>
      </c>
      <c r="H262" s="166">
        <f>ROUND(F262*G262,2)</f>
        <v/>
      </c>
    </row>
    <row r="263" ht="62.45" customFormat="1" customHeight="1" s="145">
      <c r="A263" s="163" t="n">
        <v>248</v>
      </c>
      <c r="B263" s="163" t="n"/>
      <c r="C263" s="164" t="inlineStr">
        <is>
          <t>08.2.02.11-0007</t>
        </is>
      </c>
      <c r="D263" s="16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63" s="163" t="inlineStr">
        <is>
          <t>10 м</t>
        </is>
      </c>
      <c r="F263" s="163" t="n">
        <v>0.007876299999999999</v>
      </c>
      <c r="G263" s="166" t="n">
        <v>50.24</v>
      </c>
      <c r="H263" s="166">
        <f>ROUND(F263*G263,2)</f>
        <v/>
      </c>
    </row>
    <row r="264" ht="15.6" customFormat="1" customHeight="1" s="145">
      <c r="A264" s="163" t="n">
        <v>249</v>
      </c>
      <c r="B264" s="163" t="n"/>
      <c r="C264" s="164" t="inlineStr">
        <is>
          <t>01.7.15.14-0161</t>
        </is>
      </c>
      <c r="D264" s="164" t="inlineStr">
        <is>
          <t>Шурупы с полукруглой головкой 2,5х20 мм</t>
        </is>
      </c>
      <c r="E264" s="163" t="inlineStr">
        <is>
          <t>т</t>
        </is>
      </c>
      <c r="F264" s="163" t="n">
        <v>9.6e-06</v>
      </c>
      <c r="G264" s="166" t="n">
        <v>29800</v>
      </c>
      <c r="H264" s="166">
        <f>ROUND(F264*G264,2)</f>
        <v/>
      </c>
    </row>
    <row r="265" ht="15.6" customFormat="1" customHeight="1" s="145">
      <c r="A265" s="163" t="n">
        <v>250</v>
      </c>
      <c r="B265" s="163" t="n"/>
      <c r="C265" s="164" t="inlineStr">
        <is>
          <t>20.2.02.01-0011</t>
        </is>
      </c>
      <c r="D265" s="164" t="inlineStr">
        <is>
          <t>Втулки, диаметр 17 мм</t>
        </is>
      </c>
      <c r="E265" s="163" t="inlineStr">
        <is>
          <t>1000 шт</t>
        </is>
      </c>
      <c r="F265" s="163" t="n">
        <v>0.00244</v>
      </c>
      <c r="G265" s="166" t="n">
        <v>75.40000000000001</v>
      </c>
      <c r="H265" s="166">
        <f>ROUND(F265*G265,2)</f>
        <v/>
      </c>
    </row>
    <row r="266" ht="15.6" customFormat="1" customHeight="1" s="145">
      <c r="A266" s="163" t="n">
        <v>251</v>
      </c>
      <c r="B266" s="163" t="n"/>
      <c r="C266" s="164" t="inlineStr">
        <is>
          <t>01.7.07.20-0002</t>
        </is>
      </c>
      <c r="D266" s="164" t="inlineStr">
        <is>
          <t>Тальк молотый, сорт I</t>
        </is>
      </c>
      <c r="E266" s="163" t="inlineStr">
        <is>
          <t>т</t>
        </is>
      </c>
      <c r="F266" s="163" t="n">
        <v>8.6e-05</v>
      </c>
      <c r="G266" s="166" t="n">
        <v>1820</v>
      </c>
      <c r="H266" s="166">
        <f>ROUND(F266*G266,2)</f>
        <v/>
      </c>
    </row>
    <row r="267" ht="15.6" customFormat="1" customHeight="1" s="145">
      <c r="A267" s="163" t="n">
        <v>252</v>
      </c>
      <c r="B267" s="163" t="n"/>
      <c r="C267" s="164" t="inlineStr">
        <is>
          <t>01.7.02.09-0002</t>
        </is>
      </c>
      <c r="D267" s="164" t="inlineStr">
        <is>
          <t>Шпагат бумажный</t>
        </is>
      </c>
      <c r="E267" s="163" t="inlineStr">
        <is>
          <t>кг</t>
        </is>
      </c>
      <c r="F267" s="163" t="n">
        <v>0.006</v>
      </c>
      <c r="G267" s="166" t="n">
        <v>11.5</v>
      </c>
      <c r="H267" s="166">
        <f>ROUND(F267*G267,2)</f>
        <v/>
      </c>
    </row>
    <row r="268" ht="31.15" customFormat="1" customHeight="1" s="145">
      <c r="A268" s="163" t="n">
        <v>253</v>
      </c>
      <c r="B268" s="163" t="n"/>
      <c r="C268" s="164" t="inlineStr">
        <is>
          <t>08.3.03.06-0002</t>
        </is>
      </c>
      <c r="D268" s="164" t="inlineStr">
        <is>
          <t>Проволока горячекатаная в мотках, диаметр 6,3-6,5 мм</t>
        </is>
      </c>
      <c r="E268" s="163" t="inlineStr">
        <is>
          <t>т</t>
        </is>
      </c>
      <c r="F268" s="163" t="n">
        <v>1.34e-05</v>
      </c>
      <c r="G268" s="166" t="n">
        <v>4455.2</v>
      </c>
      <c r="H268" s="166">
        <f>ROUND(F268*G268,2)</f>
        <v/>
      </c>
    </row>
    <row r="269" ht="31.15" customFormat="1" customHeight="1" s="145">
      <c r="A269" s="163" t="n">
        <v>254</v>
      </c>
      <c r="B269" s="163" t="n"/>
      <c r="C269" s="164" t="inlineStr">
        <is>
          <t>02.4.03.02-0001</t>
        </is>
      </c>
      <c r="D269" s="164" t="inlineStr">
        <is>
          <t>Щебень пористый из металлургического шлака М 600, фракция 5-10 мм</t>
        </is>
      </c>
      <c r="E269" s="163" t="inlineStr">
        <is>
          <t>м3</t>
        </is>
      </c>
      <c r="F269" s="163" t="n">
        <v>0.0001085</v>
      </c>
      <c r="G269" s="166" t="n">
        <v>74.58</v>
      </c>
      <c r="H269" s="166">
        <f>ROUND(F269*G269,2)</f>
        <v/>
      </c>
    </row>
    <row r="270" ht="15.6" customFormat="1" customHeight="1" s="145">
      <c r="A270" s="163" t="n">
        <v>255</v>
      </c>
      <c r="B270" s="163" t="n"/>
      <c r="C270" s="164" t="inlineStr">
        <is>
          <t>999-0005</t>
        </is>
      </c>
      <c r="D270" s="164" t="inlineStr">
        <is>
          <t>Масса</t>
        </is>
      </c>
      <c r="E270" s="163" t="inlineStr">
        <is>
          <t>т</t>
        </is>
      </c>
      <c r="F270" s="163" t="n">
        <v>0.051</v>
      </c>
      <c r="G270" s="166" t="n"/>
      <c r="H270" s="166">
        <f>ROUND(F270*G270,2)</f>
        <v/>
      </c>
    </row>
    <row r="271" ht="31.15" customFormat="1" customHeight="1" s="145">
      <c r="A271" s="163" t="n">
        <v>256</v>
      </c>
      <c r="B271" s="163" t="n"/>
      <c r="C271" s="164" t="inlineStr">
        <is>
          <t>03.1.02.03-0015</t>
        </is>
      </c>
      <c r="D271" s="164" t="inlineStr">
        <is>
          <t>Известь строительная негашеная хлорная, марка А</t>
        </is>
      </c>
      <c r="E271" s="163" t="inlineStr">
        <is>
          <t>кг</t>
        </is>
      </c>
      <c r="F271" s="163" t="n">
        <v>0.0021919</v>
      </c>
      <c r="G271" s="166" t="n">
        <v>2.15</v>
      </c>
      <c r="H271" s="166">
        <f>ROUND(F271*G271,2)</f>
        <v/>
      </c>
    </row>
    <row r="272" ht="15.6" customFormat="1" customHeight="1" s="106">
      <c r="A272" s="162" t="inlineStr">
        <is>
          <t>Оборудование</t>
        </is>
      </c>
      <c r="B272" s="182" t="n"/>
      <c r="C272" s="182" t="n"/>
      <c r="D272" s="182" t="n"/>
      <c r="E272" s="183" t="n"/>
      <c r="F272" s="162" t="n"/>
      <c r="G272" s="12" t="n"/>
      <c r="H272" s="12">
        <f>SUM(H273:H278)</f>
        <v/>
      </c>
    </row>
    <row r="273" ht="234" customFormat="1" customHeight="1" s="145">
      <c r="A273" s="163" t="n">
        <v>257</v>
      </c>
      <c r="B273" s="163" t="n"/>
      <c r="C273" s="164" t="inlineStr">
        <is>
          <t>62.1.02.10-0056</t>
        </is>
      </c>
      <c r="D273" s="164" t="inlineStr">
        <is>
          <t>Вводно-распределительное устройство типа: ВРУ 3-24 (Прим. к Шкаф силовой 400/230 В, степень защиты IP 31,  вводные отверстия сверху, с отдельными РЕ и N шинами, цвет окраски RAL7004, на 36 модулей, , с автомат.выключателем трехполюсным на вводе: iC60N хар-ка С Ue=440B, Iн.p.=25 A, Icu=10 ka-1 шт.; с автоматическими выключателеми распределения однополюсными: iC60N хар-ка С Ue=230B, Iн.p.=6 A, Icu=10 ka-6 шт.; iC60N хар-ка С Ue=230B, Iн.p.=2 A, Icu=10 ka-2 шт.; с устройством защитного отключения (УЗО), двухполюсным, 220В: ilD In=25 А In=0,03 А- 6 шт.; с импульсным реле однополюсными: Ue=230 В, 50 Гц, Ue=230 В, 50 Гц; iTL In=16 А)</t>
        </is>
      </c>
      <c r="E273" s="163" t="inlineStr">
        <is>
          <t>шт.</t>
        </is>
      </c>
      <c r="F273" s="163" t="n">
        <v>1</v>
      </c>
      <c r="G273" s="166" t="n">
        <v>11214.51</v>
      </c>
      <c r="H273" s="166">
        <f>ROUND(F273*G273,2)</f>
        <v/>
      </c>
    </row>
    <row r="274" ht="162" customFormat="1" customHeight="1" s="145">
      <c r="A274" s="163" t="n">
        <v>258</v>
      </c>
      <c r="B274" s="163" t="n"/>
      <c r="C274" s="164" t="inlineStr">
        <is>
          <t>62.1.02.05-0021</t>
        </is>
      </c>
      <c r="D274" s="164" t="inlineStr">
        <is>
          <t>Панель распределительного щита одностороннего обслуживания: вводная ЩО-70-1-50 (ВР-32)(Прим. к Щиток навесной, степень защиты IP 31, внутренней установки (УЗ),  с отдельными РЕ и N шинами,  с автомат.выключателем двухполюсным на вводе: ВА21-29-240010-00УЗ, Iн.p.=10 A, Iотс=6хlн.р.,Icu=10 ka-1 шт.; с автоматическими выключателеми распределения двухполюсными:  ВА21-29-240010-00УЗ Iн.p.=4 A, Iотс=6хlн.р.,Icu=10 ka-4 шт.)</t>
        </is>
      </c>
      <c r="E274" s="163" t="inlineStr">
        <is>
          <t>шт.</t>
        </is>
      </c>
      <c r="F274" s="163" t="n">
        <v>1</v>
      </c>
      <c r="G274" s="166" t="n">
        <v>7852.03</v>
      </c>
      <c r="H274" s="166">
        <f>ROUND(F274*G274,2)</f>
        <v/>
      </c>
    </row>
    <row r="275" ht="31.15" customFormat="1" customHeight="1" s="145">
      <c r="A275" s="163" t="n">
        <v>259</v>
      </c>
      <c r="B275" s="163" t="n"/>
      <c r="C275" s="164" t="inlineStr">
        <is>
          <t>68.1.01.01-0002</t>
        </is>
      </c>
      <c r="D275" s="164" t="inlineStr">
        <is>
          <t>Электронасос центробежный погружной для загрязненных вод, типоразмер ГНОМ 25-20</t>
        </is>
      </c>
      <c r="E275" s="163" t="inlineStr">
        <is>
          <t>шт</t>
        </is>
      </c>
      <c r="F275" s="163" t="n">
        <v>2</v>
      </c>
      <c r="G275" s="166" t="n">
        <v>1594.08</v>
      </c>
      <c r="H275" s="166">
        <f>ROUND(F275*G275,2)</f>
        <v/>
      </c>
    </row>
    <row r="276" ht="31.15" customFormat="1" customHeight="1" s="145">
      <c r="A276" s="163" t="n">
        <v>260</v>
      </c>
      <c r="B276" s="163" t="n"/>
      <c r="C276" s="164" t="inlineStr">
        <is>
          <t>62.1.02.22-0011</t>
        </is>
      </c>
      <c r="D276" s="164" t="inlineStr">
        <is>
          <t>Ящики, тип ЯТП-0.25, с трансформатором понижающим</t>
        </is>
      </c>
      <c r="E276" s="163" t="inlineStr">
        <is>
          <t>шт</t>
        </is>
      </c>
      <c r="F276" s="163" t="n">
        <v>6</v>
      </c>
      <c r="G276" s="166" t="n">
        <v>233.43</v>
      </c>
      <c r="H276" s="166">
        <f>ROUND(F276*G276,2)</f>
        <v/>
      </c>
    </row>
    <row r="277" ht="31.15" customFormat="1" customHeight="1" s="145">
      <c r="A277" s="163" t="n">
        <v>261</v>
      </c>
      <c r="B277" s="163" t="n"/>
      <c r="C277" s="164" t="inlineStr">
        <is>
          <t>62.3.02.01-0005</t>
        </is>
      </c>
      <c r="D277" s="164" t="inlineStr">
        <is>
          <t>Выключатели пакетные герметические, тип ПВ3-16 56, 67 М1Б, корпус пластмассовый</t>
        </is>
      </c>
      <c r="E277" s="163" t="inlineStr">
        <is>
          <t>шт</t>
        </is>
      </c>
      <c r="F277" s="163" t="n">
        <v>4</v>
      </c>
      <c r="G277" s="166" t="n">
        <v>48</v>
      </c>
      <c r="H277" s="166">
        <f>ROUND(F277*G277,2)</f>
        <v/>
      </c>
    </row>
    <row r="278" ht="31.15" customFormat="1" customHeight="1" s="145">
      <c r="A278" s="163" t="n">
        <v>262</v>
      </c>
      <c r="B278" s="163" t="n"/>
      <c r="C278" s="164" t="inlineStr">
        <is>
          <t>62.2.01.04-0001</t>
        </is>
      </c>
      <c r="D278" s="164" t="inlineStr">
        <is>
          <t>Кнопки управления (посты управления кнопочные) серии КУ: КУ123-11</t>
        </is>
      </c>
      <c r="E278" s="163" t="inlineStr">
        <is>
          <t>шт</t>
        </is>
      </c>
      <c r="F278" s="163" t="n">
        <v>2</v>
      </c>
      <c r="G278" s="166" t="n">
        <v>95.81999999999999</v>
      </c>
      <c r="H278" s="166">
        <f>ROUND(F278*G278,2)</f>
        <v/>
      </c>
    </row>
    <row r="279" ht="15.6" customFormat="1" customHeight="1" s="145"/>
    <row r="280" ht="15.6" customFormat="1" customHeight="1" s="145"/>
    <row r="281" ht="15.6" customFormat="1" customHeight="1" s="145">
      <c r="B281" s="145" t="n"/>
      <c r="C281" s="145" t="n"/>
    </row>
    <row r="282" ht="15.6" customFormat="1" customHeight="1" s="145">
      <c r="B282" s="145" t="inlineStr">
        <is>
          <t>Составил ______________________        М.С. Колотиевская</t>
        </is>
      </c>
      <c r="C282" s="145" t="n"/>
    </row>
    <row r="283" ht="15.6" customFormat="1" customHeight="1" s="145">
      <c r="B283" s="89" t="inlineStr">
        <is>
          <t xml:space="preserve">                         (подпись, инициалы, фамилия)</t>
        </is>
      </c>
      <c r="C283" s="145" t="n"/>
    </row>
    <row r="284" ht="15.6" customFormat="1" customHeight="1" s="145">
      <c r="B284" s="145" t="n"/>
      <c r="C284" s="145" t="n"/>
    </row>
    <row r="285" ht="15.6" customFormat="1" customHeight="1" s="145">
      <c r="B285" s="145" t="inlineStr">
        <is>
          <t>Проверил ______________________      А.В. Костянецкая</t>
        </is>
      </c>
      <c r="C285" s="145" t="n"/>
    </row>
    <row r="286" ht="15.6" customFormat="1" customHeight="1" s="145">
      <c r="B286" s="89" t="inlineStr">
        <is>
          <t xml:space="preserve">                        (подпись, инициалы, фамилия)</t>
        </is>
      </c>
      <c r="C286" s="145" t="n"/>
    </row>
    <row r="287" ht="15.6" customFormat="1" customHeight="1" s="145"/>
  </sheetData>
  <mergeCells count="15">
    <mergeCell ref="A4:H4"/>
    <mergeCell ref="B9:B10"/>
    <mergeCell ref="C9:C10"/>
    <mergeCell ref="D9:D10"/>
    <mergeCell ref="E9:E10"/>
    <mergeCell ref="A272:E272"/>
    <mergeCell ref="F9:F10"/>
    <mergeCell ref="A7:H7"/>
    <mergeCell ref="A9:A10"/>
    <mergeCell ref="A12:E12"/>
    <mergeCell ref="A34:E34"/>
    <mergeCell ref="A81:E81"/>
    <mergeCell ref="A32:E32"/>
    <mergeCell ref="A5:H5"/>
    <mergeCell ref="G9:H9"/>
  </mergeCells>
  <conditionalFormatting sqref="F12:F278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27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2" zoomScale="60" zoomScaleNormal="100" workbookViewId="0">
      <selection activeCell="B42" sqref="B42:C47"/>
    </sheetView>
  </sheetViews>
  <sheetFormatPr baseColWidth="8" defaultColWidth="9.140625" defaultRowHeight="15"/>
  <cols>
    <col width="4.140625" customWidth="1" style="114" min="1" max="1"/>
    <col width="36.28515625" customWidth="1" style="114" min="2" max="2"/>
    <col width="18.85546875" customWidth="1" style="114" min="3" max="3"/>
    <col width="18.28515625" customWidth="1" style="114" min="4" max="4"/>
    <col width="20.85546875" customWidth="1" style="114" min="5" max="5"/>
    <col width="9.140625" customWidth="1" style="114" min="6" max="10"/>
    <col width="13.5703125" customWidth="1" style="114" min="11" max="11"/>
    <col width="9.140625" customWidth="1" style="114" min="12" max="12"/>
  </cols>
  <sheetData>
    <row r="1" ht="15.6" customHeight="1" s="114">
      <c r="A1" s="64" t="n"/>
      <c r="B1" s="145" t="n"/>
      <c r="C1" s="145" t="n"/>
      <c r="D1" s="145" t="n"/>
      <c r="E1" s="145" t="n"/>
    </row>
    <row r="2" ht="15.6" customHeight="1" s="114">
      <c r="B2" s="145" t="n"/>
      <c r="C2" s="145" t="n"/>
      <c r="D2" s="145" t="n"/>
      <c r="E2" s="172" t="inlineStr">
        <is>
          <t>Приложение № 4</t>
        </is>
      </c>
    </row>
    <row r="3" ht="15.6" customHeight="1" s="114">
      <c r="B3" s="145" t="n"/>
      <c r="C3" s="145" t="n"/>
      <c r="D3" s="145" t="n"/>
      <c r="E3" s="145" t="n"/>
    </row>
    <row r="4" ht="15.6" customHeight="1" s="114">
      <c r="B4" s="145" t="n"/>
      <c r="C4" s="145" t="n"/>
      <c r="D4" s="145" t="n"/>
      <c r="E4" s="145" t="n"/>
    </row>
    <row r="5" ht="15.6" customHeight="1" s="114">
      <c r="B5" s="160" t="inlineStr">
        <is>
          <t>Ресурсная модель</t>
        </is>
      </c>
    </row>
    <row r="6" ht="15.6" customHeight="1" s="114">
      <c r="B6" s="155" t="n"/>
      <c r="C6" s="145" t="n"/>
      <c r="D6" s="145" t="n"/>
      <c r="E6" s="145" t="n"/>
    </row>
    <row r="7" ht="15.6" customHeight="1" s="114">
      <c r="B7" s="165" t="inlineStr">
        <is>
          <t xml:space="preserve">Наименование разрабатываемой расценки УНЦ —  Н2-05 БРТМ Каб.коллектор не глубокого заложения </t>
        </is>
      </c>
    </row>
    <row r="8" ht="15.6" customHeight="1" s="114">
      <c r="B8" s="155" t="inlineStr">
        <is>
          <t>Единица измерения  —  м</t>
        </is>
      </c>
    </row>
    <row r="9">
      <c r="B9" s="69" t="n"/>
      <c r="C9" s="70" t="n"/>
      <c r="D9" s="70" t="n"/>
      <c r="E9" s="70" t="n"/>
    </row>
    <row r="10" ht="62.45" customFormat="1" customHeight="1" s="145">
      <c r="B10" s="161" t="inlineStr">
        <is>
          <t>Наименование</t>
        </is>
      </c>
      <c r="C10" s="161" t="inlineStr">
        <is>
          <t>Сметная стоимость в ценах на 01.01.2023
 (руб.)</t>
        </is>
      </c>
      <c r="D10" s="161" t="inlineStr">
        <is>
          <t>Удельный вес, 
(в СМР)</t>
        </is>
      </c>
      <c r="E10" s="161" t="inlineStr">
        <is>
          <t>Удельный вес, % 
(от всего по РМ)</t>
        </is>
      </c>
    </row>
    <row r="11" ht="15" customFormat="1" customHeight="1" s="145">
      <c r="B11" s="173" t="inlineStr">
        <is>
          <t>Оплата труда рабочих</t>
        </is>
      </c>
      <c r="C11" s="110">
        <f>'Прил.5 Расчет СМР и ОБ'!J14</f>
        <v/>
      </c>
      <c r="D11" s="74">
        <f>C11/C24</f>
        <v/>
      </c>
      <c r="E11" s="74">
        <f>C11/C40</f>
        <v/>
      </c>
    </row>
    <row r="12" ht="15" customFormat="1" customHeight="1" s="145">
      <c r="B12" s="173" t="inlineStr">
        <is>
          <t>Эксплуатация машин основных</t>
        </is>
      </c>
      <c r="C12" s="110">
        <f>'Прил.5 Расчет СМР и ОБ'!J25</f>
        <v/>
      </c>
      <c r="D12" s="74">
        <f>C12/C24</f>
        <v/>
      </c>
      <c r="E12" s="74">
        <f>C12/C40</f>
        <v/>
      </c>
    </row>
    <row r="13" ht="15" customFormat="1" customHeight="1" s="145">
      <c r="B13" s="173" t="inlineStr">
        <is>
          <t>Эксплуатация машин прочих</t>
        </is>
      </c>
      <c r="C13" s="110">
        <f>'Прил.5 Расчет СМР и ОБ'!J66</f>
        <v/>
      </c>
      <c r="D13" s="74">
        <f>C13/C24</f>
        <v/>
      </c>
      <c r="E13" s="74">
        <f>C13/C40</f>
        <v/>
      </c>
    </row>
    <row r="14" ht="15" customFormat="1" customHeight="1" s="145">
      <c r="B14" s="173" t="inlineStr">
        <is>
          <t>ЭКСПЛУАТАЦИЯ МАШИН, ВСЕГО:</t>
        </is>
      </c>
      <c r="C14" s="110">
        <f>C13+C12</f>
        <v/>
      </c>
      <c r="D14" s="74">
        <f>C14/C24</f>
        <v/>
      </c>
      <c r="E14" s="74">
        <f>C14/C40</f>
        <v/>
      </c>
    </row>
    <row r="15" ht="15" customFormat="1" customHeight="1" s="145">
      <c r="B15" s="173" t="inlineStr">
        <is>
          <t>в том числе зарплата машинистов</t>
        </is>
      </c>
      <c r="C15" s="110">
        <f>'Прил.5 Расчет СМР и ОБ'!J16</f>
        <v/>
      </c>
      <c r="D15" s="74">
        <f>C15/C24</f>
        <v/>
      </c>
      <c r="E15" s="74">
        <f>C15/C40</f>
        <v/>
      </c>
    </row>
    <row r="16" ht="15" customFormat="1" customHeight="1" s="145">
      <c r="B16" s="173" t="inlineStr">
        <is>
          <t>Материалы основные</t>
        </is>
      </c>
      <c r="C16" s="110">
        <f>'Прил.5 Расчет СМР и ОБ'!J95</f>
        <v/>
      </c>
      <c r="D16" s="74">
        <f>C16/C24</f>
        <v/>
      </c>
      <c r="E16" s="74">
        <f>C16/C40</f>
        <v/>
      </c>
    </row>
    <row r="17" ht="15" customFormat="1" customHeight="1" s="145">
      <c r="B17" s="173" t="inlineStr">
        <is>
          <t>Материалы прочие</t>
        </is>
      </c>
      <c r="C17" s="110">
        <f>'Прил.5 Расчет СМР и ОБ'!J273</f>
        <v/>
      </c>
      <c r="D17" s="74">
        <f>C17/C24</f>
        <v/>
      </c>
      <c r="E17" s="74">
        <f>C17/C40</f>
        <v/>
      </c>
    </row>
    <row r="18" ht="15" customFormat="1" customHeight="1" s="145">
      <c r="B18" s="173" t="inlineStr">
        <is>
          <t>МАТЕРИАЛЫ, ВСЕГО:</t>
        </is>
      </c>
      <c r="C18" s="110">
        <f>C17+C16</f>
        <v/>
      </c>
      <c r="D18" s="74">
        <f>C18/C24</f>
        <v/>
      </c>
      <c r="E18" s="74">
        <f>C18/C40</f>
        <v/>
      </c>
    </row>
    <row r="19" ht="15" customFormat="1" customHeight="1" s="145">
      <c r="B19" s="173" t="inlineStr">
        <is>
          <t>ИТОГО</t>
        </is>
      </c>
      <c r="C19" s="110">
        <f>C18+C14+C11</f>
        <v/>
      </c>
      <c r="D19" s="74">
        <f>C19/C24</f>
        <v/>
      </c>
      <c r="E19" s="75">
        <f>C19/C40</f>
        <v/>
      </c>
    </row>
    <row r="20" ht="15" customFormat="1" customHeight="1" s="145">
      <c r="B20" s="173" t="inlineStr">
        <is>
          <t>Сметная прибыль, руб.</t>
        </is>
      </c>
      <c r="C20" s="110">
        <f>'Прил.5 Расчет СМР и ОБ'!J277</f>
        <v/>
      </c>
      <c r="D20" s="74">
        <f>C20/C24</f>
        <v/>
      </c>
      <c r="E20" s="74">
        <f>C20/C40</f>
        <v/>
      </c>
    </row>
    <row r="21" ht="15" customFormat="1" customHeight="1" s="145">
      <c r="B21" s="173" t="inlineStr">
        <is>
          <t>Сметная прибыль, %</t>
        </is>
      </c>
      <c r="C21" s="76">
        <f>C20/(C11+C15)</f>
        <v/>
      </c>
      <c r="D21" s="74" t="n"/>
      <c r="E21" s="75" t="n"/>
    </row>
    <row r="22" ht="15" customFormat="1" customHeight="1" s="145">
      <c r="B22" s="173" t="inlineStr">
        <is>
          <t>Накладные расходы, руб.</t>
        </is>
      </c>
      <c r="C22" s="110">
        <f>'Прил.5 Расчет СМР и ОБ'!J276</f>
        <v/>
      </c>
      <c r="D22" s="74">
        <f>C22/C24</f>
        <v/>
      </c>
      <c r="E22" s="74">
        <f>C22/C40</f>
        <v/>
      </c>
    </row>
    <row r="23" ht="15" customFormat="1" customHeight="1" s="145">
      <c r="B23" s="173" t="inlineStr">
        <is>
          <t>Накладные расходы, %</t>
        </is>
      </c>
      <c r="C23" s="76">
        <f>C22/(C11+C15)</f>
        <v/>
      </c>
      <c r="D23" s="74" t="n"/>
      <c r="E23" s="75" t="n"/>
    </row>
    <row r="24" ht="15" customFormat="1" customHeight="1" s="145">
      <c r="B24" s="173" t="inlineStr">
        <is>
          <t>ВСЕГО СМР с НР и СП</t>
        </is>
      </c>
      <c r="C24" s="110">
        <f>C19+C20+C22</f>
        <v/>
      </c>
      <c r="D24" s="74">
        <f>C24/C24</f>
        <v/>
      </c>
      <c r="E24" s="74">
        <f>C24/C40</f>
        <v/>
      </c>
    </row>
    <row r="25" ht="31.15" customFormat="1" customHeight="1" s="145">
      <c r="B25" s="173" t="inlineStr">
        <is>
          <t>ВСЕГО стоимость оборудования, в том числе</t>
        </is>
      </c>
      <c r="C25" s="110">
        <f>'Прил.5 Расчет СМР и ОБ'!J78</f>
        <v/>
      </c>
      <c r="D25" s="74" t="n"/>
      <c r="E25" s="74">
        <f>C25/C40</f>
        <v/>
      </c>
    </row>
    <row r="26" ht="31.15" customFormat="1" customHeight="1" s="145">
      <c r="B26" s="173" t="inlineStr">
        <is>
          <t>стоимость оборудования технологического</t>
        </is>
      </c>
      <c r="C26" s="110">
        <f>C25</f>
        <v/>
      </c>
      <c r="D26" s="74" t="n"/>
      <c r="E26" s="74">
        <f>C26/C40</f>
        <v/>
      </c>
    </row>
    <row r="27" ht="15" customFormat="1" customHeight="1" s="145">
      <c r="B27" s="173" t="inlineStr">
        <is>
          <t>ИТОГО (СМР + ОБОРУДОВАНИЕ)</t>
        </is>
      </c>
      <c r="C27" s="77">
        <f>C24+C25</f>
        <v/>
      </c>
      <c r="D27" s="74" t="n"/>
      <c r="E27" s="74">
        <f>C27/C40</f>
        <v/>
      </c>
    </row>
    <row r="28" ht="33" customFormat="1" customHeight="1" s="145">
      <c r="B28" s="173" t="inlineStr">
        <is>
          <t>ПРОЧ. ЗАТР., УЧТЕННЫЕ ПОКАЗАТЕЛЕМ,  в том числе</t>
        </is>
      </c>
      <c r="C28" s="173" t="n"/>
      <c r="D28" s="75" t="n"/>
      <c r="E28" s="75" t="n"/>
    </row>
    <row r="29" ht="31.15" customFormat="1" customHeight="1" s="145">
      <c r="B29" s="173" t="inlineStr">
        <is>
          <t>Временные здания и сооружения - 2,5%</t>
        </is>
      </c>
      <c r="C29" s="77">
        <f>ROUND(C24*0.025,2)</f>
        <v/>
      </c>
      <c r="D29" s="75" t="n"/>
      <c r="E29" s="74">
        <f>C29/C40</f>
        <v/>
      </c>
    </row>
    <row r="30" ht="62.45" customFormat="1" customHeight="1" s="145">
      <c r="B30" s="173" t="inlineStr">
        <is>
          <t>Дополнительные затраты при производстве строительно-монтажных работ в зимнее время - 1,9%</t>
        </is>
      </c>
      <c r="C30" s="77">
        <f>ROUND((C24+C29)*0.019,2)</f>
        <v/>
      </c>
      <c r="D30" s="75" t="n"/>
      <c r="E30" s="74">
        <f>C30/C40</f>
        <v/>
      </c>
    </row>
    <row r="31" ht="15.6" customFormat="1" customHeight="1" s="145">
      <c r="B31" s="173" t="inlineStr">
        <is>
          <t>Пусконаладочные работы</t>
        </is>
      </c>
      <c r="C31" s="77" t="n">
        <v>8427.08</v>
      </c>
      <c r="D31" s="75" t="n"/>
      <c r="E31" s="74">
        <f>C31/C40</f>
        <v/>
      </c>
    </row>
    <row r="32" ht="31.15" customFormat="1" customHeight="1" s="145">
      <c r="B32" s="173" t="inlineStr">
        <is>
          <t>Затраты по перевозке работников к месту работы и обратно</t>
        </is>
      </c>
      <c r="C32" s="77" t="n">
        <v>0</v>
      </c>
      <c r="D32" s="75" t="n"/>
      <c r="E32" s="74">
        <f>C32/C40</f>
        <v/>
      </c>
    </row>
    <row r="33" ht="46.9" customFormat="1" customHeight="1" s="145">
      <c r="B33" s="173" t="inlineStr">
        <is>
          <t>Затраты, связанные с осуществлением работ вахтовым методом</t>
        </is>
      </c>
      <c r="C33" s="77" t="n">
        <v>0</v>
      </c>
      <c r="D33" s="75" t="n"/>
      <c r="E33" s="74">
        <f>C33/C40</f>
        <v/>
      </c>
    </row>
    <row r="34" ht="62.45" customFormat="1" customHeight="1" s="145">
      <c r="B34" s="17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7" t="n">
        <v>0</v>
      </c>
      <c r="D34" s="75" t="n"/>
      <c r="E34" s="74">
        <f>C34/C40</f>
        <v/>
      </c>
    </row>
    <row r="35" ht="93.59999999999999" customFormat="1" customHeight="1" s="145">
      <c r="B35" s="17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7" t="n">
        <v>0</v>
      </c>
      <c r="D35" s="75" t="n"/>
      <c r="E35" s="74">
        <f>C35/C40</f>
        <v/>
      </c>
    </row>
    <row r="36" ht="46.9" customFormat="1" customHeight="1" s="145">
      <c r="B36" s="78" t="inlineStr">
        <is>
          <t>Строительный контроль и содержание службы заказчика - 2,14%</t>
        </is>
      </c>
      <c r="C36" s="79">
        <f>ROUND((C27+C29+C31+C30)*0.0214,2)</f>
        <v/>
      </c>
      <c r="D36" s="80" t="n"/>
      <c r="E36" s="81">
        <f>C36/C40</f>
        <v/>
      </c>
      <c r="K36" s="82" t="n"/>
    </row>
    <row r="37" ht="15.6" customFormat="1" customHeight="1" s="145">
      <c r="B37" s="170" t="inlineStr">
        <is>
          <t>Авторский надзор - 0,2%</t>
        </is>
      </c>
      <c r="C37" s="170">
        <f>ROUND((C27+C29+C30+C31)*0.002,2)</f>
        <v/>
      </c>
      <c r="D37" s="84" t="n"/>
      <c r="E37" s="84">
        <f>C37/C40</f>
        <v/>
      </c>
    </row>
    <row r="38" ht="62.45" customFormat="1" customHeight="1" s="145">
      <c r="B38" s="85" t="inlineStr">
        <is>
          <t>ИТОГО (СМР+ОБОРУДОВАНИЕ+ПРОЧ. ЗАТР., УЧТЕННЫЕ ПОКАЗАТЕЛЕМ)</t>
        </is>
      </c>
      <c r="C38" s="86">
        <f>C27+C29+C30+C31+C36+C37</f>
        <v/>
      </c>
      <c r="D38" s="87" t="n"/>
      <c r="E38" s="88">
        <f>C38/C40</f>
        <v/>
      </c>
    </row>
    <row r="39" ht="15.6" customFormat="1" customHeight="1" s="145">
      <c r="B39" s="173" t="inlineStr">
        <is>
          <t>Непредвиденные расходы</t>
        </is>
      </c>
      <c r="C39" s="110">
        <f>ROUND(C38*0.03,2)</f>
        <v/>
      </c>
      <c r="D39" s="75" t="n"/>
      <c r="E39" s="74">
        <f>C39/C40</f>
        <v/>
      </c>
    </row>
    <row r="40" ht="15.6" customFormat="1" customHeight="1" s="145">
      <c r="B40" s="173" t="inlineStr">
        <is>
          <t>ВСЕГО:</t>
        </is>
      </c>
      <c r="C40" s="110">
        <f>C39+C38</f>
        <v/>
      </c>
      <c r="D40" s="75" t="n"/>
      <c r="E40" s="74">
        <f>C40/C40</f>
        <v/>
      </c>
    </row>
    <row r="41" ht="31.15" customFormat="1" customHeight="1" s="145">
      <c r="B41" s="173" t="inlineStr">
        <is>
          <t>ИТОГО ПОКАЗАТЕЛЬ НА ЕД. ИЗМ.</t>
        </is>
      </c>
      <c r="C41" s="110">
        <f>C40/'Прил.5 Расчет СМР и ОБ'!E280</f>
        <v/>
      </c>
      <c r="D41" s="75" t="n"/>
      <c r="E41" s="75" t="n"/>
    </row>
    <row r="42" ht="15.6" customFormat="1" customHeight="1" s="145">
      <c r="B42" s="145" t="n"/>
      <c r="C42" s="145" t="n"/>
    </row>
    <row r="43" ht="15.6" customFormat="1" customHeight="1" s="145">
      <c r="B43" s="145" t="inlineStr">
        <is>
          <t>Составил ______________________        М.С. Колотиевская</t>
        </is>
      </c>
      <c r="C43" s="145" t="n"/>
    </row>
    <row r="44" ht="15.6" customFormat="1" customHeight="1" s="145">
      <c r="B44" s="89" t="inlineStr">
        <is>
          <t xml:space="preserve">                         (подпись, инициалы, фамилия)</t>
        </is>
      </c>
      <c r="C44" s="145" t="n"/>
    </row>
    <row r="45" ht="15.6" customFormat="1" customHeight="1" s="145">
      <c r="B45" s="145" t="n"/>
      <c r="C45" s="145" t="n"/>
    </row>
    <row r="46" ht="15.6" customFormat="1" customHeight="1" s="145">
      <c r="B46" s="145" t="inlineStr">
        <is>
          <t>Проверил ______________________      А.В. Костянецкая</t>
        </is>
      </c>
      <c r="C46" s="145" t="n"/>
    </row>
    <row r="47" ht="15.6" customFormat="1" customHeight="1" s="145">
      <c r="B47" s="89" t="inlineStr">
        <is>
          <t xml:space="preserve">                        (подпись, инициалы, фамилия)</t>
        </is>
      </c>
      <c r="C47" s="145" t="n"/>
    </row>
    <row r="48" ht="15.6" customFormat="1" customHeight="1" s="145"/>
  </sheetData>
  <mergeCells count="3">
    <mergeCell ref="B7:E7"/>
    <mergeCell ref="B8:D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287"/>
  <sheetViews>
    <sheetView view="pageBreakPreview" zoomScale="60" zoomScaleNormal="100" workbookViewId="0">
      <selection activeCell="Y19" sqref="Y19"/>
    </sheetView>
  </sheetViews>
  <sheetFormatPr baseColWidth="8" defaultColWidth="9.140625" defaultRowHeight="15" outlineLevelRow="1"/>
  <cols>
    <col width="5.7109375" customWidth="1" style="112" min="1" max="1"/>
    <col width="22.5703125" customWidth="1" style="112" min="2" max="2"/>
    <col width="39.140625" customWidth="1" style="112" min="3" max="3"/>
    <col width="10.7109375" customWidth="1" style="112" min="4" max="4"/>
    <col width="12.7109375" customWidth="1" style="112" min="5" max="5"/>
    <col width="14.5703125" customWidth="1" style="112" min="6" max="6"/>
    <col width="13.42578125" customWidth="1" style="112" min="7" max="7"/>
    <col width="12.7109375" customWidth="1" style="112" min="8" max="8"/>
    <col width="14.5703125" customWidth="1" style="112" min="9" max="9"/>
    <col width="15.140625" customWidth="1" style="112" min="10" max="10"/>
    <col width="22.42578125" customWidth="1" style="112" min="11" max="11"/>
    <col width="16.28515625" customWidth="1" style="112" min="12" max="12"/>
    <col width="10.85546875" customWidth="1" style="112" min="13" max="13"/>
    <col width="9.140625" customWidth="1" style="112" min="14" max="14"/>
    <col width="9.140625" customWidth="1" style="114" min="15" max="15"/>
  </cols>
  <sheetData>
    <row r="1">
      <c r="A1" s="70" t="n"/>
    </row>
    <row r="2" ht="15.6" customHeight="1" s="114">
      <c r="A2" s="145" t="n"/>
      <c r="B2" s="145" t="n"/>
      <c r="C2" s="145" t="n"/>
      <c r="D2" s="145" t="n"/>
      <c r="E2" s="145" t="n"/>
      <c r="F2" s="145" t="n"/>
      <c r="G2" s="145" t="n"/>
      <c r="H2" s="172" t="inlineStr">
        <is>
          <t>Приложение №5</t>
        </is>
      </c>
    </row>
    <row r="3" ht="15.6" customHeight="1" s="114">
      <c r="A3" s="145" t="n"/>
      <c r="B3" s="145" t="n"/>
      <c r="C3" s="145" t="n"/>
      <c r="D3" s="145" t="n"/>
      <c r="E3" s="145" t="n"/>
      <c r="F3" s="145" t="n"/>
      <c r="G3" s="145" t="n"/>
      <c r="H3" s="145" t="n"/>
      <c r="I3" s="145" t="n"/>
      <c r="J3" s="145" t="n"/>
    </row>
    <row r="4" ht="15.6" customFormat="1" customHeight="1" s="70">
      <c r="A4" s="160" t="inlineStr">
        <is>
          <t>Расчет стоимости СМР и оборудования</t>
        </is>
      </c>
      <c r="I4" s="160" t="n"/>
      <c r="J4" s="160" t="n"/>
    </row>
    <row r="5" ht="15.6" customFormat="1" customHeight="1" s="70">
      <c r="A5" s="160" t="n"/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15.6" customFormat="1" customHeight="1" s="70">
      <c r="A6" s="101" t="inlineStr">
        <is>
          <t xml:space="preserve">Наименование разрабатываемого показателя УНЦ —  </t>
        </is>
      </c>
      <c r="B6" s="100" t="n"/>
      <c r="C6" s="100" t="n"/>
      <c r="D6" s="101" t="inlineStr">
        <is>
          <t xml:space="preserve">Н2-05 БРТМ Каб.коллектор не глубокого заложения </t>
        </is>
      </c>
      <c r="E6" s="100" t="n"/>
      <c r="F6" s="100" t="n"/>
      <c r="G6" s="100" t="n"/>
      <c r="H6" s="100" t="n"/>
      <c r="I6" s="20" t="n"/>
      <c r="J6" s="20" t="n"/>
    </row>
    <row r="7" ht="15.6" customHeight="1" s="114">
      <c r="B7" s="155" t="inlineStr">
        <is>
          <t>Единица измерения  —  м</t>
        </is>
      </c>
    </row>
    <row r="8" ht="15.6" customFormat="1" customHeight="1" s="70">
      <c r="A8" s="145" t="n"/>
      <c r="B8" s="145" t="n"/>
      <c r="C8" s="145" t="n"/>
      <c r="D8" s="145" t="n"/>
      <c r="E8" s="145" t="n"/>
      <c r="F8" s="145" t="n"/>
      <c r="G8" s="145" t="n"/>
      <c r="H8" s="145" t="n"/>
      <c r="I8" s="145" t="n"/>
      <c r="J8" s="145" t="n"/>
    </row>
    <row r="9" ht="27" customFormat="1" customHeight="1" s="145">
      <c r="A9" s="173" t="inlineStr">
        <is>
          <t>№ пп.</t>
        </is>
      </c>
      <c r="B9" s="161" t="inlineStr">
        <is>
          <t>Код ресурса</t>
        </is>
      </c>
      <c r="C9" s="161" t="inlineStr">
        <is>
          <t>Наименование</t>
        </is>
      </c>
      <c r="D9" s="161" t="inlineStr">
        <is>
          <t>Ед. изм.</t>
        </is>
      </c>
      <c r="E9" s="161" t="inlineStr">
        <is>
          <t>Кол-во единиц по проектным данным</t>
        </is>
      </c>
      <c r="F9" s="161" t="inlineStr">
        <is>
          <t>Сметная стоимость в ценах на 01.01.2000 (руб.)</t>
        </is>
      </c>
      <c r="G9" s="183" t="n"/>
      <c r="H9" s="161" t="inlineStr">
        <is>
          <t>Удельный вес, %</t>
        </is>
      </c>
      <c r="I9" s="161" t="inlineStr">
        <is>
          <t>Сметная стоимость в ценах на 01.01.2023 (руб.)</t>
        </is>
      </c>
      <c r="J9" s="183" t="n"/>
      <c r="K9" s="43" t="n"/>
    </row>
    <row r="10" ht="28.5" customFormat="1" customHeight="1" s="145">
      <c r="A10" s="185" t="n"/>
      <c r="B10" s="185" t="n"/>
      <c r="C10" s="185" t="n"/>
      <c r="D10" s="185" t="n"/>
      <c r="E10" s="185" t="n"/>
      <c r="F10" s="161" t="inlineStr">
        <is>
          <t>на ед. изм.</t>
        </is>
      </c>
      <c r="G10" s="161" t="inlineStr">
        <is>
          <t>общая</t>
        </is>
      </c>
      <c r="H10" s="185" t="n"/>
      <c r="I10" s="161" t="inlineStr">
        <is>
          <t>на ед. изм.</t>
        </is>
      </c>
      <c r="J10" s="161" t="inlineStr">
        <is>
          <t>общая</t>
        </is>
      </c>
    </row>
    <row r="11" ht="15.6" customFormat="1" customHeight="1" s="145">
      <c r="A11" s="173" t="n">
        <v>1</v>
      </c>
      <c r="B11" s="161" t="n">
        <v>2</v>
      </c>
      <c r="C11" s="161" t="n">
        <v>3</v>
      </c>
      <c r="D11" s="161" t="n">
        <v>4</v>
      </c>
      <c r="E11" s="161" t="n">
        <v>5</v>
      </c>
      <c r="F11" s="161" t="n">
        <v>6</v>
      </c>
      <c r="G11" s="161" t="n">
        <v>7</v>
      </c>
      <c r="H11" s="161" t="n">
        <v>8</v>
      </c>
      <c r="I11" s="161" t="n">
        <v>9</v>
      </c>
      <c r="J11" s="161" t="n">
        <v>10</v>
      </c>
    </row>
    <row r="12" ht="15.6" customFormat="1" customHeight="1" s="145">
      <c r="A12" s="170" t="n"/>
      <c r="B12" s="168" t="inlineStr">
        <is>
          <t>Затраты труда рабочих-строителей</t>
        </is>
      </c>
      <c r="C12" s="182" t="n"/>
      <c r="D12" s="182" t="n"/>
      <c r="E12" s="182" t="n"/>
      <c r="F12" s="182" t="n"/>
      <c r="G12" s="182" t="n"/>
      <c r="H12" s="183" t="n"/>
      <c r="I12" s="170" t="n"/>
      <c r="J12" s="170" t="n"/>
    </row>
    <row r="13" ht="31.15" customFormat="1" customHeight="1" s="145">
      <c r="A13" s="163" t="n">
        <v>1</v>
      </c>
      <c r="B13" s="163" t="inlineStr">
        <is>
          <t>1-100-35</t>
        </is>
      </c>
      <c r="C13" s="164" t="inlineStr">
        <is>
          <t>Затраты труда рабочих (Средний разряд работы 3,5)</t>
        </is>
      </c>
      <c r="D13" s="163" t="inlineStr">
        <is>
          <t>чел.-ч</t>
        </is>
      </c>
      <c r="E13" s="163">
        <f>Прил.3!F12</f>
        <v/>
      </c>
      <c r="F13" s="166">
        <f>G13/E13</f>
        <v/>
      </c>
      <c r="G13" s="166">
        <f>Прил.3!H12</f>
        <v/>
      </c>
      <c r="H13" s="25">
        <f>G13/G14</f>
        <v/>
      </c>
      <c r="I13" s="166">
        <f>ФОТр.тек.!E13</f>
        <v/>
      </c>
      <c r="J13" s="166">
        <f>ROUND(I13*E13,2)</f>
        <v/>
      </c>
    </row>
    <row r="14" ht="31.15" customFormat="1" customHeight="1" s="145">
      <c r="A14" s="163" t="n"/>
      <c r="B14" s="163" t="n"/>
      <c r="C14" s="164" t="inlineStr">
        <is>
          <t>Итого по разделу "Затраты труда рабочих-строителей"</t>
        </is>
      </c>
      <c r="D14" s="163" t="inlineStr">
        <is>
          <t>чел.-ч</t>
        </is>
      </c>
      <c r="E14" s="163">
        <f>SUM(E13:E13)</f>
        <v/>
      </c>
      <c r="F14" s="166" t="n"/>
      <c r="G14" s="166">
        <f>SUM(G13:G13)</f>
        <v/>
      </c>
      <c r="H14" s="25" t="n">
        <v>1</v>
      </c>
      <c r="I14" s="166" t="n"/>
      <c r="J14" s="166">
        <f>SUM(J13:J13)</f>
        <v/>
      </c>
    </row>
    <row r="15" ht="15.6" customFormat="1" customHeight="1" s="145">
      <c r="A15" s="163" t="n"/>
      <c r="B15" s="163" t="inlineStr">
        <is>
          <t>Затраты труда машинистов</t>
        </is>
      </c>
      <c r="C15" s="182" t="n"/>
      <c r="D15" s="182" t="n"/>
      <c r="E15" s="182" t="n"/>
      <c r="F15" s="182" t="n"/>
      <c r="G15" s="182" t="n"/>
      <c r="H15" s="183" t="n"/>
      <c r="I15" s="166" t="n"/>
      <c r="J15" s="166" t="n"/>
    </row>
    <row r="16" ht="15.6" customFormat="1" customHeight="1" s="145">
      <c r="A16" s="163" t="n">
        <v>2</v>
      </c>
      <c r="B16" s="163" t="n">
        <v>2</v>
      </c>
      <c r="C16" s="164" t="inlineStr">
        <is>
          <t>Затраты труда машинистов</t>
        </is>
      </c>
      <c r="D16" s="163" t="inlineStr">
        <is>
          <t>чел.-ч</t>
        </is>
      </c>
      <c r="E16" s="163" t="n">
        <v>1617.8038695</v>
      </c>
      <c r="F16" s="166" t="n">
        <v>13.47</v>
      </c>
      <c r="G16" s="166">
        <f>ROUND(F16*E16,2)</f>
        <v/>
      </c>
      <c r="H16" s="25" t="n">
        <v>1</v>
      </c>
      <c r="I16" s="166">
        <f>ROUND(F16*Прил.10!$D$10,2)</f>
        <v/>
      </c>
      <c r="J16" s="166">
        <f>ROUND(I16*E16,2)</f>
        <v/>
      </c>
    </row>
    <row r="17" ht="15.6" customFormat="1" customHeight="1" s="145">
      <c r="A17" s="163" t="n"/>
      <c r="B17" s="162" t="inlineStr">
        <is>
          <t>Машины и механизмы</t>
        </is>
      </c>
      <c r="C17" s="182" t="n"/>
      <c r="D17" s="182" t="n"/>
      <c r="E17" s="182" t="n"/>
      <c r="F17" s="182" t="n"/>
      <c r="G17" s="182" t="n"/>
      <c r="H17" s="183" t="n"/>
      <c r="I17" s="166" t="n"/>
      <c r="J17" s="166" t="n"/>
    </row>
    <row r="18" ht="15.6" customFormat="1" customHeight="1" s="145">
      <c r="A18" s="163" t="n"/>
      <c r="B18" s="163" t="inlineStr">
        <is>
          <t>Основные Машины и механизмы</t>
        </is>
      </c>
      <c r="C18" s="182" t="n"/>
      <c r="D18" s="182" t="n"/>
      <c r="E18" s="182" t="n"/>
      <c r="F18" s="182" t="n"/>
      <c r="G18" s="182" t="n"/>
      <c r="H18" s="183" t="n"/>
      <c r="I18" s="166" t="n"/>
      <c r="J18" s="166" t="n"/>
    </row>
    <row r="19" ht="62.45" customFormat="1" customHeight="1" s="145">
      <c r="A19" s="163" t="n">
        <v>3</v>
      </c>
      <c r="B19" s="167" t="inlineStr">
        <is>
          <t>91.04.01-021</t>
        </is>
      </c>
      <c r="C19" s="17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19" s="179" t="inlineStr">
        <is>
          <t>маш.час</t>
        </is>
      </c>
      <c r="E19" s="176" t="n">
        <v>571.284</v>
      </c>
      <c r="F19" s="29" t="n">
        <v>87.59999999999999</v>
      </c>
      <c r="G19" s="166">
        <f>ROUND(F19*E19,2)</f>
        <v/>
      </c>
      <c r="H19" s="25">
        <f>G19/G67</f>
        <v/>
      </c>
      <c r="I19" s="166">
        <f>ROUND(F19*Прил.10!$D$11,2)</f>
        <v/>
      </c>
      <c r="J19" s="166">
        <f>ROUND(I19*E19,2)</f>
        <v/>
      </c>
    </row>
    <row r="20" ht="67.5" customFormat="1" customHeight="1" s="145">
      <c r="A20" s="163" t="n">
        <v>4</v>
      </c>
      <c r="B20" s="167" t="inlineStr">
        <is>
          <t>91.04.01-504</t>
        </is>
      </c>
      <c r="C20" s="175" t="inlineStr">
        <is>
          <t>Комплекты оборудования вращательно-колонкового бурения электрические, глубина бурения до 300 м, диаметр до 60 м, мощность 30 кВт</t>
        </is>
      </c>
      <c r="D20" s="179" t="inlineStr">
        <is>
          <t>маш.час</t>
        </is>
      </c>
      <c r="E20" s="176" t="n">
        <v>476.91</v>
      </c>
      <c r="F20" s="29" t="n">
        <v>46.14</v>
      </c>
      <c r="G20" s="166">
        <f>ROUND(F20*E20,2)</f>
        <v/>
      </c>
      <c r="H20" s="25">
        <f>G20/G67</f>
        <v/>
      </c>
      <c r="I20" s="166">
        <f>ROUND(F20*Прил.10!$D$11,2)</f>
        <v/>
      </c>
      <c r="J20" s="166">
        <f>ROUND(I20*E20,2)</f>
        <v/>
      </c>
    </row>
    <row r="21" ht="31.15" customFormat="1" customHeight="1" s="145">
      <c r="A21" s="163" t="n">
        <v>5</v>
      </c>
      <c r="B21" s="167" t="inlineStr">
        <is>
          <t>91.05.06-012</t>
        </is>
      </c>
      <c r="C21" s="175" t="inlineStr">
        <is>
          <t>Краны на гусеничном ходу, грузоподъемность до 16 т</t>
        </is>
      </c>
      <c r="D21" s="179" t="inlineStr">
        <is>
          <t>маш.час</t>
        </is>
      </c>
      <c r="E21" s="176" t="n">
        <v>163.585842</v>
      </c>
      <c r="F21" s="29" t="n">
        <v>96.89</v>
      </c>
      <c r="G21" s="166">
        <f>ROUND(F21*E21,2)</f>
        <v/>
      </c>
      <c r="H21" s="25">
        <f>G21/G67</f>
        <v/>
      </c>
      <c r="I21" s="166">
        <f>ROUND(F21*Прил.10!$D$11,2)</f>
        <v/>
      </c>
      <c r="J21" s="166">
        <f>ROUND(I21*E21,2)</f>
        <v/>
      </c>
    </row>
    <row r="22" ht="62.45" customFormat="1" customHeight="1" s="145">
      <c r="A22" s="163" t="n">
        <v>6</v>
      </c>
      <c r="B22" s="167" t="inlineStr">
        <is>
          <t>91.18.01-007</t>
        </is>
      </c>
      <c r="C22" s="1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179" t="inlineStr">
        <is>
          <t>маш.час</t>
        </is>
      </c>
      <c r="E22" s="176" t="n">
        <v>127.09719</v>
      </c>
      <c r="F22" s="29" t="n">
        <v>90</v>
      </c>
      <c r="G22" s="166">
        <f>ROUND(F22*E22,2)</f>
        <v/>
      </c>
      <c r="H22" s="25">
        <f>G22/G67</f>
        <v/>
      </c>
      <c r="I22" s="166">
        <f>ROUND(F22*Прил.10!$D$11,2)</f>
        <v/>
      </c>
      <c r="J22" s="166">
        <f>ROUND(I22*E22,2)</f>
        <v/>
      </c>
    </row>
    <row r="23" ht="46.9" customFormat="1" customHeight="1" s="145">
      <c r="A23" s="163" t="n">
        <v>7</v>
      </c>
      <c r="B23" s="167" t="inlineStr">
        <is>
          <t>91.01.05-086</t>
        </is>
      </c>
      <c r="C23" s="175" t="inlineStr">
        <is>
          <t>Экскаваторы одноковшовые дизельные на гусеничном ходу, емкость ковша 0,65 м3</t>
        </is>
      </c>
      <c r="D23" s="179" t="inlineStr">
        <is>
          <t>маш.час</t>
        </is>
      </c>
      <c r="E23" s="176" t="n">
        <v>52.0998</v>
      </c>
      <c r="F23" s="29" t="n">
        <v>115.27</v>
      </c>
      <c r="G23" s="166">
        <f>ROUND(F23*E23,2)</f>
        <v/>
      </c>
      <c r="H23" s="25">
        <f>G23/G67</f>
        <v/>
      </c>
      <c r="I23" s="166">
        <f>ROUND(F23*Прил.10!$D$11,2)</f>
        <v/>
      </c>
      <c r="J23" s="166">
        <f>ROUND(I23*E23,2)</f>
        <v/>
      </c>
    </row>
    <row r="24" ht="31.15" customFormat="1" customHeight="1" s="145">
      <c r="A24" s="163" t="n">
        <v>8</v>
      </c>
      <c r="B24" s="167" t="inlineStr">
        <is>
          <t>91.17.04-233</t>
        </is>
      </c>
      <c r="C24" s="175" t="inlineStr">
        <is>
          <t>Установки для сварки ручной дуговой (постоянного тока)</t>
        </is>
      </c>
      <c r="D24" s="179" t="inlineStr">
        <is>
          <t>маш.час</t>
        </is>
      </c>
      <c r="E24" s="176" t="n">
        <v>649.635178</v>
      </c>
      <c r="F24" s="29" t="n">
        <v>8.1</v>
      </c>
      <c r="G24" s="166">
        <f>ROUND(F24*E24,2)</f>
        <v/>
      </c>
      <c r="H24" s="25">
        <f>G24/G67</f>
        <v/>
      </c>
      <c r="I24" s="166">
        <f>ROUND(F24*Прил.10!$D$11,2)</f>
        <v/>
      </c>
      <c r="J24" s="166">
        <f>ROUND(I24*E24,2)</f>
        <v/>
      </c>
    </row>
    <row r="25" ht="15.6" customFormat="1" customHeight="1" s="145">
      <c r="A25" s="163" t="n"/>
      <c r="B25" s="167" t="inlineStr">
        <is>
          <t>Итого основные Машины и механизмы</t>
        </is>
      </c>
      <c r="C25" s="182" t="n"/>
      <c r="D25" s="182" t="n"/>
      <c r="E25" s="182" t="n"/>
      <c r="F25" s="183" t="n"/>
      <c r="G25" s="29">
        <f>SUM(G19:G24)</f>
        <v/>
      </c>
      <c r="H25" s="25">
        <f>SUM(H19:H24)</f>
        <v/>
      </c>
      <c r="I25" s="166" t="n"/>
      <c r="J25" s="166">
        <f>SUM(J19:J24)</f>
        <v/>
      </c>
    </row>
    <row r="26" hidden="1" outlineLevel="1" ht="31.15" customFormat="1" customHeight="1" s="145">
      <c r="A26" s="163" t="n">
        <v>9</v>
      </c>
      <c r="B26" s="167" t="inlineStr">
        <is>
          <t>91.14.02-001</t>
        </is>
      </c>
      <c r="C26" s="175" t="inlineStr">
        <is>
          <t>Автомобили бортовые, грузоподъемность до 5 т</t>
        </is>
      </c>
      <c r="D26" s="179" t="inlineStr">
        <is>
          <t>маш.час</t>
        </is>
      </c>
      <c r="E26" s="176" t="n">
        <v>73.1320535</v>
      </c>
      <c r="F26" s="29" t="n">
        <v>65.70999999999999</v>
      </c>
      <c r="G26" s="166">
        <f>ROUND(F26*E26,2)</f>
        <v/>
      </c>
      <c r="H26" s="25">
        <f>G26/G67</f>
        <v/>
      </c>
      <c r="I26" s="166">
        <f>ROUND(F26*Прил.10!$D$11,2)</f>
        <v/>
      </c>
      <c r="J26" s="166">
        <f>ROUND(I26*E26,2)</f>
        <v/>
      </c>
    </row>
    <row r="27" hidden="1" outlineLevel="1" ht="31.15" customFormat="1" customHeight="1" s="145">
      <c r="A27" s="163" t="n">
        <v>10</v>
      </c>
      <c r="B27" s="167" t="inlineStr">
        <is>
          <t>91.05.05-015</t>
        </is>
      </c>
      <c r="C27" s="175" t="inlineStr">
        <is>
          <t>Краны на автомобильном ходу, грузоподъемность 16 т</t>
        </is>
      </c>
      <c r="D27" s="179" t="inlineStr">
        <is>
          <t>маш.час</t>
        </is>
      </c>
      <c r="E27" s="176" t="n">
        <v>32.962187</v>
      </c>
      <c r="F27" s="29" t="n">
        <v>115.4</v>
      </c>
      <c r="G27" s="166">
        <f>ROUND(F27*E27,2)</f>
        <v/>
      </c>
      <c r="H27" s="25">
        <f>G27/G67</f>
        <v/>
      </c>
      <c r="I27" s="166">
        <f>ROUND(F27*Прил.10!$D$11,2)</f>
        <v/>
      </c>
      <c r="J27" s="166">
        <f>ROUND(I27*E27,2)</f>
        <v/>
      </c>
    </row>
    <row r="28" hidden="1" outlineLevel="1" ht="31.15" customFormat="1" customHeight="1" s="145">
      <c r="A28" s="163" t="n">
        <v>11</v>
      </c>
      <c r="B28" s="167" t="inlineStr">
        <is>
          <t>91.01.01-035</t>
        </is>
      </c>
      <c r="C28" s="175" t="inlineStr">
        <is>
          <t>Бульдозеры, мощность 79 кВт (108 л.с.)</t>
        </is>
      </c>
      <c r="D28" s="179" t="inlineStr">
        <is>
          <t>маш.час</t>
        </is>
      </c>
      <c r="E28" s="176" t="n">
        <v>18.01098</v>
      </c>
      <c r="F28" s="29" t="n">
        <v>79.06999999999999</v>
      </c>
      <c r="G28" s="166">
        <f>ROUND(F28*E28,2)</f>
        <v/>
      </c>
      <c r="H28" s="25">
        <f>G28/G67</f>
        <v/>
      </c>
      <c r="I28" s="166">
        <f>ROUND(F28*Прил.10!$D$11,2)</f>
        <v/>
      </c>
      <c r="J28" s="166">
        <f>ROUND(I28*E28,2)</f>
        <v/>
      </c>
    </row>
    <row r="29" hidden="1" outlineLevel="1" ht="15.6" customFormat="1" customHeight="1" s="145">
      <c r="A29" s="163" t="n">
        <v>12</v>
      </c>
      <c r="B29" s="167" t="inlineStr">
        <is>
          <t>91.13.01-038</t>
        </is>
      </c>
      <c r="C29" s="175" t="inlineStr">
        <is>
          <t>Машины поливомоечные 6000 л</t>
        </is>
      </c>
      <c r="D29" s="179" t="inlineStr">
        <is>
          <t>маш.час</t>
        </is>
      </c>
      <c r="E29" s="176" t="n">
        <v>10.248</v>
      </c>
      <c r="F29" s="29" t="n">
        <v>110</v>
      </c>
      <c r="G29" s="166">
        <f>ROUND(F29*E29,2)</f>
        <v/>
      </c>
      <c r="H29" s="25">
        <f>G29/G67</f>
        <v/>
      </c>
      <c r="I29" s="166">
        <f>ROUND(F29*Прил.10!$D$11,2)</f>
        <v/>
      </c>
      <c r="J29" s="166">
        <f>ROUND(I29*E29,2)</f>
        <v/>
      </c>
    </row>
    <row r="30" hidden="1" outlineLevel="1" ht="46.9" customFormat="1" customHeight="1" s="145">
      <c r="A30" s="163" t="n">
        <v>13</v>
      </c>
      <c r="B30" s="167" t="inlineStr">
        <is>
          <t>91.06.06-048</t>
        </is>
      </c>
      <c r="C30" s="175" t="inlineStr">
        <is>
          <t>Подъемники одномачтовые, грузоподъемность до 500 кг, высота подъема 45 м</t>
        </is>
      </c>
      <c r="D30" s="179" t="inlineStr">
        <is>
          <t>маш.час</t>
        </is>
      </c>
      <c r="E30" s="176" t="n">
        <v>28.24031</v>
      </c>
      <c r="F30" s="29" t="n">
        <v>31.26</v>
      </c>
      <c r="G30" s="166">
        <f>ROUND(F30*E30,2)</f>
        <v/>
      </c>
      <c r="H30" s="25">
        <f>G30/G67</f>
        <v/>
      </c>
      <c r="I30" s="166">
        <f>ROUND(F30*Прил.10!$D$11,2)</f>
        <v/>
      </c>
      <c r="J30" s="166">
        <f>ROUND(I30*E30,2)</f>
        <v/>
      </c>
    </row>
    <row r="31" hidden="1" outlineLevel="1" ht="31.15" customFormat="1" customHeight="1" s="145">
      <c r="A31" s="163" t="n">
        <v>14</v>
      </c>
      <c r="B31" s="167" t="inlineStr">
        <is>
          <t>91.14.02-003</t>
        </is>
      </c>
      <c r="C31" s="175" t="inlineStr">
        <is>
          <t>Автомобили бортовые, грузоподъемность до 10 т</t>
        </is>
      </c>
      <c r="D31" s="179" t="inlineStr">
        <is>
          <t>маш.час</t>
        </is>
      </c>
      <c r="E31" s="176" t="n">
        <v>8.8545</v>
      </c>
      <c r="F31" s="29" t="n">
        <v>80.44</v>
      </c>
      <c r="G31" s="166">
        <f>ROUND(F31*E31,2)</f>
        <v/>
      </c>
      <c r="H31" s="25">
        <f>G31/G67</f>
        <v/>
      </c>
      <c r="I31" s="166">
        <f>ROUND(F31*Прил.10!$D$11,2)</f>
        <v/>
      </c>
      <c r="J31" s="166">
        <f>ROUND(I31*E31,2)</f>
        <v/>
      </c>
    </row>
    <row r="32" hidden="1" outlineLevel="1" ht="15.6" customFormat="1" customHeight="1" s="145">
      <c r="A32" s="163" t="n">
        <v>15</v>
      </c>
      <c r="B32" s="167" t="inlineStr">
        <is>
          <t>91.08.04-021</t>
        </is>
      </c>
      <c r="C32" s="175" t="inlineStr">
        <is>
          <t>Котлы битумные передвижные 400 л</t>
        </is>
      </c>
      <c r="D32" s="179" t="inlineStr">
        <is>
          <t>маш.час</t>
        </is>
      </c>
      <c r="E32" s="176" t="n">
        <v>23.66809</v>
      </c>
      <c r="F32" s="29" t="n">
        <v>30</v>
      </c>
      <c r="G32" s="166">
        <f>ROUND(F32*E32,2)</f>
        <v/>
      </c>
      <c r="H32" s="25">
        <f>G32/G67</f>
        <v/>
      </c>
      <c r="I32" s="166">
        <f>ROUND(F32*Прил.10!$D$11,2)</f>
        <v/>
      </c>
      <c r="J32" s="166">
        <f>ROUND(I32*E32,2)</f>
        <v/>
      </c>
    </row>
    <row r="33" hidden="1" outlineLevel="1" ht="31.15" customFormat="1" customHeight="1" s="145">
      <c r="A33" s="163" t="n">
        <v>16</v>
      </c>
      <c r="B33" s="167" t="inlineStr">
        <is>
          <t>91.07.07-012</t>
        </is>
      </c>
      <c r="C33" s="175" t="inlineStr">
        <is>
          <t>Насосы для строительных растворов, производительность 5 м3/час</t>
        </is>
      </c>
      <c r="D33" s="179" t="inlineStr">
        <is>
          <t>маш.час</t>
        </is>
      </c>
      <c r="E33" s="176" t="n">
        <v>90.59048</v>
      </c>
      <c r="F33" s="29" t="n">
        <v>7.54</v>
      </c>
      <c r="G33" s="166">
        <f>ROUND(F33*E33,2)</f>
        <v/>
      </c>
      <c r="H33" s="25">
        <f>G33/G67</f>
        <v/>
      </c>
      <c r="I33" s="166">
        <f>ROUND(F33*Прил.10!$D$11,2)</f>
        <v/>
      </c>
      <c r="J33" s="166">
        <f>ROUND(I33*E33,2)</f>
        <v/>
      </c>
    </row>
    <row r="34" hidden="1" outlineLevel="1" ht="46.9" customFormat="1" customHeight="1" s="145">
      <c r="A34" s="163" t="n">
        <v>17</v>
      </c>
      <c r="B34" s="167" t="inlineStr">
        <is>
          <t>91.17.04-036</t>
        </is>
      </c>
      <c r="C34" s="175" t="inlineStr">
        <is>
          <t>Агрегаты сварочные передвижные с дизельным двигателем, номинальный сварочный ток 250-400 А</t>
        </is>
      </c>
      <c r="D34" s="179" t="inlineStr">
        <is>
          <t>маш.час</t>
        </is>
      </c>
      <c r="E34" s="176" t="n">
        <v>48.09</v>
      </c>
      <c r="F34" s="29" t="n">
        <v>14</v>
      </c>
      <c r="G34" s="166">
        <f>ROUND(F34*E34,2)</f>
        <v/>
      </c>
      <c r="H34" s="25">
        <f>G34/G67</f>
        <v/>
      </c>
      <c r="I34" s="166">
        <f>ROUND(F34*Прил.10!$D$11,2)</f>
        <v/>
      </c>
      <c r="J34" s="166">
        <f>ROUND(I34*E34,2)</f>
        <v/>
      </c>
    </row>
    <row r="35" hidden="1" outlineLevel="1" ht="31.15" customFormat="1" customHeight="1" s="145">
      <c r="A35" s="163" t="n">
        <v>18</v>
      </c>
      <c r="B35" s="167" t="inlineStr">
        <is>
          <t>91.05.01-017</t>
        </is>
      </c>
      <c r="C35" s="175" t="inlineStr">
        <is>
          <t>Краны башенные, грузоподъемность 8 т</t>
        </is>
      </c>
      <c r="D35" s="179" t="inlineStr">
        <is>
          <t>маш.час</t>
        </is>
      </c>
      <c r="E35" s="176" t="n">
        <v>7.608116</v>
      </c>
      <c r="F35" s="29" t="n">
        <v>86.40000000000001</v>
      </c>
      <c r="G35" s="166">
        <f>ROUND(F35*E35,2)</f>
        <v/>
      </c>
      <c r="H35" s="25">
        <f>G35/G67</f>
        <v/>
      </c>
      <c r="I35" s="166">
        <f>ROUND(F35*Прил.10!$D$11,2)</f>
        <v/>
      </c>
      <c r="J35" s="166">
        <f>ROUND(I35*E35,2)</f>
        <v/>
      </c>
    </row>
    <row r="36" hidden="1" outlineLevel="1" ht="31.15" customFormat="1" customHeight="1" s="145">
      <c r="A36" s="163" t="n">
        <v>19</v>
      </c>
      <c r="B36" s="167" t="inlineStr">
        <is>
          <t>91.17.04-031</t>
        </is>
      </c>
      <c r="C36" s="175" t="inlineStr">
        <is>
          <t>Агрегаты для сварки полиэтиленовых труб</t>
        </is>
      </c>
      <c r="D36" s="179" t="inlineStr">
        <is>
          <t>маш.час</t>
        </is>
      </c>
      <c r="E36" s="176" t="n">
        <v>4.843993</v>
      </c>
      <c r="F36" s="29" t="n">
        <v>100.1</v>
      </c>
      <c r="G36" s="166">
        <f>ROUND(F36*E36,2)</f>
        <v/>
      </c>
      <c r="H36" s="25">
        <f>G36/G67</f>
        <v/>
      </c>
      <c r="I36" s="166">
        <f>ROUND(F36*Прил.10!$D$11,2)</f>
        <v/>
      </c>
      <c r="J36" s="166">
        <f>ROUND(I36*E36,2)</f>
        <v/>
      </c>
    </row>
    <row r="37" hidden="1" outlineLevel="1" ht="31.15" customFormat="1" customHeight="1" s="145">
      <c r="A37" s="163" t="n">
        <v>20</v>
      </c>
      <c r="B37" s="167" t="inlineStr">
        <is>
          <t>91.07.08-025</t>
        </is>
      </c>
      <c r="C37" s="175" t="inlineStr">
        <is>
          <t>Растворосмесители передвижные, объем барабана 250 л</t>
        </is>
      </c>
      <c r="D37" s="179" t="inlineStr">
        <is>
          <t>маш.час</t>
        </is>
      </c>
      <c r="E37" s="176" t="n">
        <v>27.30414</v>
      </c>
      <c r="F37" s="29" t="n">
        <v>16.31</v>
      </c>
      <c r="G37" s="166">
        <f>ROUND(F37*E37,2)</f>
        <v/>
      </c>
      <c r="H37" s="25">
        <f>G37/G67</f>
        <v/>
      </c>
      <c r="I37" s="166">
        <f>ROUND(F37*Прил.10!$D$11,2)</f>
        <v/>
      </c>
      <c r="J37" s="166">
        <f>ROUND(I37*E37,2)</f>
        <v/>
      </c>
    </row>
    <row r="38" hidden="1" outlineLevel="1" ht="15.6" customFormat="1" customHeight="1" s="145">
      <c r="A38" s="163" t="n">
        <v>21</v>
      </c>
      <c r="B38" s="167" t="inlineStr">
        <is>
          <t>91.06.09-011</t>
        </is>
      </c>
      <c r="C38" s="175" t="inlineStr">
        <is>
          <t>Люльки</t>
        </is>
      </c>
      <c r="D38" s="179" t="inlineStr">
        <is>
          <t>маш.час</t>
        </is>
      </c>
      <c r="E38" s="176" t="n">
        <v>7.82325</v>
      </c>
      <c r="F38" s="29" t="n">
        <v>53.87</v>
      </c>
      <c r="G38" s="166">
        <f>ROUND(F38*E38,2)</f>
        <v/>
      </c>
      <c r="H38" s="25">
        <f>G38/G67</f>
        <v/>
      </c>
      <c r="I38" s="166">
        <f>ROUND(F38*Прил.10!$D$11,2)</f>
        <v/>
      </c>
      <c r="J38" s="166">
        <f>ROUND(I38*E38,2)</f>
        <v/>
      </c>
    </row>
    <row r="39" hidden="1" outlineLevel="1" ht="31.15" customFormat="1" customHeight="1" s="145">
      <c r="A39" s="163" t="n">
        <v>22</v>
      </c>
      <c r="B39" s="167" t="inlineStr">
        <is>
          <t>91.14.04-001</t>
        </is>
      </c>
      <c r="C39" s="175" t="inlineStr">
        <is>
          <t>Тягачи седельные, грузоподъемность 12 т</t>
        </is>
      </c>
      <c r="D39" s="179" t="inlineStr">
        <is>
          <t>маш.час</t>
        </is>
      </c>
      <c r="E39" s="176" t="n">
        <v>3.542</v>
      </c>
      <c r="F39" s="29" t="n">
        <v>102.84</v>
      </c>
      <c r="G39" s="166">
        <f>ROUND(F39*E39,2)</f>
        <v/>
      </c>
      <c r="H39" s="25">
        <f>G39/G67</f>
        <v/>
      </c>
      <c r="I39" s="166">
        <f>ROUND(F39*Прил.10!$D$11,2)</f>
        <v/>
      </c>
      <c r="J39" s="166">
        <f>ROUND(I39*E39,2)</f>
        <v/>
      </c>
    </row>
    <row r="40" hidden="1" outlineLevel="1" ht="31.15" customFormat="1" customHeight="1" s="145">
      <c r="A40" s="163" t="n">
        <v>23</v>
      </c>
      <c r="B40" s="167" t="inlineStr">
        <is>
          <t>91.10.03-001</t>
        </is>
      </c>
      <c r="C40" s="175" t="inlineStr">
        <is>
          <t>Битумозаправщики, грузоподъемность 4 т</t>
        </is>
      </c>
      <c r="D40" s="179" t="inlineStr">
        <is>
          <t>маш.час</t>
        </is>
      </c>
      <c r="E40" s="176" t="n">
        <v>1.4552</v>
      </c>
      <c r="F40" s="29" t="n">
        <v>189.75</v>
      </c>
      <c r="G40" s="166">
        <f>ROUND(F40*E40,2)</f>
        <v/>
      </c>
      <c r="H40" s="25">
        <f>G40/G67</f>
        <v/>
      </c>
      <c r="I40" s="166">
        <f>ROUND(F40*Прил.10!$D$11,2)</f>
        <v/>
      </c>
      <c r="J40" s="166">
        <f>ROUND(I40*E40,2)</f>
        <v/>
      </c>
    </row>
    <row r="41" hidden="1" outlineLevel="1" ht="31.15" customFormat="1" customHeight="1" s="145">
      <c r="A41" s="163" t="n">
        <v>24</v>
      </c>
      <c r="B41" s="167" t="inlineStr">
        <is>
          <t>91.06.06-042</t>
        </is>
      </c>
      <c r="C41" s="175" t="inlineStr">
        <is>
          <t>Подъемники гидравлические, высота подъема 10 м</t>
        </is>
      </c>
      <c r="D41" s="179" t="inlineStr">
        <is>
          <t>маш.час</t>
        </is>
      </c>
      <c r="E41" s="176" t="n">
        <v>8.487</v>
      </c>
      <c r="F41" s="29" t="n">
        <v>29.6</v>
      </c>
      <c r="G41" s="166">
        <f>ROUND(F41*E41,2)</f>
        <v/>
      </c>
      <c r="H41" s="25">
        <f>G41/G67</f>
        <v/>
      </c>
      <c r="I41" s="166">
        <f>ROUND(F41*Прил.10!$D$11,2)</f>
        <v/>
      </c>
      <c r="J41" s="166">
        <f>ROUND(I41*E41,2)</f>
        <v/>
      </c>
    </row>
    <row r="42" hidden="1" outlineLevel="1" ht="15.6" customFormat="1" customHeight="1" s="145">
      <c r="A42" s="163" t="n">
        <v>25</v>
      </c>
      <c r="B42" s="167" t="inlineStr">
        <is>
          <t>91.19.08-007</t>
        </is>
      </c>
      <c r="C42" s="175" t="inlineStr">
        <is>
          <t>Насосы мощностью 7,2 м3/ч</t>
        </is>
      </c>
      <c r="D42" s="179" t="inlineStr">
        <is>
          <t>маш.час</t>
        </is>
      </c>
      <c r="E42" s="176" t="n">
        <v>11.6264</v>
      </c>
      <c r="F42" s="29" t="n">
        <v>18.68</v>
      </c>
      <c r="G42" s="166">
        <f>ROUND(F42*E42,2)</f>
        <v/>
      </c>
      <c r="H42" s="25">
        <f>G42/G67</f>
        <v/>
      </c>
      <c r="I42" s="166">
        <f>ROUND(F42*Прил.10!$D$11,2)</f>
        <v/>
      </c>
      <c r="J42" s="166">
        <f>ROUND(I42*E42,2)</f>
        <v/>
      </c>
    </row>
    <row r="43" hidden="1" outlineLevel="1" ht="15.6" customFormat="1" customHeight="1" s="145">
      <c r="A43" s="163" t="n">
        <v>26</v>
      </c>
      <c r="B43" s="167" t="inlineStr">
        <is>
          <t>91.07.04-001</t>
        </is>
      </c>
      <c r="C43" s="175" t="inlineStr">
        <is>
          <t>Вибраторы глубинные</t>
        </is>
      </c>
      <c r="D43" s="179" t="inlineStr">
        <is>
          <t>маш.час</t>
        </is>
      </c>
      <c r="E43" s="176" t="n">
        <v>109.939</v>
      </c>
      <c r="F43" s="29" t="n">
        <v>1.9</v>
      </c>
      <c r="G43" s="166">
        <f>ROUND(F43*E43,2)</f>
        <v/>
      </c>
      <c r="H43" s="25">
        <f>G43/G67</f>
        <v/>
      </c>
      <c r="I43" s="166">
        <f>ROUND(F43*Прил.10!$D$11,2)</f>
        <v/>
      </c>
      <c r="J43" s="166">
        <f>ROUND(I43*E43,2)</f>
        <v/>
      </c>
    </row>
    <row r="44" hidden="1" outlineLevel="1" ht="31.15" customFormat="1" customHeight="1" s="145">
      <c r="A44" s="163" t="n">
        <v>27</v>
      </c>
      <c r="B44" s="167" t="inlineStr">
        <is>
          <t>91.06.01-003</t>
        </is>
      </c>
      <c r="C44" s="175" t="inlineStr">
        <is>
          <t>Домкраты гидравлические, грузоподъемность 63-100 т</t>
        </is>
      </c>
      <c r="D44" s="179" t="inlineStr">
        <is>
          <t>маш.час</t>
        </is>
      </c>
      <c r="E44" s="176" t="n">
        <v>194.331508</v>
      </c>
      <c r="F44" s="29" t="n">
        <v>0.9</v>
      </c>
      <c r="G44" s="166">
        <f>ROUND(F44*E44,2)</f>
        <v/>
      </c>
      <c r="H44" s="25">
        <f>G44/G67</f>
        <v/>
      </c>
      <c r="I44" s="166">
        <f>ROUND(F44*Прил.10!$D$11,2)</f>
        <v/>
      </c>
      <c r="J44" s="166">
        <f>ROUND(I44*E44,2)</f>
        <v/>
      </c>
    </row>
    <row r="45" hidden="1" outlineLevel="1" ht="31.15" customFormat="1" customHeight="1" s="145">
      <c r="A45" s="163" t="n">
        <v>28</v>
      </c>
      <c r="B45" s="167" t="inlineStr">
        <is>
          <t>91.10.05-001</t>
        </is>
      </c>
      <c r="C45" s="175" t="inlineStr">
        <is>
          <t>Трубоукладчики для труб диаметром 800-1000 мм, грузоподъемность 35 т</t>
        </is>
      </c>
      <c r="D45" s="179" t="inlineStr">
        <is>
          <t>маш.час</t>
        </is>
      </c>
      <c r="E45" s="176" t="n">
        <v>0.57</v>
      </c>
      <c r="F45" s="29" t="n">
        <v>175.35</v>
      </c>
      <c r="G45" s="166">
        <f>ROUND(F45*E45,2)</f>
        <v/>
      </c>
      <c r="H45" s="25">
        <f>G45/G67</f>
        <v/>
      </c>
      <c r="I45" s="166">
        <f>ROUND(F45*Прил.10!$D$11,2)</f>
        <v/>
      </c>
      <c r="J45" s="166">
        <f>ROUND(I45*E45,2)</f>
        <v/>
      </c>
    </row>
    <row r="46" hidden="1" outlineLevel="1" ht="15.6" customFormat="1" customHeight="1" s="145">
      <c r="A46" s="163" t="n">
        <v>29</v>
      </c>
      <c r="B46" s="167" t="inlineStr">
        <is>
          <t>91.17.04-042</t>
        </is>
      </c>
      <c r="C46" s="175" t="inlineStr">
        <is>
          <t>Аппараты для газовой сварки и резки</t>
        </is>
      </c>
      <c r="D46" s="179" t="inlineStr">
        <is>
          <t>маш.час</t>
        </is>
      </c>
      <c r="E46" s="176" t="n">
        <v>72.29098999999999</v>
      </c>
      <c r="F46" s="29" t="n">
        <v>1.2</v>
      </c>
      <c r="G46" s="166">
        <f>ROUND(F46*E46,2)</f>
        <v/>
      </c>
      <c r="H46" s="25">
        <f>G46/G67</f>
        <v/>
      </c>
      <c r="I46" s="166">
        <f>ROUND(F46*Прил.10!$D$11,2)</f>
        <v/>
      </c>
      <c r="J46" s="166">
        <f>ROUND(I46*E46,2)</f>
        <v/>
      </c>
    </row>
    <row r="47" hidden="1" outlineLevel="1" ht="93.59999999999999" customFormat="1" customHeight="1" s="145">
      <c r="A47" s="163" t="n">
        <v>30</v>
      </c>
      <c r="B47" s="167" t="inlineStr">
        <is>
          <t>91.10.09-012</t>
        </is>
      </c>
      <c r="C47" s="17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47" s="179" t="inlineStr">
        <is>
          <t>маш.час</t>
        </is>
      </c>
      <c r="E47" s="176" t="n">
        <v>2.9645</v>
      </c>
      <c r="F47" s="29" t="n">
        <v>26.32</v>
      </c>
      <c r="G47" s="166">
        <f>ROUND(F47*E47,2)</f>
        <v/>
      </c>
      <c r="H47" s="25">
        <f>G47/G67</f>
        <v/>
      </c>
      <c r="I47" s="166">
        <f>ROUND(F47*Прил.10!$D$11,2)</f>
        <v/>
      </c>
      <c r="J47" s="166">
        <f>ROUND(I47*E47,2)</f>
        <v/>
      </c>
    </row>
    <row r="48" hidden="1" outlineLevel="1" ht="46.9" customFormat="1" customHeight="1" s="145">
      <c r="A48" s="163" t="n">
        <v>31</v>
      </c>
      <c r="B48" s="167" t="inlineStr">
        <is>
          <t>91.21.01-012</t>
        </is>
      </c>
      <c r="C48" s="175" t="inlineStr">
        <is>
          <t>Агрегаты окрасочные высокого давления для окраски поверхностей конструкций, мощность 1 кВт</t>
        </is>
      </c>
      <c r="D48" s="179" t="inlineStr">
        <is>
          <t>маш.час</t>
        </is>
      </c>
      <c r="E48" s="176" t="n">
        <v>10.6748</v>
      </c>
      <c r="F48" s="29" t="n">
        <v>6.82</v>
      </c>
      <c r="G48" s="166">
        <f>ROUND(F48*E48,2)</f>
        <v/>
      </c>
      <c r="H48" s="25">
        <f>G48/G67</f>
        <v/>
      </c>
      <c r="I48" s="166">
        <f>ROUND(F48*Прил.10!$D$11,2)</f>
        <v/>
      </c>
      <c r="J48" s="166">
        <f>ROUND(I48*E48,2)</f>
        <v/>
      </c>
    </row>
    <row r="49" hidden="1" outlineLevel="1" ht="15.6" customFormat="1" customHeight="1" s="145">
      <c r="A49" s="163" t="n">
        <v>32</v>
      </c>
      <c r="B49" s="167" t="inlineStr">
        <is>
          <t>91.07.04-002</t>
        </is>
      </c>
      <c r="C49" s="175" t="inlineStr">
        <is>
          <t>Вибраторы поверхностные</t>
        </is>
      </c>
      <c r="D49" s="179" t="inlineStr">
        <is>
          <t>маш.час</t>
        </is>
      </c>
      <c r="E49" s="176" t="n">
        <v>113.29147</v>
      </c>
      <c r="F49" s="29" t="n">
        <v>0.5</v>
      </c>
      <c r="G49" s="166">
        <f>ROUND(F49*E49,2)</f>
        <v/>
      </c>
      <c r="H49" s="25">
        <f>G49/G67</f>
        <v/>
      </c>
      <c r="I49" s="166">
        <f>ROUND(F49*Прил.10!$D$11,2)</f>
        <v/>
      </c>
      <c r="J49" s="166">
        <f>ROUND(I49*E49,2)</f>
        <v/>
      </c>
    </row>
    <row r="50" hidden="1" outlineLevel="1" ht="15.6" customFormat="1" customHeight="1" s="145">
      <c r="A50" s="163" t="n">
        <v>33</v>
      </c>
      <c r="B50" s="167" t="inlineStr">
        <is>
          <t>91.06.05-011</t>
        </is>
      </c>
      <c r="C50" s="175" t="inlineStr">
        <is>
          <t>Погрузчики, грузоподъемность 5 т</t>
        </is>
      </c>
      <c r="D50" s="179" t="inlineStr">
        <is>
          <t>маш.час</t>
        </is>
      </c>
      <c r="E50" s="176" t="n">
        <v>0.62653</v>
      </c>
      <c r="F50" s="29" t="n">
        <v>89.98999999999999</v>
      </c>
      <c r="G50" s="166">
        <f>ROUND(F50*E50,2)</f>
        <v/>
      </c>
      <c r="H50" s="25">
        <f>G50/G67</f>
        <v/>
      </c>
      <c r="I50" s="166">
        <f>ROUND(F50*Прил.10!$D$11,2)</f>
        <v/>
      </c>
      <c r="J50" s="166">
        <f>ROUND(I50*E50,2)</f>
        <v/>
      </c>
    </row>
    <row r="51" hidden="1" outlineLevel="1" ht="46.9" customFormat="1" customHeight="1" s="145">
      <c r="A51" s="163" t="n">
        <v>34</v>
      </c>
      <c r="B51" s="167" t="inlineStr">
        <is>
          <t>91.17.04-171</t>
        </is>
      </c>
      <c r="C51" s="175" t="inlineStr">
        <is>
          <t>Преобразователи сварочные номинальным сварочным током 315-500 А</t>
        </is>
      </c>
      <c r="D51" s="179" t="inlineStr">
        <is>
          <t>маш.час</t>
        </is>
      </c>
      <c r="E51" s="176" t="n">
        <v>3.954864</v>
      </c>
      <c r="F51" s="29" t="n">
        <v>12.31</v>
      </c>
      <c r="G51" s="166">
        <f>ROUND(F51*E51,2)</f>
        <v/>
      </c>
      <c r="H51" s="25">
        <f>G51/G67</f>
        <v/>
      </c>
      <c r="I51" s="166">
        <f>ROUND(F51*Прил.10!$D$11,2)</f>
        <v/>
      </c>
      <c r="J51" s="166">
        <f>ROUND(I51*E51,2)</f>
        <v/>
      </c>
    </row>
    <row r="52" hidden="1" outlineLevel="1" ht="46.9" customFormat="1" customHeight="1" s="145">
      <c r="A52" s="163" t="n">
        <v>35</v>
      </c>
      <c r="B52" s="167" t="inlineStr">
        <is>
          <t>91.08.09-023</t>
        </is>
      </c>
      <c r="C52" s="175" t="inlineStr">
        <is>
          <t>Трамбовки пневматические при работе от передвижных компрессорных станций</t>
        </is>
      </c>
      <c r="D52" s="179" t="inlineStr">
        <is>
          <t>маш.час</t>
        </is>
      </c>
      <c r="E52" s="176" t="n">
        <v>88.2</v>
      </c>
      <c r="F52" s="29" t="n">
        <v>0.55</v>
      </c>
      <c r="G52" s="166">
        <f>ROUND(F52*E52,2)</f>
        <v/>
      </c>
      <c r="H52" s="25">
        <f>G52/G67</f>
        <v/>
      </c>
      <c r="I52" s="166">
        <f>ROUND(F52*Прил.10!$D$11,2)</f>
        <v/>
      </c>
      <c r="J52" s="166">
        <f>ROUND(I52*E52,2)</f>
        <v/>
      </c>
    </row>
    <row r="53" hidden="1" outlineLevel="1" ht="31.15" customFormat="1" customHeight="1" s="145">
      <c r="A53" s="163" t="n">
        <v>36</v>
      </c>
      <c r="B53" s="167" t="inlineStr">
        <is>
          <t>91.14.05-011</t>
        </is>
      </c>
      <c r="C53" s="175" t="inlineStr">
        <is>
          <t>Полуприцепы общего назначения, грузоподъемность 12 т</t>
        </is>
      </c>
      <c r="D53" s="179" t="inlineStr">
        <is>
          <t>маш.час</t>
        </is>
      </c>
      <c r="E53" s="176" t="n">
        <v>3.542</v>
      </c>
      <c r="F53" s="29" t="n">
        <v>12</v>
      </c>
      <c r="G53" s="166">
        <f>ROUND(F53*E53,2)</f>
        <v/>
      </c>
      <c r="H53" s="25">
        <f>G53/G67</f>
        <v/>
      </c>
      <c r="I53" s="166">
        <f>ROUND(F53*Прил.10!$D$11,2)</f>
        <v/>
      </c>
      <c r="J53" s="166">
        <f>ROUND(I53*E53,2)</f>
        <v/>
      </c>
    </row>
    <row r="54" hidden="1" outlineLevel="1" ht="31.15" customFormat="1" customHeight="1" s="145">
      <c r="A54" s="163" t="n">
        <v>37</v>
      </c>
      <c r="B54" s="167" t="inlineStr">
        <is>
          <t>91.05.06-007</t>
        </is>
      </c>
      <c r="C54" s="175" t="inlineStr">
        <is>
          <t>Краны на гусеничном ходу, грузоподъемность 25 т</t>
        </is>
      </c>
      <c r="D54" s="179" t="inlineStr">
        <is>
          <t>маш.час</t>
        </is>
      </c>
      <c r="E54" s="176" t="n">
        <v>0.315354</v>
      </c>
      <c r="F54" s="29" t="n">
        <v>120.04</v>
      </c>
      <c r="G54" s="166">
        <f>ROUND(F54*E54,2)</f>
        <v/>
      </c>
      <c r="H54" s="25">
        <f>G54/G67</f>
        <v/>
      </c>
      <c r="I54" s="166">
        <f>ROUND(F54*Прил.10!$D$11,2)</f>
        <v/>
      </c>
      <c r="J54" s="166">
        <f>ROUND(I54*E54,2)</f>
        <v/>
      </c>
    </row>
    <row r="55" hidden="1" outlineLevel="1" ht="31.15" customFormat="1" customHeight="1" s="145">
      <c r="A55" s="163" t="n">
        <v>38</v>
      </c>
      <c r="B55" s="167" t="inlineStr">
        <is>
          <t>91.06.03-061</t>
        </is>
      </c>
      <c r="C55" s="175" t="inlineStr">
        <is>
          <t>Лебедки электрические тяговым усилием до 12,26 кН (1,25 т)</t>
        </is>
      </c>
      <c r="D55" s="179" t="inlineStr">
        <is>
          <t>маш.час</t>
        </is>
      </c>
      <c r="E55" s="176" t="n">
        <v>8.366400000000001</v>
      </c>
      <c r="F55" s="29" t="n">
        <v>3.28</v>
      </c>
      <c r="G55" s="166">
        <f>ROUND(F55*E55,2)</f>
        <v/>
      </c>
      <c r="H55" s="25">
        <f>G55/G67</f>
        <v/>
      </c>
      <c r="I55" s="166">
        <f>ROUND(F55*Прил.10!$D$11,2)</f>
        <v/>
      </c>
      <c r="J55" s="166">
        <f>ROUND(I55*E55,2)</f>
        <v/>
      </c>
    </row>
    <row r="56" hidden="1" outlineLevel="1" ht="31.15" customFormat="1" customHeight="1" s="145">
      <c r="A56" s="163" t="n">
        <v>39</v>
      </c>
      <c r="B56" s="167" t="inlineStr">
        <is>
          <t>91.05.06-008</t>
        </is>
      </c>
      <c r="C56" s="175" t="inlineStr">
        <is>
          <t>Краны на гусеничном ходу, грузоподъемность 40 т</t>
        </is>
      </c>
      <c r="D56" s="179" t="inlineStr">
        <is>
          <t>маш.час</t>
        </is>
      </c>
      <c r="E56" s="176" t="n">
        <v>0.12272</v>
      </c>
      <c r="F56" s="29" t="n">
        <v>175.56</v>
      </c>
      <c r="G56" s="166">
        <f>ROUND(F56*E56,2)</f>
        <v/>
      </c>
      <c r="H56" s="25">
        <f>G56/G67</f>
        <v/>
      </c>
      <c r="I56" s="166">
        <f>ROUND(F56*Прил.10!$D$11,2)</f>
        <v/>
      </c>
      <c r="J56" s="166">
        <f>ROUND(I56*E56,2)</f>
        <v/>
      </c>
    </row>
    <row r="57" hidden="1" outlineLevel="1" ht="31.15" customFormat="1" customHeight="1" s="145">
      <c r="A57" s="163" t="n">
        <v>40</v>
      </c>
      <c r="B57" s="167" t="inlineStr">
        <is>
          <t>91.14.03-001</t>
        </is>
      </c>
      <c r="C57" s="175" t="inlineStr">
        <is>
          <t>Автомобили-самосвалы, грузоподъемность до 7 т</t>
        </is>
      </c>
      <c r="D57" s="179" t="inlineStr">
        <is>
          <t>маш.час</t>
        </is>
      </c>
      <c r="E57" s="176" t="n">
        <v>0.13416</v>
      </c>
      <c r="F57" s="29" t="n">
        <v>89.54000000000001</v>
      </c>
      <c r="G57" s="166">
        <f>ROUND(F57*E57,2)</f>
        <v/>
      </c>
      <c r="H57" s="25">
        <f>G57/G67</f>
        <v/>
      </c>
      <c r="I57" s="166">
        <f>ROUND(F57*Прил.10!$D$11,2)</f>
        <v/>
      </c>
      <c r="J57" s="166">
        <f>ROUND(I57*E57,2)</f>
        <v/>
      </c>
    </row>
    <row r="58" hidden="1" outlineLevel="1" ht="31.15" customFormat="1" customHeight="1" s="145">
      <c r="A58" s="163" t="n">
        <v>41</v>
      </c>
      <c r="B58" s="167" t="inlineStr">
        <is>
          <t>91.21.22-638</t>
        </is>
      </c>
      <c r="C58" s="175" t="inlineStr">
        <is>
          <t>Пылесосы промышленные, мощность до 2000 Вт</t>
        </is>
      </c>
      <c r="D58" s="179" t="inlineStr">
        <is>
          <t>маш.час</t>
        </is>
      </c>
      <c r="E58" s="176" t="n">
        <v>3</v>
      </c>
      <c r="F58" s="29" t="n">
        <v>3.29</v>
      </c>
      <c r="G58" s="166">
        <f>ROUND(F58*E58,2)</f>
        <v/>
      </c>
      <c r="H58" s="25">
        <f>G58/G67</f>
        <v/>
      </c>
      <c r="I58" s="166">
        <f>ROUND(F58*Прил.10!$D$11,2)</f>
        <v/>
      </c>
      <c r="J58" s="166">
        <f>ROUND(I58*E58,2)</f>
        <v/>
      </c>
    </row>
    <row r="59" hidden="1" outlineLevel="1" ht="31.15" customFormat="1" customHeight="1" s="145">
      <c r="A59" s="163" t="n">
        <v>42</v>
      </c>
      <c r="B59" s="167" t="inlineStr">
        <is>
          <t>91.06.03-055</t>
        </is>
      </c>
      <c r="C59" s="175" t="inlineStr">
        <is>
          <t>Лебедки электрические тяговым усилием 19,62 кН (2 т)</t>
        </is>
      </c>
      <c r="D59" s="179" t="inlineStr">
        <is>
          <t>маш.час</t>
        </is>
      </c>
      <c r="E59" s="176" t="n">
        <v>1.452668</v>
      </c>
      <c r="F59" s="29" t="n">
        <v>6.66</v>
      </c>
      <c r="G59" s="166">
        <f>ROUND(F59*E59,2)</f>
        <v/>
      </c>
      <c r="H59" s="25">
        <f>G59/G67</f>
        <v/>
      </c>
      <c r="I59" s="166">
        <f>ROUND(F59*Прил.10!$D$11,2)</f>
        <v/>
      </c>
      <c r="J59" s="166">
        <f>ROUND(I59*E59,2)</f>
        <v/>
      </c>
    </row>
    <row r="60" hidden="1" outlineLevel="1" ht="31.15" customFormat="1" customHeight="1" s="145">
      <c r="A60" s="163" t="n">
        <v>43</v>
      </c>
      <c r="B60" s="167" t="inlineStr">
        <is>
          <t>91.16.01-002</t>
        </is>
      </c>
      <c r="C60" s="175" t="inlineStr">
        <is>
          <t>Электростанции передвижные, мощность 4 кВт</t>
        </is>
      </c>
      <c r="D60" s="179" t="inlineStr">
        <is>
          <t>маш.час</t>
        </is>
      </c>
      <c r="E60" s="176" t="n">
        <v>0.343882</v>
      </c>
      <c r="F60" s="29" t="n">
        <v>27.11</v>
      </c>
      <c r="G60" s="166">
        <f>ROUND(F60*E60,2)</f>
        <v/>
      </c>
      <c r="H60" s="25">
        <f>G60/G67</f>
        <v/>
      </c>
      <c r="I60" s="166">
        <f>ROUND(F60*Прил.10!$D$11,2)</f>
        <v/>
      </c>
      <c r="J60" s="166">
        <f>ROUND(I60*E60,2)</f>
        <v/>
      </c>
    </row>
    <row r="61" hidden="1" outlineLevel="1" ht="31.15" customFormat="1" customHeight="1" s="145">
      <c r="A61" s="163" t="n">
        <v>44</v>
      </c>
      <c r="B61" s="167" t="inlineStr">
        <is>
          <t>91.06.03-062</t>
        </is>
      </c>
      <c r="C61" s="175" t="inlineStr">
        <is>
          <t>Лебедки электрические тяговым усилием до 31,39 кН (3,2 т)</t>
        </is>
      </c>
      <c r="D61" s="179" t="inlineStr">
        <is>
          <t>маш.час</t>
        </is>
      </c>
      <c r="E61" s="176" t="n">
        <v>0.50135</v>
      </c>
      <c r="F61" s="29" t="n">
        <v>6.9</v>
      </c>
      <c r="G61" s="166">
        <f>ROUND(F61*E61,2)</f>
        <v/>
      </c>
      <c r="H61" s="25">
        <f>G61/G67</f>
        <v/>
      </c>
      <c r="I61" s="166">
        <f>ROUND(F61*Прил.10!$D$11,2)</f>
        <v/>
      </c>
      <c r="J61" s="166">
        <f>ROUND(I61*E61,2)</f>
        <v/>
      </c>
    </row>
    <row r="62" hidden="1" outlineLevel="1" ht="31.15" customFormat="1" customHeight="1" s="145">
      <c r="A62" s="163" t="n">
        <v>45</v>
      </c>
      <c r="B62" s="167" t="inlineStr">
        <is>
          <t>91.05.02-005</t>
        </is>
      </c>
      <c r="C62" s="175" t="inlineStr">
        <is>
          <t>Краны козловые, грузоподъемность 32 т</t>
        </is>
      </c>
      <c r="D62" s="179" t="inlineStr">
        <is>
          <t>маш.час</t>
        </is>
      </c>
      <c r="E62" s="176" t="n">
        <v>0.02083</v>
      </c>
      <c r="F62" s="29" t="n">
        <v>120.24</v>
      </c>
      <c r="G62" s="166">
        <f>ROUND(F62*E62,2)</f>
        <v/>
      </c>
      <c r="H62" s="25">
        <f>G62/G67</f>
        <v/>
      </c>
      <c r="I62" s="166">
        <f>ROUND(F62*Прил.10!$D$11,2)</f>
        <v/>
      </c>
      <c r="J62" s="166">
        <f>ROUND(I62*E62,2)</f>
        <v/>
      </c>
    </row>
    <row r="63" hidden="1" outlineLevel="1" ht="31.15" customFormat="1" customHeight="1" s="145">
      <c r="A63" s="163" t="n">
        <v>46</v>
      </c>
      <c r="B63" s="167" t="inlineStr">
        <is>
          <t>91.14.04-002</t>
        </is>
      </c>
      <c r="C63" s="175" t="inlineStr">
        <is>
          <t>Тягачи седельные, грузоподъемность 15 т</t>
        </is>
      </c>
      <c r="D63" s="179" t="inlineStr">
        <is>
          <t>маш.час</t>
        </is>
      </c>
      <c r="E63" s="176" t="n">
        <v>0.005082</v>
      </c>
      <c r="F63" s="29" t="n">
        <v>94.38</v>
      </c>
      <c r="G63" s="166">
        <f>ROUND(F63*E63,2)</f>
        <v/>
      </c>
      <c r="H63" s="25">
        <f>G63/G67</f>
        <v/>
      </c>
      <c r="I63" s="166">
        <f>ROUND(F63*Прил.10!$D$11,2)</f>
        <v/>
      </c>
      <c r="J63" s="166">
        <f>ROUND(I63*E63,2)</f>
        <v/>
      </c>
    </row>
    <row r="64" hidden="1" outlineLevel="1" ht="31.15" customFormat="1" customHeight="1" s="145">
      <c r="A64" s="163" t="n">
        <v>47</v>
      </c>
      <c r="B64" s="167" t="inlineStr">
        <is>
          <t>91.06.03-060</t>
        </is>
      </c>
      <c r="C64" s="175" t="inlineStr">
        <is>
          <t>Лебедки электрические тяговым усилием до 5,79 кН (0,59 т)</t>
        </is>
      </c>
      <c r="D64" s="179" t="inlineStr">
        <is>
          <t>маш.час</t>
        </is>
      </c>
      <c r="E64" s="176" t="n">
        <v>0.07699</v>
      </c>
      <c r="F64" s="29" t="n">
        <v>1.7</v>
      </c>
      <c r="G64" s="166">
        <f>ROUND(F64*E64,2)</f>
        <v/>
      </c>
      <c r="H64" s="25">
        <f>G64/G67</f>
        <v/>
      </c>
      <c r="I64" s="166">
        <f>ROUND(F64*Прил.10!$D$11,2)</f>
        <v/>
      </c>
      <c r="J64" s="166">
        <f>ROUND(I64*E64,2)</f>
        <v/>
      </c>
    </row>
    <row r="65" hidden="1" outlineLevel="1" ht="31.15" customFormat="1" customHeight="1" s="145">
      <c r="A65" s="163" t="n">
        <v>48</v>
      </c>
      <c r="B65" s="167" t="inlineStr">
        <is>
          <t>91.14.05-012</t>
        </is>
      </c>
      <c r="C65" s="175" t="inlineStr">
        <is>
          <t>Полуприцепы общего назначения, грузоподъемность 15 т</t>
        </is>
      </c>
      <c r="D65" s="179" t="inlineStr">
        <is>
          <t>маш.час</t>
        </is>
      </c>
      <c r="E65" s="176" t="n">
        <v>0.005082</v>
      </c>
      <c r="F65" s="29" t="n">
        <v>19.76</v>
      </c>
      <c r="G65" s="166">
        <f>ROUND(F65*E65,2)</f>
        <v/>
      </c>
      <c r="H65" s="25">
        <f>G65/G67</f>
        <v/>
      </c>
      <c r="I65" s="166">
        <f>ROUND(F65*Прил.10!$D$11,2)</f>
        <v/>
      </c>
      <c r="J65" s="166">
        <f>ROUND(I65*E65,2)</f>
        <v/>
      </c>
    </row>
    <row r="66" collapsed="1" ht="15.6" customFormat="1" customHeight="1" s="145">
      <c r="A66" s="163" t="n"/>
      <c r="B66" s="163" t="inlineStr">
        <is>
          <t>Итого прочие Машины и механизмы</t>
        </is>
      </c>
      <c r="C66" s="182" t="n"/>
      <c r="D66" s="182" t="n"/>
      <c r="E66" s="182" t="n"/>
      <c r="F66" s="183" t="n"/>
      <c r="G66" s="166">
        <f>SUM(G26:G65)</f>
        <v/>
      </c>
      <c r="H66" s="25">
        <f>SUM(H26:H65)</f>
        <v/>
      </c>
      <c r="I66" s="166" t="n"/>
      <c r="J66" s="166">
        <f>SUM(J26:J65)</f>
        <v/>
      </c>
    </row>
    <row r="67" ht="15.6" customFormat="1" customHeight="1" s="145">
      <c r="A67" s="163" t="n"/>
      <c r="B67" s="163" t="inlineStr">
        <is>
          <t>Итого по разделу "Машины и механизмы"</t>
        </is>
      </c>
      <c r="C67" s="182" t="n"/>
      <c r="D67" s="182" t="n"/>
      <c r="E67" s="182" t="n"/>
      <c r="F67" s="183" t="n"/>
      <c r="G67" s="166">
        <f>G25+G66</f>
        <v/>
      </c>
      <c r="H67" s="25">
        <f>H25+H66</f>
        <v/>
      </c>
      <c r="I67" s="166" t="n"/>
      <c r="J67" s="166">
        <f>J25+J66</f>
        <v/>
      </c>
    </row>
    <row r="68" ht="15.6" customFormat="1" customHeight="1" s="145">
      <c r="A68" s="163" t="n"/>
      <c r="B68" s="168" t="inlineStr">
        <is>
          <t>Оборудование</t>
        </is>
      </c>
      <c r="C68" s="182" t="n"/>
      <c r="D68" s="182" t="n"/>
      <c r="E68" s="182" t="n"/>
      <c r="F68" s="182" t="n"/>
      <c r="G68" s="182" t="n"/>
      <c r="H68" s="182" t="n"/>
      <c r="I68" s="182" t="n"/>
      <c r="J68" s="183" t="n"/>
    </row>
    <row r="69" ht="15.6" customFormat="1" customHeight="1" s="145">
      <c r="A69" s="163" t="n"/>
      <c r="B69" s="170" t="inlineStr">
        <is>
          <t>Основное оборудование</t>
        </is>
      </c>
      <c r="C69" s="182" t="n"/>
      <c r="D69" s="182" t="n"/>
      <c r="E69" s="182" t="n"/>
      <c r="F69" s="182" t="n"/>
      <c r="G69" s="182" t="n"/>
      <c r="H69" s="182" t="n"/>
      <c r="I69" s="182" t="n"/>
      <c r="J69" s="183" t="n"/>
    </row>
    <row r="70" ht="267.75" customFormat="1" customHeight="1" s="145">
      <c r="A70" s="164" t="n">
        <v>49</v>
      </c>
      <c r="B70" s="167" t="inlineStr">
        <is>
          <t>62.1.02.10-0056</t>
        </is>
      </c>
      <c r="C70" s="175" t="inlineStr">
        <is>
          <t>Вводно-распределительное устройство типа: ВРУ 3-24 (Прим. к Шкаф силовой 400/230 В, степень защиты IP 31,  вводные отверстия сверху, с отдельными РЕ и N шинами, цвет окраски RAL7004, на 36 модулей, , с автомат.выключателем трехполюсным на вводе: iC60N хар-ка С Ue=440B, Iн.p.=25 A, Icu=10 ka-1 шт.; с автоматическими выключателеми распределения однополюсными: iC60N хар-ка С Ue=230B, Iн.p.=6 A, Icu=10 ka-6 шт.; iC60N хар-ка С Ue=230B, Iн.p.=2 A, Icu=10 ka-2 шт.; с устройством защитного отключения (УЗО), двухполюсным, 220В: ilD In=25 А In=0,03 А- 6 шт.; с импульсным реле однополюсными: Ue=230 В, 50 Гц, Ue=230 В, 50 Гц; iTL In=16 А)</t>
        </is>
      </c>
      <c r="D70" s="179" t="inlineStr">
        <is>
          <t>шт.</t>
        </is>
      </c>
      <c r="E70" s="176" t="n">
        <v>1</v>
      </c>
      <c r="F70" s="29" t="n">
        <v>11214.51</v>
      </c>
      <c r="G70" s="166">
        <f>ROUND(F70*E70,2)</f>
        <v/>
      </c>
      <c r="H70" s="25">
        <f>G70/$G$78</f>
        <v/>
      </c>
      <c r="I70" s="166">
        <f>ROUND(F70*Прил.10!$D$13,2)</f>
        <v/>
      </c>
      <c r="J70" s="166">
        <f>ROUND(I70*E70,2)</f>
        <v/>
      </c>
    </row>
    <row r="71" ht="160.5" customFormat="1" customHeight="1" s="145">
      <c r="A71" s="164" t="n">
        <v>50</v>
      </c>
      <c r="B71" s="167" t="inlineStr">
        <is>
          <t>62.1.02.05-0021</t>
        </is>
      </c>
      <c r="C71" s="175" t="inlineStr">
        <is>
          <t>Панель распределительного щита одностороннего обслуживания: вводная ЩО-70-1-50 (ВР-32)(Прим. к Щиток навесной, степень защиты IP 31, внутренней установки (УЗ),  с отдельными РЕ и N шинами,  с автомат.выключателем двухполюсным на вводе: ВА21-29-240010-00УЗ, Iн.p.=10 A, Iотс=6хlн.р.,Icu=10 ka-1 шт.; с автоматическими выключателеми распределения двухполюсными:  ВА21-29-240010-00УЗ Iн.p.=4 A, Iотс=6хlн.р.,Icu=10 ka-4 шт.)</t>
        </is>
      </c>
      <c r="D71" s="179" t="inlineStr">
        <is>
          <t>шт.</t>
        </is>
      </c>
      <c r="E71" s="176" t="n">
        <v>1</v>
      </c>
      <c r="F71" s="29" t="n">
        <v>7852.03</v>
      </c>
      <c r="G71" s="166">
        <f>ROUND(F71*E71,2)</f>
        <v/>
      </c>
      <c r="H71" s="25">
        <f>G71/$G$78</f>
        <v/>
      </c>
      <c r="I71" s="166">
        <f>ROUND(F71*Прил.10!$D$13,2)</f>
        <v/>
      </c>
      <c r="J71" s="166">
        <f>ROUND(I71*E71,2)</f>
        <v/>
      </c>
    </row>
    <row r="72" ht="46.9" customFormat="1" customHeight="1" s="145">
      <c r="A72" s="164" t="n">
        <v>51</v>
      </c>
      <c r="B72" s="167" t="inlineStr">
        <is>
          <t>68.1.01.01-0002</t>
        </is>
      </c>
      <c r="C72" s="175" t="inlineStr">
        <is>
          <t>Электронасос центробежный погружной для загрязненных вод, типоразмер ГНОМ 25-20</t>
        </is>
      </c>
      <c r="D72" s="179" t="inlineStr">
        <is>
          <t>шт</t>
        </is>
      </c>
      <c r="E72" s="176" t="n">
        <v>2</v>
      </c>
      <c r="F72" s="29" t="n">
        <v>1594.08</v>
      </c>
      <c r="G72" s="166">
        <f>ROUND(F72*E72,2)</f>
        <v/>
      </c>
      <c r="H72" s="25">
        <f>G72/$G$78</f>
        <v/>
      </c>
      <c r="I72" s="166">
        <f>ROUND(F72*Прил.10!$D$13,2)</f>
        <v/>
      </c>
      <c r="J72" s="166">
        <f>ROUND(I72*E72,2)</f>
        <v/>
      </c>
    </row>
    <row r="73" ht="15.6" customFormat="1" customHeight="1" s="145">
      <c r="A73" s="164" t="n"/>
      <c r="B73" s="167" t="n"/>
      <c r="C73" s="175" t="inlineStr">
        <is>
          <t>Итого основное оборудование</t>
        </is>
      </c>
      <c r="D73" s="179" t="n"/>
      <c r="E73" s="176" t="n"/>
      <c r="F73" s="29" t="n"/>
      <c r="G73" s="29">
        <f>SUM(G70:G72)</f>
        <v/>
      </c>
      <c r="H73" s="25">
        <f>SUM(H70:H72)</f>
        <v/>
      </c>
      <c r="I73" s="166" t="n"/>
      <c r="J73" s="166">
        <f>SUM(J70:J72)</f>
        <v/>
      </c>
    </row>
    <row r="74" hidden="1" outlineLevel="1" ht="31.15" customFormat="1" customHeight="1" s="145">
      <c r="A74" s="164" t="n">
        <v>52</v>
      </c>
      <c r="B74" s="167" t="inlineStr">
        <is>
          <t>62.1.02.22-0011</t>
        </is>
      </c>
      <c r="C74" s="175" t="inlineStr">
        <is>
          <t>Ящики, тип ЯТП-0.25, с трансформатором понижающим</t>
        </is>
      </c>
      <c r="D74" s="179" t="inlineStr">
        <is>
          <t>шт</t>
        </is>
      </c>
      <c r="E74" s="176" t="n">
        <v>6</v>
      </c>
      <c r="F74" s="29" t="n">
        <v>233.43</v>
      </c>
      <c r="G74" s="166">
        <f>ROUND(F74*E74,2)</f>
        <v/>
      </c>
      <c r="H74" s="25">
        <f>G74/$G$78</f>
        <v/>
      </c>
      <c r="I74" s="166">
        <f>ROUND(F74*Прил.10!$D$13,2)</f>
        <v/>
      </c>
      <c r="J74" s="166">
        <f>ROUND(I74*E74,2)</f>
        <v/>
      </c>
    </row>
    <row r="75" hidden="1" outlineLevel="1" ht="46.9" customFormat="1" customHeight="1" s="145">
      <c r="A75" s="164" t="n">
        <v>53</v>
      </c>
      <c r="B75" s="167" t="inlineStr">
        <is>
          <t>62.3.02.01-0005</t>
        </is>
      </c>
      <c r="C75" s="175" t="inlineStr">
        <is>
          <t>Выключатели пакетные герметические, тип ПВ3-16 56, 67 М1Б, корпус пластмассовый</t>
        </is>
      </c>
      <c r="D75" s="179" t="inlineStr">
        <is>
          <t>шт</t>
        </is>
      </c>
      <c r="E75" s="176" t="n">
        <v>4</v>
      </c>
      <c r="F75" s="29" t="n">
        <v>48</v>
      </c>
      <c r="G75" s="166">
        <f>ROUND(F75*E75,2)</f>
        <v/>
      </c>
      <c r="H75" s="25">
        <f>G75/$G$78</f>
        <v/>
      </c>
      <c r="I75" s="166">
        <f>ROUND(F75*Прил.10!$D$13,2)</f>
        <v/>
      </c>
      <c r="J75" s="166">
        <f>ROUND(I75*E75,2)</f>
        <v/>
      </c>
    </row>
    <row r="76" hidden="1" outlineLevel="1" ht="31.15" customFormat="1" customHeight="1" s="145">
      <c r="A76" s="164" t="n">
        <v>54</v>
      </c>
      <c r="B76" s="167" t="inlineStr">
        <is>
          <t>62.2.01.04-0001</t>
        </is>
      </c>
      <c r="C76" s="175" t="inlineStr">
        <is>
          <t>Кнопки управления (посты управления кнопочные) серии КУ: КУ123-11</t>
        </is>
      </c>
      <c r="D76" s="179" t="inlineStr">
        <is>
          <t>шт</t>
        </is>
      </c>
      <c r="E76" s="176" t="n">
        <v>2</v>
      </c>
      <c r="F76" s="29" t="n">
        <v>95.81999999999999</v>
      </c>
      <c r="G76" s="166">
        <f>ROUND(F76*E76,2)</f>
        <v/>
      </c>
      <c r="H76" s="25">
        <f>G76/$G$78</f>
        <v/>
      </c>
      <c r="I76" s="166">
        <f>ROUND(F76*Прил.10!$D$13,2)</f>
        <v/>
      </c>
      <c r="J76" s="166">
        <f>ROUND(I76*E76,2)</f>
        <v/>
      </c>
    </row>
    <row r="77" collapsed="1" ht="15.6" customFormat="1" customHeight="1" s="145">
      <c r="A77" s="164" t="n"/>
      <c r="B77" s="167" t="n"/>
      <c r="C77" s="175" t="inlineStr">
        <is>
          <t>Итого прочее оборудование</t>
        </is>
      </c>
      <c r="D77" s="179" t="n"/>
      <c r="E77" s="176" t="n"/>
      <c r="F77" s="29" t="n"/>
      <c r="G77" s="29">
        <f>SUM(G74:G76)</f>
        <v/>
      </c>
      <c r="H77" s="25">
        <f>SUM(H74:H76)</f>
        <v/>
      </c>
      <c r="I77" s="166" t="n"/>
      <c r="J77" s="166">
        <f>SUM(J74:J76)</f>
        <v/>
      </c>
    </row>
    <row r="78" ht="15.6" customFormat="1" customHeight="1" s="145">
      <c r="A78" s="170" t="n"/>
      <c r="B78" s="170" t="n"/>
      <c r="C78" s="170" t="inlineStr">
        <is>
          <t>Итого по разделу «Оборудование»</t>
        </is>
      </c>
      <c r="D78" s="170" t="n"/>
      <c r="E78" s="170" t="n"/>
      <c r="F78" s="171" t="n"/>
      <c r="G78" s="171">
        <f>G73+G77</f>
        <v/>
      </c>
      <c r="H78" s="47">
        <f>H73+H77</f>
        <v/>
      </c>
      <c r="I78" s="171" t="n"/>
      <c r="J78" s="171">
        <f>J73+J77</f>
        <v/>
      </c>
    </row>
    <row r="79" ht="15.6" customFormat="1" customHeight="1" s="145">
      <c r="A79" s="170" t="n"/>
      <c r="B79" s="170" t="n"/>
      <c r="C79" s="170" t="inlineStr">
        <is>
          <t>в том числе технологическое оборудование</t>
        </is>
      </c>
      <c r="D79" s="170" t="n"/>
      <c r="E79" s="170" t="n"/>
      <c r="F79" s="171" t="n"/>
      <c r="G79" s="171">
        <f>G78</f>
        <v/>
      </c>
      <c r="H79" s="47">
        <f>H78</f>
        <v/>
      </c>
      <c r="I79" s="171" t="n"/>
      <c r="J79" s="171">
        <f>J78</f>
        <v/>
      </c>
    </row>
    <row r="80" ht="15.6" customFormat="1" customHeight="1" s="145">
      <c r="A80" s="163" t="n"/>
      <c r="B80" s="162" t="inlineStr">
        <is>
          <t>Материалы</t>
        </is>
      </c>
      <c r="C80" s="182" t="n"/>
      <c r="D80" s="182" t="n"/>
      <c r="E80" s="182" t="n"/>
      <c r="F80" s="182" t="n"/>
      <c r="G80" s="182" t="n"/>
      <c r="H80" s="183" t="n"/>
      <c r="I80" s="166" t="n"/>
      <c r="J80" s="166" t="n"/>
    </row>
    <row r="81" ht="15.6" customFormat="1" customHeight="1" s="145">
      <c r="A81" s="163" t="n"/>
      <c r="B81" s="163" t="inlineStr">
        <is>
          <t>Основные Материалы</t>
        </is>
      </c>
      <c r="C81" s="182" t="n"/>
      <c r="D81" s="182" t="n"/>
      <c r="E81" s="182" t="n"/>
      <c r="F81" s="182" t="n"/>
      <c r="G81" s="182" t="n"/>
      <c r="H81" s="183" t="n"/>
      <c r="I81" s="166" t="n"/>
      <c r="J81" s="166" t="n"/>
    </row>
    <row r="82" ht="31.15" customFormat="1" customHeight="1" s="145">
      <c r="A82" s="163" t="n">
        <v>55</v>
      </c>
      <c r="B82" s="167" t="inlineStr">
        <is>
          <t>04.1.02.05-0009</t>
        </is>
      </c>
      <c r="C82" s="175" t="inlineStr">
        <is>
          <t>Смеси бетонные тяжелого бетона (БСТ), класс В25 (М350)</t>
        </is>
      </c>
      <c r="D82" s="179" t="inlineStr">
        <is>
          <t>м3</t>
        </is>
      </c>
      <c r="E82" s="176" t="n">
        <v>328.20025</v>
      </c>
      <c r="F82" s="29" t="n">
        <v>725.6900000000001</v>
      </c>
      <c r="G82" s="166">
        <f>ROUND(F82*E82,2)</f>
        <v/>
      </c>
      <c r="H82" s="25">
        <f>G82/G274</f>
        <v/>
      </c>
      <c r="I82" s="166">
        <f>ROUND(F82*Прил.10!$D$12,2)</f>
        <v/>
      </c>
      <c r="J82" s="166">
        <f>ROUND(I82*E82,2)</f>
        <v/>
      </c>
    </row>
    <row r="83" ht="78" customFormat="1" customHeight="1" s="145">
      <c r="A83" s="163" t="n">
        <v>56</v>
      </c>
      <c r="B83" s="167" t="inlineStr">
        <is>
          <t>23.5.02.02-0096</t>
        </is>
      </c>
      <c r="C83" s="175" t="inlineStr">
        <is>
          <t>Трубы стальные электросварные прямошовные со снятой фаской из стали марок БСт2кп-БСт4кп и БСт2пс-БСт4пс, наружный диаметр 273 мм, толщина стенки 8 мм</t>
        </is>
      </c>
      <c r="D83" s="179" t="inlineStr">
        <is>
          <t>м</t>
        </is>
      </c>
      <c r="E83" s="176" t="n">
        <v>578.34</v>
      </c>
      <c r="F83" s="29" t="n">
        <v>376.6</v>
      </c>
      <c r="G83" s="166">
        <f>ROUND(F83*E83,2)</f>
        <v/>
      </c>
      <c r="H83" s="25">
        <f>G83/G274</f>
        <v/>
      </c>
      <c r="I83" s="166">
        <f>ROUND(F83*Прил.10!$D$12,2)</f>
        <v/>
      </c>
      <c r="J83" s="166">
        <f>ROUND(I83*E83,2)</f>
        <v/>
      </c>
    </row>
    <row r="84" ht="31.15" customFormat="1" customHeight="1" s="145">
      <c r="A84" s="163" t="n">
        <v>57</v>
      </c>
      <c r="B84" s="167" t="inlineStr">
        <is>
          <t>08.4.03.02-0006</t>
        </is>
      </c>
      <c r="C84" s="175" t="inlineStr">
        <is>
          <t>Сталь арматурная, горячекатаная, гладкая, класс А-I, диаметр 16-18 мм</t>
        </is>
      </c>
      <c r="D84" s="179" t="inlineStr">
        <is>
          <t>т</t>
        </is>
      </c>
      <c r="E84" s="176" t="n">
        <v>32.537</v>
      </c>
      <c r="F84" s="29" t="n">
        <v>5650</v>
      </c>
      <c r="G84" s="166">
        <f>ROUND(F84*E84,2)</f>
        <v/>
      </c>
      <c r="H84" s="25">
        <f>G84/G274</f>
        <v/>
      </c>
      <c r="I84" s="166">
        <f>ROUND(F84*Прил.10!$D$12,2)</f>
        <v/>
      </c>
      <c r="J84" s="166">
        <f>ROUND(I84*E84,2)</f>
        <v/>
      </c>
    </row>
    <row r="85" ht="62.45" customFormat="1" customHeight="1" s="145">
      <c r="A85" s="163" t="n">
        <v>58</v>
      </c>
      <c r="B85" s="167" t="inlineStr">
        <is>
          <t>20.3.03.07-0118</t>
        </is>
      </c>
      <c r="C85" s="175" t="inlineStr">
        <is>
          <t>Светильник промышленный GM: C195-84 -194-CG-65-L00-K (3 модуля) (Прим. к Светильник аварийного освещения CRUISER  BS-1580-15х0,3)</t>
        </is>
      </c>
      <c r="D85" s="179" t="inlineStr">
        <is>
          <t>шт.</t>
        </is>
      </c>
      <c r="E85" s="176" t="n">
        <v>19</v>
      </c>
      <c r="F85" s="29" t="n">
        <v>4694.09</v>
      </c>
      <c r="G85" s="166">
        <f>ROUND(F85*E85,2)</f>
        <v/>
      </c>
      <c r="H85" s="25">
        <f>G85/G274</f>
        <v/>
      </c>
      <c r="I85" s="166">
        <f>ROUND(F85*Прил.10!$D$12,2)</f>
        <v/>
      </c>
      <c r="J85" s="166">
        <f>ROUND(I85*E85,2)</f>
        <v/>
      </c>
    </row>
    <row r="86" ht="31.15" customFormat="1" customHeight="1" s="145">
      <c r="A86" s="163" t="n">
        <v>59</v>
      </c>
      <c r="B86" s="167" t="inlineStr">
        <is>
          <t>04.3.02.09-1546</t>
        </is>
      </c>
      <c r="C86" s="175" t="inlineStr">
        <is>
          <t>Смесь сухая гидроизоляционная износостойкая на цементной основе</t>
        </is>
      </c>
      <c r="D86" s="179" t="inlineStr">
        <is>
          <t>кг</t>
        </is>
      </c>
      <c r="E86" s="176" t="n">
        <v>3174.9</v>
      </c>
      <c r="F86" s="29" t="n">
        <v>16.71</v>
      </c>
      <c r="G86" s="166">
        <f>ROUND(F86*E86,2)</f>
        <v/>
      </c>
      <c r="H86" s="25">
        <f>G86/G274</f>
        <v/>
      </c>
      <c r="I86" s="166">
        <f>ROUND(F86*Прил.10!$D$12,2)</f>
        <v/>
      </c>
      <c r="J86" s="166">
        <f>ROUND(I86*E86,2)</f>
        <v/>
      </c>
    </row>
    <row r="87" ht="15.6" customFormat="1" customHeight="1" s="145">
      <c r="A87" s="163" t="n">
        <v>60</v>
      </c>
      <c r="B87" s="167" t="inlineStr">
        <is>
          <t>12.1.02.03-0052</t>
        </is>
      </c>
      <c r="C87" s="175" t="inlineStr">
        <is>
          <t>Изопласт: К ЭКП-4,5</t>
        </is>
      </c>
      <c r="D87" s="179" t="inlineStr">
        <is>
          <t>м2</t>
        </is>
      </c>
      <c r="E87" s="176" t="n">
        <v>1014.185</v>
      </c>
      <c r="F87" s="29" t="n">
        <v>45.2</v>
      </c>
      <c r="G87" s="166">
        <f>ROUND(F87*E87,2)</f>
        <v/>
      </c>
      <c r="H87" s="25">
        <f>G87/G274</f>
        <v/>
      </c>
      <c r="I87" s="166">
        <f>ROUND(F87*Прил.10!$D$12,2)</f>
        <v/>
      </c>
      <c r="J87" s="166">
        <f>ROUND(I87*E87,2)</f>
        <v/>
      </c>
    </row>
    <row r="88" ht="62.45" customFormat="1" customHeight="1" s="145">
      <c r="A88" s="163" t="n">
        <v>61</v>
      </c>
      <c r="B88" s="167" t="inlineStr">
        <is>
          <t>20.3.03.04-0070</t>
        </is>
      </c>
      <c r="C88" s="175" t="inlineStr">
        <is>
          <t>Светильник ЛСП 66-2х36-003/013 с ЭПРА (Светильник  с люминесцентными лампами, ЭПРА,  INOX 236)</t>
        </is>
      </c>
      <c r="D88" s="179" t="inlineStr">
        <is>
          <t>шт</t>
        </is>
      </c>
      <c r="E88" s="176" t="n">
        <v>19</v>
      </c>
      <c r="F88" s="29" t="n">
        <v>2298.86</v>
      </c>
      <c r="G88" s="166">
        <f>ROUND(F88*E88,2)</f>
        <v/>
      </c>
      <c r="H88" s="25">
        <f>G88/G274</f>
        <v/>
      </c>
      <c r="I88" s="166">
        <f>ROUND(F88*Прил.10!$D$12,2)</f>
        <v/>
      </c>
      <c r="J88" s="166">
        <f>ROUND(I88*E88,2)</f>
        <v/>
      </c>
    </row>
    <row r="89" ht="62.45" customFormat="1" customHeight="1" s="145">
      <c r="A89" s="163" t="n">
        <v>62</v>
      </c>
      <c r="B89" s="167" t="inlineStr">
        <is>
          <t>08.4.02.03-1032</t>
        </is>
      </c>
      <c r="C89" s="175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89" s="179" t="inlineStr">
        <is>
          <t>т</t>
        </is>
      </c>
      <c r="E89" s="176" t="n">
        <v>7.5187</v>
      </c>
      <c r="F89" s="29" t="n">
        <v>5582.57</v>
      </c>
      <c r="G89" s="166">
        <f>ROUND(F89*E89,2)</f>
        <v/>
      </c>
      <c r="H89" s="25">
        <f>G89/G274</f>
        <v/>
      </c>
      <c r="I89" s="166">
        <f>ROUND(F89*Прил.10!$D$12,2)</f>
        <v/>
      </c>
      <c r="J89" s="166">
        <f>ROUND(I89*E89,2)</f>
        <v/>
      </c>
    </row>
    <row r="90" ht="46.9" customFormat="1" customHeight="1" s="145">
      <c r="A90" s="163" t="n">
        <v>63</v>
      </c>
      <c r="B90" s="167" t="inlineStr">
        <is>
          <t>11.1.03.06-0095</t>
        </is>
      </c>
      <c r="C90" s="175" t="inlineStr">
        <is>
          <t>Доска обрезная, хвойных пород, ширина 75-150 мм, толщина 44 мм и более, длина 4-6,5 м, сорт III</t>
        </is>
      </c>
      <c r="D90" s="179" t="inlineStr">
        <is>
          <t>м3</t>
        </is>
      </c>
      <c r="E90" s="176" t="n">
        <v>38.096555</v>
      </c>
      <c r="F90" s="29" t="n">
        <v>1056</v>
      </c>
      <c r="G90" s="166">
        <f>ROUND(F90*E90,2)</f>
        <v/>
      </c>
      <c r="H90" s="25">
        <f>G90/G274</f>
        <v/>
      </c>
      <c r="I90" s="166">
        <f>ROUND(F90*Прил.10!$D$12,2)</f>
        <v/>
      </c>
      <c r="J90" s="166">
        <f>ROUND(I90*E90,2)</f>
        <v/>
      </c>
    </row>
    <row r="91" ht="46.9" customFormat="1" customHeight="1" s="145">
      <c r="A91" s="163" t="n">
        <v>64</v>
      </c>
      <c r="B91" s="167" t="inlineStr">
        <is>
          <t>01.7.06.01-0021</t>
        </is>
      </c>
      <c r="C91" s="175" t="inlineStr">
        <is>
          <t>Лента гидроизоляционная с гидрофильными свойствами BENTOSTRIP S Q 19 х 25 RED salt</t>
        </is>
      </c>
      <c r="D91" s="179" t="inlineStr">
        <is>
          <t>м</t>
        </is>
      </c>
      <c r="E91" s="176" t="n">
        <v>288.225</v>
      </c>
      <c r="F91" s="29" t="n">
        <v>137.33</v>
      </c>
      <c r="G91" s="166">
        <f>ROUND(F91*E91,2)</f>
        <v/>
      </c>
      <c r="H91" s="25">
        <f>G91/G274</f>
        <v/>
      </c>
      <c r="I91" s="166">
        <f>ROUND(F91*Прил.10!$D$12,2)</f>
        <v/>
      </c>
      <c r="J91" s="166">
        <f>ROUND(I91*E91,2)</f>
        <v/>
      </c>
    </row>
    <row r="92" ht="31.15" customFormat="1" customHeight="1" s="145">
      <c r="A92" s="163" t="n">
        <v>65</v>
      </c>
      <c r="B92" s="167" t="inlineStr">
        <is>
          <t>01.7.19.04-0031</t>
        </is>
      </c>
      <c r="C92" s="175" t="inlineStr">
        <is>
          <t>Прокладки резиновые (пластина техническая прессованная)</t>
        </is>
      </c>
      <c r="D92" s="179" t="inlineStr">
        <is>
          <t>кг</t>
        </is>
      </c>
      <c r="E92" s="176" t="n">
        <v>1540.94</v>
      </c>
      <c r="F92" s="29" t="n">
        <v>23.09</v>
      </c>
      <c r="G92" s="166">
        <f>ROUND(F92*E92,2)</f>
        <v/>
      </c>
      <c r="H92" s="25">
        <f>G92/G274</f>
        <v/>
      </c>
      <c r="I92" s="166">
        <f>ROUND(F92*Прил.10!$D$12,2)</f>
        <v/>
      </c>
      <c r="J92" s="166">
        <f>ROUND(I92*E92,2)</f>
        <v/>
      </c>
    </row>
    <row r="93" ht="46.9" customFormat="1" customHeight="1" s="145">
      <c r="A93" s="163" t="n">
        <v>66</v>
      </c>
      <c r="B93" s="167" t="inlineStr">
        <is>
          <t>04.1.02.05-0022</t>
        </is>
      </c>
      <c r="C93" s="175" t="inlineStr">
        <is>
          <t>Смеси бетонные тяжелого бетона (БСТ), крупность заполнителя 10 мм, класс В5 (М75)</t>
        </is>
      </c>
      <c r="D93" s="179" t="inlineStr">
        <is>
          <t>м3</t>
        </is>
      </c>
      <c r="E93" s="176" t="n">
        <v>36.21</v>
      </c>
      <c r="F93" s="29" t="n">
        <v>563.03</v>
      </c>
      <c r="G93" s="166">
        <f>ROUND(F93*E93,2)</f>
        <v/>
      </c>
      <c r="H93" s="25">
        <f>G93/G274</f>
        <v/>
      </c>
      <c r="I93" s="166">
        <f>ROUND(F93*Прил.10!$D$12,2)</f>
        <v/>
      </c>
      <c r="J93" s="166">
        <f>ROUND(I93*E93,2)</f>
        <v/>
      </c>
    </row>
    <row r="94" ht="31.15" customFormat="1" customHeight="1" s="145">
      <c r="A94" s="163" t="n">
        <v>67</v>
      </c>
      <c r="B94" s="167" t="inlineStr">
        <is>
          <t>04.3.01.09-0014</t>
        </is>
      </c>
      <c r="C94" s="175" t="inlineStr">
        <is>
          <t>Раствор готовый кладочный, цементный, М100</t>
        </is>
      </c>
      <c r="D94" s="179" t="inlineStr">
        <is>
          <t>м3</t>
        </is>
      </c>
      <c r="E94" s="176" t="n">
        <v>29.680691</v>
      </c>
      <c r="F94" s="29" t="n">
        <v>519.8</v>
      </c>
      <c r="G94" s="166">
        <f>ROUND(F94*E94,2)</f>
        <v/>
      </c>
      <c r="H94" s="25">
        <f>G94/G274</f>
        <v/>
      </c>
      <c r="I94" s="166">
        <f>ROUND(F94*Прил.10!$D$12,2)</f>
        <v/>
      </c>
      <c r="J94" s="166">
        <f>ROUND(I94*E94,2)</f>
        <v/>
      </c>
    </row>
    <row r="95" ht="15.6" customFormat="1" customHeight="1" s="145">
      <c r="A95" s="163" t="n"/>
      <c r="B95" s="167" t="inlineStr">
        <is>
          <t>Итого основные Материалы</t>
        </is>
      </c>
      <c r="C95" s="182" t="n"/>
      <c r="D95" s="182" t="n"/>
      <c r="E95" s="182" t="n"/>
      <c r="F95" s="183" t="n"/>
      <c r="G95" s="29">
        <f>SUM(G82:G94)</f>
        <v/>
      </c>
      <c r="H95" s="25">
        <f>SUM(H82:H94)</f>
        <v/>
      </c>
      <c r="I95" s="166" t="n"/>
      <c r="J95" s="166">
        <f>SUM(J82:J94)</f>
        <v/>
      </c>
    </row>
    <row r="96" hidden="1" outlineLevel="1" ht="31.15" customFormat="1" customHeight="1" s="145">
      <c r="A96" s="163" t="n">
        <v>68</v>
      </c>
      <c r="B96" s="167" t="inlineStr">
        <is>
          <t>21.1.06.09-0181</t>
        </is>
      </c>
      <c r="C96" s="175" t="inlineStr">
        <is>
          <t>Кабель силовой с медными жилами ВВГнг(A)-LS 5х25-660</t>
        </is>
      </c>
      <c r="D96" s="179" t="inlineStr">
        <is>
          <t>1000 м</t>
        </is>
      </c>
      <c r="E96" s="176" t="n">
        <v>0.1326</v>
      </c>
      <c r="F96" s="29" t="n">
        <v>109675.42</v>
      </c>
      <c r="G96" s="166">
        <f>ROUND(F96*E96,2)</f>
        <v/>
      </c>
      <c r="H96" s="25">
        <f>G96/G274</f>
        <v/>
      </c>
      <c r="I96" s="166">
        <f>ROUND(F96*Прил.10!$D$12,2)</f>
        <v/>
      </c>
      <c r="J96" s="166">
        <f>ROUND(I96*E96,2)</f>
        <v/>
      </c>
    </row>
    <row r="97" hidden="1" outlineLevel="1" ht="31.15" customFormat="1" customHeight="1" s="145">
      <c r="A97" s="163" t="n">
        <v>69</v>
      </c>
      <c r="B97" s="167" t="inlineStr">
        <is>
          <t>24.3.03.13-0218</t>
        </is>
      </c>
      <c r="C97" s="175" t="inlineStr">
        <is>
          <t>Трубы полиэтиленовые ПЭ80, SDR21, диаметр 225 мм</t>
        </is>
      </c>
      <c r="D97" s="179" t="inlineStr">
        <is>
          <t>м</t>
        </is>
      </c>
      <c r="E97" s="176" t="n">
        <v>85.547</v>
      </c>
      <c r="F97" s="29" t="n">
        <v>156.36</v>
      </c>
      <c r="G97" s="166">
        <f>ROUND(F97*E97,2)</f>
        <v/>
      </c>
      <c r="H97" s="25">
        <f>G97/G274</f>
        <v/>
      </c>
      <c r="I97" s="166">
        <f>ROUND(F97*Прил.10!$D$12,2)</f>
        <v/>
      </c>
      <c r="J97" s="166">
        <f>ROUND(I97*E97,2)</f>
        <v/>
      </c>
    </row>
    <row r="98" hidden="1" outlineLevel="1" ht="31.15" customFormat="1" customHeight="1" s="145">
      <c r="A98" s="163" t="n">
        <v>70</v>
      </c>
      <c r="B98" s="167" t="inlineStr">
        <is>
          <t>21.1.06.10-0173</t>
        </is>
      </c>
      <c r="C98" s="175" t="inlineStr">
        <is>
          <t>Кабель силовой с медными жилами ВВГнг(A)-FRLS 3х16мк-1000</t>
        </is>
      </c>
      <c r="D98" s="179" t="inlineStr">
        <is>
          <t>1000 м</t>
        </is>
      </c>
      <c r="E98" s="176" t="n">
        <v>0.1326</v>
      </c>
      <c r="F98" s="29" t="n">
        <v>94249.81</v>
      </c>
      <c r="G98" s="166">
        <f>ROUND(F98*E98,2)</f>
        <v/>
      </c>
      <c r="H98" s="25">
        <f>G98/G274</f>
        <v/>
      </c>
      <c r="I98" s="166">
        <f>ROUND(F98*Прил.10!$D$12,2)</f>
        <v/>
      </c>
      <c r="J98" s="166">
        <f>ROUND(I98*E98,2)</f>
        <v/>
      </c>
    </row>
    <row r="99" hidden="1" outlineLevel="1" ht="31.15" customFormat="1" customHeight="1" s="145">
      <c r="A99" s="163" t="n">
        <v>71</v>
      </c>
      <c r="B99" s="167" t="inlineStr">
        <is>
          <t>01.2.03.03-0107</t>
        </is>
      </c>
      <c r="C99" s="175" t="inlineStr">
        <is>
          <t>Мастика битумно-масляная морозостойкая горячего применения</t>
        </is>
      </c>
      <c r="D99" s="179" t="inlineStr">
        <is>
          <t>т</t>
        </is>
      </c>
      <c r="E99" s="176" t="n">
        <v>2.91026</v>
      </c>
      <c r="F99" s="29" t="n">
        <v>3960</v>
      </c>
      <c r="G99" s="166">
        <f>ROUND(F99*E99,2)</f>
        <v/>
      </c>
      <c r="H99" s="25">
        <f>G99/G274</f>
        <v/>
      </c>
      <c r="I99" s="166">
        <f>ROUND(F99*Прил.10!$D$12,2)</f>
        <v/>
      </c>
      <c r="J99" s="166">
        <f>ROUND(I99*E99,2)</f>
        <v/>
      </c>
    </row>
    <row r="100" hidden="1" outlineLevel="1" ht="31.15" customFormat="1" customHeight="1" s="145">
      <c r="A100" s="163" t="n">
        <v>72</v>
      </c>
      <c r="B100" s="167" t="inlineStr">
        <is>
          <t>08.3.01.01-0023</t>
        </is>
      </c>
      <c r="C100" s="175" t="inlineStr">
        <is>
          <t>Сталь двутавровая горячекатаная обычная, марка Ст0</t>
        </is>
      </c>
      <c r="D100" s="179" t="inlineStr">
        <is>
          <t>т</t>
        </is>
      </c>
      <c r="E100" s="176" t="n">
        <v>1.39</v>
      </c>
      <c r="F100" s="29" t="n">
        <v>8237.27</v>
      </c>
      <c r="G100" s="166">
        <f>ROUND(F100*E100,2)</f>
        <v/>
      </c>
      <c r="H100" s="25">
        <f>G100/G274</f>
        <v/>
      </c>
      <c r="I100" s="166">
        <f>ROUND(F100*Прил.10!$D$12,2)</f>
        <v/>
      </c>
      <c r="J100" s="166">
        <f>ROUND(I100*E100,2)</f>
        <v/>
      </c>
    </row>
    <row r="101" hidden="1" outlineLevel="1" ht="31.15" customFormat="1" customHeight="1" s="145">
      <c r="A101" s="163" t="n">
        <v>73</v>
      </c>
      <c r="B101" s="167" t="inlineStr">
        <is>
          <t>14.2.02.10-1000</t>
        </is>
      </c>
      <c r="C101" s="175" t="inlineStr">
        <is>
          <t>Покрытие огнезащитное кабельных проходок</t>
        </is>
      </c>
      <c r="D101" s="179" t="inlineStr">
        <is>
          <t>кг</t>
        </is>
      </c>
      <c r="E101" s="176" t="n">
        <v>59.5</v>
      </c>
      <c r="F101" s="29" t="n">
        <v>173.76</v>
      </c>
      <c r="G101" s="166">
        <f>ROUND(F101*E101,2)</f>
        <v/>
      </c>
      <c r="H101" s="25">
        <f>G101/G274</f>
        <v/>
      </c>
      <c r="I101" s="166">
        <f>ROUND(F101*Прил.10!$D$12,2)</f>
        <v/>
      </c>
      <c r="J101" s="166">
        <f>ROUND(I101*E101,2)</f>
        <v/>
      </c>
    </row>
    <row r="102" hidden="1" outlineLevel="1" ht="46.9" customFormat="1" customHeight="1" s="145">
      <c r="A102" s="163" t="n">
        <v>74</v>
      </c>
      <c r="B102" s="167" t="inlineStr">
        <is>
          <t>20.3.03.07-0097</t>
        </is>
      </c>
      <c r="C102" s="175" t="inlineStr">
        <is>
          <t>Светильник потолочный GM: A80-32-62-CM-40-L00-V с декоративной накладкой</t>
        </is>
      </c>
      <c r="D102" s="179" t="inlineStr">
        <is>
          <t>шт</t>
        </is>
      </c>
      <c r="E102" s="176" t="n">
        <v>6</v>
      </c>
      <c r="F102" s="29" t="n">
        <v>1295.59</v>
      </c>
      <c r="G102" s="166">
        <f>ROUND(F102*E102,2)</f>
        <v/>
      </c>
      <c r="H102" s="25">
        <f>G102/G274</f>
        <v/>
      </c>
      <c r="I102" s="166">
        <f>ROUND(F102*Прил.10!$D$12,2)</f>
        <v/>
      </c>
      <c r="J102" s="166">
        <f>ROUND(I102*E102,2)</f>
        <v/>
      </c>
    </row>
    <row r="103" hidden="1" outlineLevel="1" ht="31.15" customFormat="1" customHeight="1" s="145">
      <c r="A103" s="163" t="n">
        <v>75</v>
      </c>
      <c r="B103" s="167" t="inlineStr">
        <is>
          <t>01.7.11.07-0032</t>
        </is>
      </c>
      <c r="C103" s="175" t="inlineStr">
        <is>
          <t>Электроды сварочные Э42, диаметр 4 мм</t>
        </is>
      </c>
      <c r="D103" s="179" t="inlineStr">
        <is>
          <t>т</t>
        </is>
      </c>
      <c r="E103" s="176" t="n">
        <v>0.7439621</v>
      </c>
      <c r="F103" s="29" t="n">
        <v>10315.01</v>
      </c>
      <c r="G103" s="166">
        <f>ROUND(F103*E103,2)</f>
        <v/>
      </c>
      <c r="H103" s="25">
        <f>G103/G274</f>
        <v/>
      </c>
      <c r="I103" s="166">
        <f>ROUND(F103*Прил.10!$D$12,2)</f>
        <v/>
      </c>
      <c r="J103" s="166">
        <f>ROUND(I103*E103,2)</f>
        <v/>
      </c>
    </row>
    <row r="104" hidden="1" outlineLevel="1" ht="31.15" customFormat="1" customHeight="1" s="145">
      <c r="A104" s="163" t="n">
        <v>76</v>
      </c>
      <c r="B104" s="167" t="inlineStr">
        <is>
          <t>20.2.08.04-0032</t>
        </is>
      </c>
      <c r="C104" s="175" t="inlineStr">
        <is>
          <t>Полоса К-107ц, сечение 40х3 мм, оцинкованная</t>
        </is>
      </c>
      <c r="D104" s="179" t="inlineStr">
        <is>
          <t>шт</t>
        </is>
      </c>
      <c r="E104" s="176" t="n">
        <v>200</v>
      </c>
      <c r="F104" s="29" t="n">
        <v>29.45</v>
      </c>
      <c r="G104" s="166">
        <f>ROUND(F104*E104,2)</f>
        <v/>
      </c>
      <c r="H104" s="25">
        <f>G104/G274</f>
        <v/>
      </c>
      <c r="I104" s="166">
        <f>ROUND(F104*Прил.10!$D$12,2)</f>
        <v/>
      </c>
      <c r="J104" s="166">
        <f>ROUND(I104*E104,2)</f>
        <v/>
      </c>
    </row>
    <row r="105" hidden="1" outlineLevel="1" ht="31.15" customFormat="1" customHeight="1" s="145">
      <c r="A105" s="163" t="n">
        <v>77</v>
      </c>
      <c r="B105" s="167" t="inlineStr">
        <is>
          <t>20.2.08.05-0020</t>
        </is>
      </c>
      <c r="C105" s="175" t="inlineStr">
        <is>
          <t>Профиль монтажный зетовый Z-образный, размер 80х40 мм, длина 2 м</t>
        </is>
      </c>
      <c r="D105" s="179" t="inlineStr">
        <is>
          <t>шт</t>
        </is>
      </c>
      <c r="E105" s="176" t="n">
        <v>50</v>
      </c>
      <c r="F105" s="29" t="n">
        <v>105.37</v>
      </c>
      <c r="G105" s="166">
        <f>ROUND(F105*E105,2)</f>
        <v/>
      </c>
      <c r="H105" s="25">
        <f>G105/G274</f>
        <v/>
      </c>
      <c r="I105" s="166">
        <f>ROUND(F105*Прил.10!$D$12,2)</f>
        <v/>
      </c>
      <c r="J105" s="166">
        <f>ROUND(I105*E105,2)</f>
        <v/>
      </c>
    </row>
    <row r="106" hidden="1" outlineLevel="1" ht="31.15" customFormat="1" customHeight="1" s="145">
      <c r="A106" s="163" t="n">
        <v>78</v>
      </c>
      <c r="B106" s="167" t="inlineStr">
        <is>
          <t>21.1.06.09-0163</t>
        </is>
      </c>
      <c r="C106" s="175" t="inlineStr">
        <is>
          <t>Кабель силовой с медными жилами ВВГнг(A)-LS 4х6-660</t>
        </is>
      </c>
      <c r="D106" s="179" t="inlineStr">
        <is>
          <t>1000 м</t>
        </is>
      </c>
      <c r="E106" s="176" t="n">
        <v>0.204</v>
      </c>
      <c r="F106" s="29" t="n">
        <v>20267.26</v>
      </c>
      <c r="G106" s="166">
        <f>ROUND(F106*E106,2)</f>
        <v/>
      </c>
      <c r="H106" s="25">
        <f>G106/G274</f>
        <v/>
      </c>
      <c r="I106" s="166">
        <f>ROUND(F106*Прил.10!$D$12,2)</f>
        <v/>
      </c>
      <c r="J106" s="166">
        <f>ROUND(I106*E106,2)</f>
        <v/>
      </c>
    </row>
    <row r="107" hidden="1" outlineLevel="1" ht="31.15" customFormat="1" customHeight="1" s="145">
      <c r="A107" s="163" t="n">
        <v>79</v>
      </c>
      <c r="B107" s="167" t="inlineStr">
        <is>
          <t>05.1.02.08-0084</t>
        </is>
      </c>
      <c r="C107" s="175" t="inlineStr">
        <is>
          <t>Трубы железобетонные безнапорные раструбные, диаметр 800 мм</t>
        </is>
      </c>
      <c r="D107" s="179" t="inlineStr">
        <is>
          <t>м</t>
        </is>
      </c>
      <c r="E107" s="176" t="n">
        <v>5.982</v>
      </c>
      <c r="F107" s="29" t="n">
        <v>617.12</v>
      </c>
      <c r="G107" s="166">
        <f>ROUND(F107*E107,2)</f>
        <v/>
      </c>
      <c r="H107" s="25">
        <f>G107/G274</f>
        <v/>
      </c>
      <c r="I107" s="166">
        <f>ROUND(F107*Прил.10!$D$12,2)</f>
        <v/>
      </c>
      <c r="J107" s="166">
        <f>ROUND(I107*E107,2)</f>
        <v/>
      </c>
    </row>
    <row r="108" hidden="1" outlineLevel="1" ht="93.59999999999999" customFormat="1" customHeight="1" s="145">
      <c r="A108" s="163" t="n">
        <v>80</v>
      </c>
      <c r="B108" s="167" t="inlineStr">
        <is>
          <t>08.4.01.02-0013</t>
        </is>
      </c>
      <c r="C108" s="175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08" s="179" t="inlineStr">
        <is>
          <t>т</t>
        </is>
      </c>
      <c r="E108" s="176" t="n">
        <v>0.52585</v>
      </c>
      <c r="F108" s="29" t="n">
        <v>6800</v>
      </c>
      <c r="G108" s="166">
        <f>ROUND(F108*E108,2)</f>
        <v/>
      </c>
      <c r="H108" s="25">
        <f>G108/G274</f>
        <v/>
      </c>
      <c r="I108" s="166">
        <f>ROUND(F108*Прил.10!$D$12,2)</f>
        <v/>
      </c>
      <c r="J108" s="166">
        <f>ROUND(I108*E108,2)</f>
        <v/>
      </c>
    </row>
    <row r="109" hidden="1" outlineLevel="1" ht="31.15" customFormat="1" customHeight="1" s="145">
      <c r="A109" s="163" t="n">
        <v>81</v>
      </c>
      <c r="B109" s="167" t="inlineStr">
        <is>
          <t>21.1.06.09-0152</t>
        </is>
      </c>
      <c r="C109" s="175" t="inlineStr">
        <is>
          <t>Кабель силовой с медными жилами ВВГнг(A)-LS 3х2,5-660</t>
        </is>
      </c>
      <c r="D109" s="179" t="inlineStr">
        <is>
          <t>1000 м</t>
        </is>
      </c>
      <c r="E109" s="176" t="n">
        <v>0.4182</v>
      </c>
      <c r="F109" s="29" t="n">
        <v>6920.41</v>
      </c>
      <c r="G109" s="166">
        <f>ROUND(F109*E109,2)</f>
        <v/>
      </c>
      <c r="H109" s="25">
        <f>G109/G274</f>
        <v/>
      </c>
      <c r="I109" s="166">
        <f>ROUND(F109*Прил.10!$D$12,2)</f>
        <v/>
      </c>
      <c r="J109" s="166">
        <f>ROUND(I109*E109,2)</f>
        <v/>
      </c>
    </row>
    <row r="110" hidden="1" outlineLevel="1" ht="15.6" customFormat="1" customHeight="1" s="145">
      <c r="A110" s="163" t="n">
        <v>82</v>
      </c>
      <c r="B110" s="167" t="inlineStr">
        <is>
          <t>01.7.15.06-0111</t>
        </is>
      </c>
      <c r="C110" s="175" t="inlineStr">
        <is>
          <t>Гвозди строительные</t>
        </is>
      </c>
      <c r="D110" s="179" t="inlineStr">
        <is>
          <t>т</t>
        </is>
      </c>
      <c r="E110" s="176" t="n">
        <v>0.2355773</v>
      </c>
      <c r="F110" s="29" t="n">
        <v>11978</v>
      </c>
      <c r="G110" s="166">
        <f>ROUND(F110*E110,2)</f>
        <v/>
      </c>
      <c r="H110" s="25">
        <f>G110/G274</f>
        <v/>
      </c>
      <c r="I110" s="166">
        <f>ROUND(F110*Прил.10!$D$12,2)</f>
        <v/>
      </c>
      <c r="J110" s="166">
        <f>ROUND(I110*E110,2)</f>
        <v/>
      </c>
    </row>
    <row r="111" hidden="1" outlineLevel="1" ht="78" customFormat="1" customHeight="1" s="145">
      <c r="A111" s="163" t="n">
        <v>83</v>
      </c>
      <c r="B111" s="167" t="inlineStr">
        <is>
          <t>23.5.02.02-0006</t>
        </is>
      </c>
      <c r="C111" s="175" t="inlineStr">
        <is>
          <t>Трубы стальные электросварные прямошовные из стали марок БСт2кп-БСт4кп и БСт2пс-БСт4пс, наружный диаметр 108 мм, толщина стенки 4,0 мм</t>
        </is>
      </c>
      <c r="D111" s="179" t="inlineStr">
        <is>
          <t>м</t>
        </is>
      </c>
      <c r="E111" s="176" t="n">
        <v>30</v>
      </c>
      <c r="F111" s="29" t="n">
        <v>90.86</v>
      </c>
      <c r="G111" s="166">
        <f>ROUND(F111*E111,2)</f>
        <v/>
      </c>
      <c r="H111" s="25">
        <f>G111/G274</f>
        <v/>
      </c>
      <c r="I111" s="166">
        <f>ROUND(F111*Прил.10!$D$12,2)</f>
        <v/>
      </c>
      <c r="J111" s="166">
        <f>ROUND(I111*E111,2)</f>
        <v/>
      </c>
    </row>
    <row r="112" hidden="1" outlineLevel="1" ht="15.6" customFormat="1" customHeight="1" s="145">
      <c r="A112" s="163" t="n">
        <v>84</v>
      </c>
      <c r="B112" s="167" t="inlineStr">
        <is>
          <t>01.4.01.10-0017</t>
        </is>
      </c>
      <c r="C112" s="175" t="inlineStr">
        <is>
          <t>Шнек ПБС-65, длина 1300 мм</t>
        </is>
      </c>
      <c r="D112" s="179" t="inlineStr">
        <is>
          <t>шт</t>
        </is>
      </c>
      <c r="E112" s="176" t="n">
        <v>4.536</v>
      </c>
      <c r="F112" s="29" t="n">
        <v>527.21</v>
      </c>
      <c r="G112" s="166">
        <f>ROUND(F112*E112,2)</f>
        <v/>
      </c>
      <c r="H112" s="25">
        <f>G112/G274</f>
        <v/>
      </c>
      <c r="I112" s="166">
        <f>ROUND(F112*Прил.10!$D$12,2)</f>
        <v/>
      </c>
      <c r="J112" s="166">
        <f>ROUND(I112*E112,2)</f>
        <v/>
      </c>
    </row>
    <row r="113" hidden="1" outlineLevel="1" ht="31.15" customFormat="1" customHeight="1" s="145">
      <c r="A113" s="163" t="n">
        <v>85</v>
      </c>
      <c r="B113" s="167" t="inlineStr">
        <is>
          <t>02.2.05.04-1792</t>
        </is>
      </c>
      <c r="C113" s="175" t="inlineStr">
        <is>
          <t>Щебень М 1400, фракция 20-40 мм, группа 2</t>
        </is>
      </c>
      <c r="D113" s="179" t="inlineStr">
        <is>
          <t>м3</t>
        </is>
      </c>
      <c r="E113" s="176" t="n">
        <v>15</v>
      </c>
      <c r="F113" s="29" t="n">
        <v>140.9</v>
      </c>
      <c r="G113" s="166">
        <f>ROUND(F113*E113,2)</f>
        <v/>
      </c>
      <c r="H113" s="25">
        <f>G113/G274</f>
        <v/>
      </c>
      <c r="I113" s="166">
        <f>ROUND(F113*Прил.10!$D$12,2)</f>
        <v/>
      </c>
      <c r="J113" s="166">
        <f>ROUND(I113*E113,2)</f>
        <v/>
      </c>
    </row>
    <row r="114" hidden="1" outlineLevel="1" ht="46.9" customFormat="1" customHeight="1" s="145">
      <c r="A114" s="163" t="n">
        <v>86</v>
      </c>
      <c r="B114" s="167" t="inlineStr">
        <is>
          <t>01.2.01.02-0031</t>
        </is>
      </c>
      <c r="C114" s="175" t="inlineStr">
        <is>
          <t>Битумы нефтяные строительные изоляционные БНИ-IV-3, БНИ-IV, БНИ-V</t>
        </is>
      </c>
      <c r="D114" s="179" t="inlineStr">
        <is>
          <t>т</t>
        </is>
      </c>
      <c r="E114" s="176" t="n">
        <v>1.3696</v>
      </c>
      <c r="F114" s="29" t="n">
        <v>1412.5</v>
      </c>
      <c r="G114" s="166">
        <f>ROUND(F114*E114,2)</f>
        <v/>
      </c>
      <c r="H114" s="25">
        <f>G114/G274</f>
        <v/>
      </c>
      <c r="I114" s="166">
        <f>ROUND(F114*Прил.10!$D$12,2)</f>
        <v/>
      </c>
      <c r="J114" s="166">
        <f>ROUND(I114*E114,2)</f>
        <v/>
      </c>
    </row>
    <row r="115" hidden="1" outlineLevel="1" ht="62.45" customFormat="1" customHeight="1" s="145">
      <c r="A115" s="163" t="n">
        <v>87</v>
      </c>
      <c r="B115" s="167" t="inlineStr">
        <is>
          <t>23.5.02.02-0005</t>
        </is>
      </c>
      <c r="C115" s="175" t="inlineStr">
        <is>
          <t>Трубы стальные электросварные прямошовные из стали марок БСт2кп-БСт4кп и БСт2пс-БСт4пс, наружный диаметр 89 мм, толщина стенки 3,5 мм</t>
        </is>
      </c>
      <c r="D115" s="179" t="inlineStr">
        <is>
          <t>м</t>
        </is>
      </c>
      <c r="E115" s="176" t="n">
        <v>30</v>
      </c>
      <c r="F115" s="29" t="n">
        <v>61.62</v>
      </c>
      <c r="G115" s="166">
        <f>ROUND(F115*E115,2)</f>
        <v/>
      </c>
      <c r="H115" s="25">
        <f>G115/G274</f>
        <v/>
      </c>
      <c r="I115" s="166">
        <f>ROUND(F115*Прил.10!$D$12,2)</f>
        <v/>
      </c>
      <c r="J115" s="166">
        <f>ROUND(I115*E115,2)</f>
        <v/>
      </c>
    </row>
    <row r="116" hidden="1" outlineLevel="1" ht="15.6" customFormat="1" customHeight="1" s="145">
      <c r="A116" s="163" t="n">
        <v>88</v>
      </c>
      <c r="B116" s="167" t="inlineStr">
        <is>
          <t>01.7.07.14-0001</t>
        </is>
      </c>
      <c r="C116" s="175" t="inlineStr">
        <is>
          <t>Гермит, диаметр 40 мм</t>
        </is>
      </c>
      <c r="D116" s="179" t="inlineStr">
        <is>
          <t>кг</t>
        </is>
      </c>
      <c r="E116" s="176" t="n">
        <v>95.11425</v>
      </c>
      <c r="F116" s="29" t="n">
        <v>17.82</v>
      </c>
      <c r="G116" s="166">
        <f>ROUND(F116*E116,2)</f>
        <v/>
      </c>
      <c r="H116" s="25">
        <f>G116/G274</f>
        <v/>
      </c>
      <c r="I116" s="166">
        <f>ROUND(F116*Прил.10!$D$12,2)</f>
        <v/>
      </c>
      <c r="J116" s="166">
        <f>ROUND(I116*E116,2)</f>
        <v/>
      </c>
    </row>
    <row r="117" hidden="1" outlineLevel="1" ht="93.59999999999999" customFormat="1" customHeight="1" s="145">
      <c r="A117" s="163" t="n">
        <v>89</v>
      </c>
      <c r="B117" s="167" t="inlineStr">
        <is>
          <t>07.2.07.04-0012</t>
        </is>
      </c>
      <c r="C117" s="175" t="inlineStr">
        <is>
          <t>Прочие индивидуальные сварные конструкции из листовой стали толщиной 3-10 мм, масса сборочной единицы до 0,1 т (ОПОРЫ ИЗ ЛИСТОВОЙ СТАЛИ, С РЕШЕТКАМИ ИЗ ПРОКАТНЫХ ПРОФИЛЕЙ)</t>
        </is>
      </c>
      <c r="D117" s="179" t="inlineStr">
        <is>
          <t>т</t>
        </is>
      </c>
      <c r="E117" s="176" t="n">
        <v>0.1355</v>
      </c>
      <c r="F117" s="29" t="n">
        <v>12319.52</v>
      </c>
      <c r="G117" s="166">
        <f>ROUND(F117*E117,2)</f>
        <v/>
      </c>
      <c r="H117" s="25">
        <f>G117/G274</f>
        <v/>
      </c>
      <c r="I117" s="166">
        <f>ROUND(F117*Прил.10!$D$12,2)</f>
        <v/>
      </c>
      <c r="J117" s="166">
        <f>ROUND(I117*E117,2)</f>
        <v/>
      </c>
    </row>
    <row r="118" hidden="1" outlineLevel="1" ht="78" customFormat="1" customHeight="1" s="145">
      <c r="A118" s="163" t="n">
        <v>90</v>
      </c>
      <c r="B118" s="167" t="inlineStr">
        <is>
          <t>07.2.05.03-0001</t>
        </is>
      </c>
      <c r="C118" s="175" t="inlineStr">
        <is>
          <t>Площадки встроенные одноярусные и многоярусные для обслуживания и установки оборудования с железобетонным настилом, расход стали на 1 м2 площадки до 50 кг</t>
        </is>
      </c>
      <c r="D118" s="179" t="inlineStr">
        <is>
          <t>т</t>
        </is>
      </c>
      <c r="E118" s="176" t="n">
        <v>0.1866</v>
      </c>
      <c r="F118" s="29" t="n">
        <v>8749.969999999999</v>
      </c>
      <c r="G118" s="166">
        <f>ROUND(F118*E118,2)</f>
        <v/>
      </c>
      <c r="H118" s="25">
        <f>G118/G274</f>
        <v/>
      </c>
      <c r="I118" s="166">
        <f>ROUND(F118*Прил.10!$D$12,2)</f>
        <v/>
      </c>
      <c r="J118" s="166">
        <f>ROUND(I118*E118,2)</f>
        <v/>
      </c>
    </row>
    <row r="119" hidden="1" outlineLevel="1" ht="31.15" customFormat="1" customHeight="1" s="145">
      <c r="A119" s="163" t="n">
        <v>91</v>
      </c>
      <c r="B119" s="167" t="inlineStr">
        <is>
          <t>21.1.06.10-0231</t>
        </is>
      </c>
      <c r="C119" s="175" t="inlineStr">
        <is>
          <t>Кабель силовой с медными жилами ВВГнг-FRLS 2х1,5-1000</t>
        </is>
      </c>
      <c r="D119" s="179" t="inlineStr">
        <is>
          <t>1000 м</t>
        </is>
      </c>
      <c r="E119" s="176" t="n">
        <v>0.153</v>
      </c>
      <c r="F119" s="29" t="n">
        <v>10122.74</v>
      </c>
      <c r="G119" s="166">
        <f>ROUND(F119*E119,2)</f>
        <v/>
      </c>
      <c r="H119" s="25">
        <f>G119/G274</f>
        <v/>
      </c>
      <c r="I119" s="166">
        <f>ROUND(F119*Прил.10!$D$12,2)</f>
        <v/>
      </c>
      <c r="J119" s="166">
        <f>ROUND(I119*E119,2)</f>
        <v/>
      </c>
    </row>
    <row r="120" hidden="1" outlineLevel="1" ht="31.15" customFormat="1" customHeight="1" s="145">
      <c r="A120" s="163" t="n">
        <v>92</v>
      </c>
      <c r="B120" s="167" t="inlineStr">
        <is>
          <t>02.3.01.02-1012</t>
        </is>
      </c>
      <c r="C120" s="175" t="inlineStr">
        <is>
          <t>Песок природный II класс, средний, круглые сита</t>
        </is>
      </c>
      <c r="D120" s="179" t="inlineStr">
        <is>
          <t>м3</t>
        </is>
      </c>
      <c r="E120" s="176" t="n">
        <v>24.55256</v>
      </c>
      <c r="F120" s="29" t="n">
        <v>59.99</v>
      </c>
      <c r="G120" s="166">
        <f>ROUND(F120*E120,2)</f>
        <v/>
      </c>
      <c r="H120" s="25">
        <f>G120/G274</f>
        <v/>
      </c>
      <c r="I120" s="166">
        <f>ROUND(F120*Прил.10!$D$12,2)</f>
        <v/>
      </c>
      <c r="J120" s="166">
        <f>ROUND(I120*E120,2)</f>
        <v/>
      </c>
    </row>
    <row r="121" hidden="1" outlineLevel="1" ht="31.15" customFormat="1" customHeight="1" s="145">
      <c r="A121" s="163" t="n">
        <v>93</v>
      </c>
      <c r="B121" s="167" t="inlineStr">
        <is>
          <t>21.1.06.10-0364</t>
        </is>
      </c>
      <c r="C121" s="175" t="inlineStr">
        <is>
          <t>Кабель силовой с медными жилами ВВГнг(A)-LS 2х4ок(N)-1000</t>
        </is>
      </c>
      <c r="D121" s="179" t="inlineStr">
        <is>
          <t>1000 м</t>
        </is>
      </c>
      <c r="E121" s="176" t="n">
        <v>0.09180000000000001</v>
      </c>
      <c r="F121" s="29" t="n">
        <v>15648.18</v>
      </c>
      <c r="G121" s="166">
        <f>ROUND(F121*E121,2)</f>
        <v/>
      </c>
      <c r="H121" s="25">
        <f>G121/G274</f>
        <v/>
      </c>
      <c r="I121" s="166">
        <f>ROUND(F121*Прил.10!$D$12,2)</f>
        <v/>
      </c>
      <c r="J121" s="166">
        <f>ROUND(I121*E121,2)</f>
        <v/>
      </c>
    </row>
    <row r="122" hidden="1" outlineLevel="1" ht="31.15" customFormat="1" customHeight="1" s="145">
      <c r="A122" s="163" t="n">
        <v>94</v>
      </c>
      <c r="B122" s="167" t="inlineStr">
        <is>
          <t>06.1.01.05-0017</t>
        </is>
      </c>
      <c r="C122" s="175" t="inlineStr">
        <is>
          <t>Кирпич керамический лицевой, размер 250х120х65 мм, марка 150</t>
        </is>
      </c>
      <c r="D122" s="179" t="inlineStr">
        <is>
          <t>1000 шт</t>
        </is>
      </c>
      <c r="E122" s="176" t="n">
        <v>0.6840000000000001</v>
      </c>
      <c r="F122" s="29" t="n">
        <v>2045.3</v>
      </c>
      <c r="G122" s="166">
        <f>ROUND(F122*E122,2)</f>
        <v/>
      </c>
      <c r="H122" s="25">
        <f>G122/G274</f>
        <v/>
      </c>
      <c r="I122" s="166">
        <f>ROUND(F122*Прил.10!$D$12,2)</f>
        <v/>
      </c>
      <c r="J122" s="166">
        <f>ROUND(I122*E122,2)</f>
        <v/>
      </c>
    </row>
    <row r="123" hidden="1" outlineLevel="1" ht="62.45" customFormat="1" customHeight="1" s="145">
      <c r="A123" s="163" t="n">
        <v>95</v>
      </c>
      <c r="B123" s="167" t="inlineStr">
        <is>
          <t>01.7.19.09-0024</t>
        </is>
      </c>
      <c r="C123" s="175" t="inlineStr">
        <is>
          <t>Рукава резинотканевые напорно-всасывающие для воды давлением 1 МПа (10 кгс/см2), внутренний диаметр 32 мм</t>
        </is>
      </c>
      <c r="D123" s="179" t="inlineStr">
        <is>
          <t>м</t>
        </is>
      </c>
      <c r="E123" s="176" t="n">
        <v>20.63</v>
      </c>
      <c r="F123" s="29" t="n">
        <v>67.09999999999999</v>
      </c>
      <c r="G123" s="166">
        <f>ROUND(F123*E123,2)</f>
        <v/>
      </c>
      <c r="H123" s="25">
        <f>G123/G274</f>
        <v/>
      </c>
      <c r="I123" s="166">
        <f>ROUND(F123*Прил.10!$D$12,2)</f>
        <v/>
      </c>
      <c r="J123" s="166">
        <f>ROUND(I123*E123,2)</f>
        <v/>
      </c>
    </row>
    <row r="124" hidden="1" outlineLevel="1" ht="15.6" customFormat="1" customHeight="1" s="145">
      <c r="A124" s="163" t="n">
        <v>96</v>
      </c>
      <c r="B124" s="167" t="inlineStr">
        <is>
          <t>20.1.02.14-0001</t>
        </is>
      </c>
      <c r="C124" s="175" t="inlineStr">
        <is>
          <t>Серьга</t>
        </is>
      </c>
      <c r="D124" s="179" t="inlineStr">
        <is>
          <t>шт</t>
        </is>
      </c>
      <c r="E124" s="176" t="n">
        <v>123</v>
      </c>
      <c r="F124" s="29" t="n">
        <v>10.54</v>
      </c>
      <c r="G124" s="166">
        <f>ROUND(F124*E124,2)</f>
        <v/>
      </c>
      <c r="H124" s="25">
        <f>G124/G274</f>
        <v/>
      </c>
      <c r="I124" s="166">
        <f>ROUND(F124*Прил.10!$D$12,2)</f>
        <v/>
      </c>
      <c r="J124" s="166">
        <f>ROUND(I124*E124,2)</f>
        <v/>
      </c>
    </row>
    <row r="125" hidden="1" outlineLevel="1" ht="62.45" customFormat="1" customHeight="1" s="145">
      <c r="A125" s="163" t="n">
        <v>97</v>
      </c>
      <c r="B125" s="167" t="inlineStr">
        <is>
          <t>07.1.03.05-0011</t>
        </is>
      </c>
      <c r="C125" s="175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125" s="179" t="inlineStr">
        <is>
          <t>т</t>
        </is>
      </c>
      <c r="E125" s="176" t="n">
        <v>0.1002</v>
      </c>
      <c r="F125" s="29" t="n">
        <v>12877.24</v>
      </c>
      <c r="G125" s="166">
        <f>ROUND(F125*E125,2)</f>
        <v/>
      </c>
      <c r="H125" s="25">
        <f>G125/G274</f>
        <v/>
      </c>
      <c r="I125" s="166">
        <f>ROUND(F125*Прил.10!$D$12,2)</f>
        <v/>
      </c>
      <c r="J125" s="166">
        <f>ROUND(I125*E125,2)</f>
        <v/>
      </c>
    </row>
    <row r="126" hidden="1" outlineLevel="1" ht="78" customFormat="1" customHeight="1" s="145">
      <c r="A126" s="163" t="n">
        <v>98</v>
      </c>
      <c r="B126" s="167" t="inlineStr">
        <is>
          <t>23.5.02.02-0038</t>
        </is>
      </c>
      <c r="C126" s="175" t="inlineStr">
        <is>
          <t>Трубы стальные электросварные прямошовные со снятой фаской из стали марок Ст2кп-Ст4кп и Ст2пс-Ст4пс, наружный диаметр 76 мм, толщина стенки 4 мм</t>
        </is>
      </c>
      <c r="D126" s="179" t="inlineStr">
        <is>
          <t>м</t>
        </is>
      </c>
      <c r="E126" s="176" t="n">
        <v>30</v>
      </c>
      <c r="F126" s="29" t="n">
        <v>40.47</v>
      </c>
      <c r="G126" s="166">
        <f>ROUND(F126*E126,2)</f>
        <v/>
      </c>
      <c r="H126" s="25">
        <f>G126/G274</f>
        <v/>
      </c>
      <c r="I126" s="166">
        <f>ROUND(F126*Прил.10!$D$12,2)</f>
        <v/>
      </c>
      <c r="J126" s="166">
        <f>ROUND(I126*E126,2)</f>
        <v/>
      </c>
    </row>
    <row r="127" hidden="1" outlineLevel="1" ht="31.15" customFormat="1" customHeight="1" s="145">
      <c r="A127" s="163" t="n">
        <v>99</v>
      </c>
      <c r="B127" s="167" t="inlineStr">
        <is>
          <t>04.1.02.05-0006</t>
        </is>
      </c>
      <c r="C127" s="175" t="inlineStr">
        <is>
          <t>Смеси бетонные тяжелого бетона (БСТ), класс В15 (М200)</t>
        </is>
      </c>
      <c r="D127" s="179" t="inlineStr">
        <is>
          <t>м3</t>
        </is>
      </c>
      <c r="E127" s="176" t="n">
        <v>2.04</v>
      </c>
      <c r="F127" s="29" t="n">
        <v>592.76</v>
      </c>
      <c r="G127" s="166">
        <f>ROUND(F127*E127,2)</f>
        <v/>
      </c>
      <c r="H127" s="25">
        <f>G127/G274</f>
        <v/>
      </c>
      <c r="I127" s="166">
        <f>ROUND(F127*Прил.10!$D$12,2)</f>
        <v/>
      </c>
      <c r="J127" s="166">
        <f>ROUND(I127*E127,2)</f>
        <v/>
      </c>
    </row>
    <row r="128" hidden="1" outlineLevel="1" ht="31.15" customFormat="1" customHeight="1" s="145">
      <c r="A128" s="163" t="n">
        <v>100</v>
      </c>
      <c r="B128" s="167" t="inlineStr">
        <is>
          <t>08.1.02.06-0033</t>
        </is>
      </c>
      <c r="C128" s="175" t="inlineStr">
        <is>
          <t>Люк чугунный тяжелый (ГОСТ 3634-99) марка Т(C250)-К-1-60</t>
        </is>
      </c>
      <c r="D128" s="179" t="inlineStr">
        <is>
          <t>шт</t>
        </is>
      </c>
      <c r="E128" s="176" t="n">
        <v>2</v>
      </c>
      <c r="F128" s="29" t="n">
        <v>596.04</v>
      </c>
      <c r="G128" s="166">
        <f>ROUND(F128*E128,2)</f>
        <v/>
      </c>
      <c r="H128" s="25">
        <f>G128/G274</f>
        <v/>
      </c>
      <c r="I128" s="166">
        <f>ROUND(F128*Прил.10!$D$12,2)</f>
        <v/>
      </c>
      <c r="J128" s="166">
        <f>ROUND(I128*E128,2)</f>
        <v/>
      </c>
    </row>
    <row r="129" hidden="1" outlineLevel="1" ht="31.15" customFormat="1" customHeight="1" s="145">
      <c r="A129" s="163" t="n">
        <v>101</v>
      </c>
      <c r="B129" s="167" t="inlineStr">
        <is>
          <t>08.1.02.17-0161</t>
        </is>
      </c>
      <c r="C129" s="175" t="inlineStr">
        <is>
          <t>Сетка тканая с квадратными ячейками № 05, без покрытия</t>
        </is>
      </c>
      <c r="D129" s="179" t="inlineStr">
        <is>
          <t>м2</t>
        </is>
      </c>
      <c r="E129" s="176" t="n">
        <v>39.042</v>
      </c>
      <c r="F129" s="29" t="n">
        <v>28.25</v>
      </c>
      <c r="G129" s="166">
        <f>ROUND(F129*E129,2)</f>
        <v/>
      </c>
      <c r="H129" s="25">
        <f>G129/G274</f>
        <v/>
      </c>
      <c r="I129" s="166">
        <f>ROUND(F129*Прил.10!$D$12,2)</f>
        <v/>
      </c>
      <c r="J129" s="166">
        <f>ROUND(I129*E129,2)</f>
        <v/>
      </c>
    </row>
    <row r="130" hidden="1" outlineLevel="1" ht="15.6" customFormat="1" customHeight="1" s="145">
      <c r="A130" s="163" t="n">
        <v>102</v>
      </c>
      <c r="B130" s="167" t="inlineStr">
        <is>
          <t>11.2.13.04-0011</t>
        </is>
      </c>
      <c r="C130" s="175" t="inlineStr">
        <is>
          <t>Щиты из досок, толщина 25 мм</t>
        </is>
      </c>
      <c r="D130" s="179" t="inlineStr">
        <is>
          <t>м2</t>
        </is>
      </c>
      <c r="E130" s="176" t="n">
        <v>31.0416</v>
      </c>
      <c r="F130" s="29" t="n">
        <v>35.53</v>
      </c>
      <c r="G130" s="166">
        <f>ROUND(F130*E130,2)</f>
        <v/>
      </c>
      <c r="H130" s="25">
        <f>G130/G274</f>
        <v/>
      </c>
      <c r="I130" s="166">
        <f>ROUND(F130*Прил.10!$D$12,2)</f>
        <v/>
      </c>
      <c r="J130" s="166">
        <f>ROUND(I130*E130,2)</f>
        <v/>
      </c>
    </row>
    <row r="131" hidden="1" outlineLevel="1" ht="62.45" customFormat="1" customHeight="1" s="145">
      <c r="A131" s="163" t="n">
        <v>103</v>
      </c>
      <c r="B131" s="167" t="inlineStr">
        <is>
          <t>23.5.02.02-0004</t>
        </is>
      </c>
      <c r="C131" s="175" t="inlineStr">
        <is>
          <t>Трубы стальные электросварные прямошовные из стали марок БСт2кп-БСт4кп и БСт2пс-БСт4пс, наружный диаметр 57 мм, толщина стенки 3,0 мм</t>
        </is>
      </c>
      <c r="D131" s="179" t="inlineStr">
        <is>
          <t>м</t>
        </is>
      </c>
      <c r="E131" s="176" t="n">
        <v>30</v>
      </c>
      <c r="F131" s="29" t="n">
        <v>33.39</v>
      </c>
      <c r="G131" s="166">
        <f>ROUND(F131*E131,2)</f>
        <v/>
      </c>
      <c r="H131" s="25">
        <f>G131/G274</f>
        <v/>
      </c>
      <c r="I131" s="166">
        <f>ROUND(F131*Прил.10!$D$12,2)</f>
        <v/>
      </c>
      <c r="J131" s="166">
        <f>ROUND(I131*E131,2)</f>
        <v/>
      </c>
    </row>
    <row r="132" hidden="1" outlineLevel="1" ht="46.9" customFormat="1" customHeight="1" s="145">
      <c r="A132" s="163" t="n">
        <v>104</v>
      </c>
      <c r="B132" s="167" t="inlineStr">
        <is>
          <t>12.2.01.04-0021</t>
        </is>
      </c>
      <c r="C132" s="175" t="inlineStr">
        <is>
          <t>Изоляция ленточно-полиэтиленовая усиленного типа для труб диаметром 57 мм</t>
        </is>
      </c>
      <c r="D132" s="179" t="inlineStr">
        <is>
          <t>10 м</t>
        </is>
      </c>
      <c r="E132" s="176" t="n">
        <v>2.012</v>
      </c>
      <c r="F132" s="29" t="n">
        <v>489.8</v>
      </c>
      <c r="G132" s="166">
        <f>ROUND(F132*E132,2)</f>
        <v/>
      </c>
      <c r="H132" s="25">
        <f>G132/G274</f>
        <v/>
      </c>
      <c r="I132" s="166">
        <f>ROUND(F132*Прил.10!$D$12,2)</f>
        <v/>
      </c>
      <c r="J132" s="166">
        <f>ROUND(I132*E132,2)</f>
        <v/>
      </c>
    </row>
    <row r="133" hidden="1" outlineLevel="1" ht="31.15" customFormat="1" customHeight="1" s="145">
      <c r="A133" s="163" t="n">
        <v>105</v>
      </c>
      <c r="B133" s="167" t="inlineStr">
        <is>
          <t>01.7.11.07-0040</t>
        </is>
      </c>
      <c r="C133" s="175" t="inlineStr">
        <is>
          <t>Электроды сварочные Э50А, диаметр 4 мм</t>
        </is>
      </c>
      <c r="D133" s="179" t="inlineStr">
        <is>
          <t>т</t>
        </is>
      </c>
      <c r="E133" s="176" t="n">
        <v>0.08400000000000001</v>
      </c>
      <c r="F133" s="29" t="n">
        <v>11524</v>
      </c>
      <c r="G133" s="166">
        <f>ROUND(F133*E133,2)</f>
        <v/>
      </c>
      <c r="H133" s="25">
        <f>G133/G274</f>
        <v/>
      </c>
      <c r="I133" s="166">
        <f>ROUND(F133*Прил.10!$D$12,2)</f>
        <v/>
      </c>
      <c r="J133" s="166">
        <f>ROUND(I133*E133,2)</f>
        <v/>
      </c>
    </row>
    <row r="134" hidden="1" outlineLevel="1" ht="31.15" customFormat="1" customHeight="1" s="145">
      <c r="A134" s="163" t="n">
        <v>106</v>
      </c>
      <c r="B134" s="167" t="inlineStr">
        <is>
          <t>01.7.15.07-0014</t>
        </is>
      </c>
      <c r="C134" s="175" t="inlineStr">
        <is>
          <t>Дюбели распорные полипропиленовые</t>
        </is>
      </c>
      <c r="D134" s="179" t="inlineStr">
        <is>
          <t>100 шт</t>
        </is>
      </c>
      <c r="E134" s="176" t="n">
        <v>11.0392</v>
      </c>
      <c r="F134" s="29" t="n">
        <v>86</v>
      </c>
      <c r="G134" s="166">
        <f>ROUND(F134*E134,2)</f>
        <v/>
      </c>
      <c r="H134" s="25">
        <f>G134/G274</f>
        <v/>
      </c>
      <c r="I134" s="166">
        <f>ROUND(F134*Прил.10!$D$12,2)</f>
        <v/>
      </c>
      <c r="J134" s="166">
        <f>ROUND(I134*E134,2)</f>
        <v/>
      </c>
    </row>
    <row r="135" hidden="1" outlineLevel="1" ht="15.6" customFormat="1" customHeight="1" s="145">
      <c r="A135" s="163" t="n">
        <v>107</v>
      </c>
      <c r="B135" s="167" t="inlineStr">
        <is>
          <t>14.5.04.02-0002</t>
        </is>
      </c>
      <c r="C135" s="175" t="inlineStr">
        <is>
          <t>Мастика клеящая каучуковая КН-3</t>
        </is>
      </c>
      <c r="D135" s="179" t="inlineStr">
        <is>
          <t>т</t>
        </is>
      </c>
      <c r="E135" s="176" t="n">
        <v>0.035685</v>
      </c>
      <c r="F135" s="29" t="n">
        <v>24553</v>
      </c>
      <c r="G135" s="166">
        <f>ROUND(F135*E135,2)</f>
        <v/>
      </c>
      <c r="H135" s="25">
        <f>G135/G274</f>
        <v/>
      </c>
      <c r="I135" s="166">
        <f>ROUND(F135*Прил.10!$D$12,2)</f>
        <v/>
      </c>
      <c r="J135" s="166">
        <f>ROUND(I135*E135,2)</f>
        <v/>
      </c>
    </row>
    <row r="136" hidden="1" outlineLevel="1" ht="78" customFormat="1" customHeight="1" s="145">
      <c r="A136" s="163" t="n">
        <v>108</v>
      </c>
      <c r="B136" s="167" t="inlineStr">
        <is>
          <t>18.5.13.01-0006</t>
        </is>
      </c>
      <c r="C136" s="175" t="inlineStr">
        <is>
          <t>Узлы укрупненные монтажные (трубопроводы) из стальных водогазопроводных неоцинкованных труб с гильзами для систем отопления диаметром 50 мм</t>
        </is>
      </c>
      <c r="D136" s="179" t="inlineStr">
        <is>
          <t>м</t>
        </is>
      </c>
      <c r="E136" s="176" t="n">
        <v>20.12</v>
      </c>
      <c r="F136" s="29" t="n">
        <v>43.12</v>
      </c>
      <c r="G136" s="166">
        <f>ROUND(F136*E136,2)</f>
        <v/>
      </c>
      <c r="H136" s="25">
        <f>G136/G274</f>
        <v/>
      </c>
      <c r="I136" s="166">
        <f>ROUND(F136*Прил.10!$D$12,2)</f>
        <v/>
      </c>
      <c r="J136" s="166">
        <f>ROUND(I136*E136,2)</f>
        <v/>
      </c>
    </row>
    <row r="137" hidden="1" outlineLevel="1" ht="15.6" customFormat="1" customHeight="1" s="145">
      <c r="A137" s="163" t="n">
        <v>109</v>
      </c>
      <c r="B137" s="167" t="inlineStr">
        <is>
          <t>08.3.11.01-0016</t>
        </is>
      </c>
      <c r="C137" s="175" t="inlineStr">
        <is>
          <t>Швеллеры № 12-40 сталь марки 0</t>
        </is>
      </c>
      <c r="D137" s="179" t="inlineStr">
        <is>
          <t>т</t>
        </is>
      </c>
      <c r="E137" s="176" t="n">
        <v>0.14</v>
      </c>
      <c r="F137" s="29" t="n">
        <v>6054.11</v>
      </c>
      <c r="G137" s="166">
        <f>ROUND(F137*E137,2)</f>
        <v/>
      </c>
      <c r="H137" s="25">
        <f>G137/G274</f>
        <v/>
      </c>
      <c r="I137" s="166">
        <f>ROUND(F137*Прил.10!$D$12,2)</f>
        <v/>
      </c>
      <c r="J137" s="166">
        <f>ROUND(I137*E137,2)</f>
        <v/>
      </c>
    </row>
    <row r="138" hidden="1" outlineLevel="1" ht="78" customFormat="1" customHeight="1" s="145">
      <c r="A138" s="163" t="n">
        <v>110</v>
      </c>
      <c r="B138" s="167" t="inlineStr">
        <is>
          <t>18.1.09.06-0026</t>
        </is>
      </c>
      <c r="C138" s="175" t="inlineStr">
        <is>
          <t>Кран шаровой 11Б27п1, номинальное давление 1,0 МПа (10 кгс/см2), номинальный диаметр 50 мм, присоединение к трубопроводу муфтовое</t>
        </is>
      </c>
      <c r="D138" s="179" t="inlineStr">
        <is>
          <t>шт</t>
        </is>
      </c>
      <c r="E138" s="176" t="n">
        <v>4</v>
      </c>
      <c r="F138" s="29" t="n">
        <v>188.87</v>
      </c>
      <c r="G138" s="166">
        <f>ROUND(F138*E138,2)</f>
        <v/>
      </c>
      <c r="H138" s="25">
        <f>G138/G274</f>
        <v/>
      </c>
      <c r="I138" s="166">
        <f>ROUND(F138*Прил.10!$D$12,2)</f>
        <v/>
      </c>
      <c r="J138" s="166">
        <f>ROUND(I138*E138,2)</f>
        <v/>
      </c>
    </row>
    <row r="139" hidden="1" outlineLevel="1" ht="31.15" customFormat="1" customHeight="1" s="145">
      <c r="A139" s="163" t="n">
        <v>111</v>
      </c>
      <c r="B139" s="167" t="inlineStr">
        <is>
          <t>04.1.02.05-0004</t>
        </is>
      </c>
      <c r="C139" s="175" t="inlineStr">
        <is>
          <t>Смеси бетонные тяжелого бетона (БСТ), класс В10 (М150)</t>
        </is>
      </c>
      <c r="D139" s="179" t="inlineStr">
        <is>
          <t>м3</t>
        </is>
      </c>
      <c r="E139" s="176" t="n">
        <v>1.519745</v>
      </c>
      <c r="F139" s="29" t="n">
        <v>490</v>
      </c>
      <c r="G139" s="166">
        <f>ROUND(F139*E139,2)</f>
        <v/>
      </c>
      <c r="H139" s="25">
        <f>G139/G274</f>
        <v/>
      </c>
      <c r="I139" s="166">
        <f>ROUND(F139*Прил.10!$D$12,2)</f>
        <v/>
      </c>
      <c r="J139" s="166">
        <f>ROUND(I139*E139,2)</f>
        <v/>
      </c>
    </row>
    <row r="140" hidden="1" outlineLevel="1" ht="15.6" customFormat="1" customHeight="1" s="145">
      <c r="A140" s="163" t="n">
        <v>112</v>
      </c>
      <c r="B140" s="167" t="inlineStr">
        <is>
          <t>18.1.10.16-0001</t>
        </is>
      </c>
      <c r="C140" s="175" t="inlineStr">
        <is>
          <t>Ороситель дренчерный ДВВ-10</t>
        </is>
      </c>
      <c r="D140" s="179" t="inlineStr">
        <is>
          <t>10 шт</t>
        </is>
      </c>
      <c r="E140" s="176" t="n">
        <v>4.2</v>
      </c>
      <c r="F140" s="29" t="n">
        <v>176.4</v>
      </c>
      <c r="G140" s="166">
        <f>ROUND(F140*E140,2)</f>
        <v/>
      </c>
      <c r="H140" s="25">
        <f>G140/G274</f>
        <v/>
      </c>
      <c r="I140" s="166">
        <f>ROUND(F140*Прил.10!$D$12,2)</f>
        <v/>
      </c>
      <c r="J140" s="166">
        <f>ROUND(I140*E140,2)</f>
        <v/>
      </c>
    </row>
    <row r="141" hidden="1" outlineLevel="1" ht="78" customFormat="1" customHeight="1" s="145">
      <c r="A141" s="163" t="n">
        <v>113</v>
      </c>
      <c r="B141" s="167" t="inlineStr">
        <is>
          <t>23.5.02.02-0075</t>
        </is>
      </c>
      <c r="C141" s="175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5 мм</t>
        </is>
      </c>
      <c r="D141" s="179" t="inlineStr">
        <is>
          <t>м</t>
        </is>
      </c>
      <c r="E141" s="176" t="n">
        <v>5</v>
      </c>
      <c r="F141" s="29" t="n">
        <v>137.51</v>
      </c>
      <c r="G141" s="166">
        <f>ROUND(F141*E141,2)</f>
        <v/>
      </c>
      <c r="H141" s="25">
        <f>G141/G274</f>
        <v/>
      </c>
      <c r="I141" s="166">
        <f>ROUND(F141*Прил.10!$D$12,2)</f>
        <v/>
      </c>
      <c r="J141" s="166">
        <f>ROUND(I141*E141,2)</f>
        <v/>
      </c>
    </row>
    <row r="142" hidden="1" outlineLevel="1" ht="15.6" customFormat="1" customHeight="1" s="145">
      <c r="A142" s="163" t="n">
        <v>114</v>
      </c>
      <c r="B142" s="167" t="inlineStr">
        <is>
          <t>01.7.20.04-0003</t>
        </is>
      </c>
      <c r="C142" s="175" t="inlineStr">
        <is>
          <t>Нитки суровые</t>
        </is>
      </c>
      <c r="D142" s="179" t="inlineStr">
        <is>
          <t>кг</t>
        </is>
      </c>
      <c r="E142" s="176" t="n">
        <v>4.08</v>
      </c>
      <c r="F142" s="29" t="n">
        <v>155</v>
      </c>
      <c r="G142" s="166">
        <f>ROUND(F142*E142,2)</f>
        <v/>
      </c>
      <c r="H142" s="25">
        <f>G142/G274</f>
        <v/>
      </c>
      <c r="I142" s="166">
        <f>ROUND(F142*Прил.10!$D$12,2)</f>
        <v/>
      </c>
      <c r="J142" s="166">
        <f>ROUND(I142*E142,2)</f>
        <v/>
      </c>
    </row>
    <row r="143" hidden="1" outlineLevel="1" ht="15.6" customFormat="1" customHeight="1" s="145">
      <c r="A143" s="163" t="n">
        <v>115</v>
      </c>
      <c r="B143" s="167" t="inlineStr">
        <is>
          <t>01.7.07.29-0111</t>
        </is>
      </c>
      <c r="C143" s="175" t="inlineStr">
        <is>
          <t>Пакля пропитанная</t>
        </is>
      </c>
      <c r="D143" s="179" t="inlineStr">
        <is>
          <t>кг</t>
        </is>
      </c>
      <c r="E143" s="176" t="n">
        <v>68.538</v>
      </c>
      <c r="F143" s="29" t="n">
        <v>9.039999999999999</v>
      </c>
      <c r="G143" s="166">
        <f>ROUND(F143*E143,2)</f>
        <v/>
      </c>
      <c r="H143" s="25">
        <f>G143/G274</f>
        <v/>
      </c>
      <c r="I143" s="166">
        <f>ROUND(F143*Прил.10!$D$12,2)</f>
        <v/>
      </c>
      <c r="J143" s="166">
        <f>ROUND(I143*E143,2)</f>
        <v/>
      </c>
    </row>
    <row r="144" hidden="1" outlineLevel="1" ht="15.6" customFormat="1" customHeight="1" s="145">
      <c r="A144" s="163" t="n">
        <v>116</v>
      </c>
      <c r="B144" s="167" t="inlineStr">
        <is>
          <t>05.1.01.09-0031</t>
        </is>
      </c>
      <c r="C144" s="175" t="inlineStr">
        <is>
          <t>Кольца горловин колодцев, К-15-10</t>
        </is>
      </c>
      <c r="D144" s="179" t="inlineStr">
        <is>
          <t>м3</t>
        </is>
      </c>
      <c r="E144" s="176" t="n">
        <v>0.32</v>
      </c>
      <c r="F144" s="29" t="n">
        <v>1841.02</v>
      </c>
      <c r="G144" s="166">
        <f>ROUND(F144*E144,2)</f>
        <v/>
      </c>
      <c r="H144" s="25">
        <f>G144/G274</f>
        <v/>
      </c>
      <c r="I144" s="166">
        <f>ROUND(F144*Прил.10!$D$12,2)</f>
        <v/>
      </c>
      <c r="J144" s="166">
        <f>ROUND(I144*E144,2)</f>
        <v/>
      </c>
    </row>
    <row r="145" hidden="1" outlineLevel="1" ht="31.15" customFormat="1" customHeight="1" s="145">
      <c r="A145" s="163" t="n">
        <v>117</v>
      </c>
      <c r="B145" s="167" t="inlineStr">
        <is>
          <t>04.3.01.07-0012</t>
        </is>
      </c>
      <c r="C145" s="175" t="inlineStr">
        <is>
          <t>Раствор готовый отделочный тяжелый, известковый, состав 1:2,5</t>
        </is>
      </c>
      <c r="D145" s="179" t="inlineStr">
        <is>
          <t>м3</t>
        </is>
      </c>
      <c r="E145" s="176" t="n">
        <v>1.12065</v>
      </c>
      <c r="F145" s="29" t="n">
        <v>510.4</v>
      </c>
      <c r="G145" s="166">
        <f>ROUND(F145*E145,2)</f>
        <v/>
      </c>
      <c r="H145" s="25">
        <f>G145/G274</f>
        <v/>
      </c>
      <c r="I145" s="166">
        <f>ROUND(F145*Прил.10!$D$12,2)</f>
        <v/>
      </c>
      <c r="J145" s="166">
        <f>ROUND(I145*E145,2)</f>
        <v/>
      </c>
    </row>
    <row r="146" hidden="1" outlineLevel="1" ht="15.6" customFormat="1" customHeight="1" s="145">
      <c r="A146" s="163" t="n">
        <v>118</v>
      </c>
      <c r="B146" s="167" t="inlineStr">
        <is>
          <t>20.5.02.10-0011</t>
        </is>
      </c>
      <c r="C146" s="175" t="inlineStr">
        <is>
          <t>Коробка распределительная УК-2П</t>
        </is>
      </c>
      <c r="D146" s="179" t="inlineStr">
        <is>
          <t>шт</t>
        </is>
      </c>
      <c r="E146" s="176" t="n">
        <v>102</v>
      </c>
      <c r="F146" s="29" t="n">
        <v>5.54</v>
      </c>
      <c r="G146" s="166">
        <f>ROUND(F146*E146,2)</f>
        <v/>
      </c>
      <c r="H146" s="25">
        <f>G146/G274</f>
        <v/>
      </c>
      <c r="I146" s="166">
        <f>ROUND(F146*Прил.10!$D$12,2)</f>
        <v/>
      </c>
      <c r="J146" s="166">
        <f>ROUND(I146*E146,2)</f>
        <v/>
      </c>
    </row>
    <row r="147" hidden="1" outlineLevel="1" ht="31.15" customFormat="1" customHeight="1" s="145">
      <c r="A147" s="163" t="n">
        <v>119</v>
      </c>
      <c r="B147" s="167" t="inlineStr">
        <is>
          <t>23.8.05.05-0001</t>
        </is>
      </c>
      <c r="C147" s="175" t="inlineStr">
        <is>
          <t>Муфты чугунные, номинальный диаметр 50 мм</t>
        </is>
      </c>
      <c r="D147" s="179" t="inlineStr">
        <is>
          <t>шт</t>
        </is>
      </c>
      <c r="E147" s="176" t="n">
        <v>38</v>
      </c>
      <c r="F147" s="29" t="n">
        <v>14.57</v>
      </c>
      <c r="G147" s="166">
        <f>ROUND(F147*E147,2)</f>
        <v/>
      </c>
      <c r="H147" s="25">
        <f>G147/G274</f>
        <v/>
      </c>
      <c r="I147" s="166">
        <f>ROUND(F147*Прил.10!$D$12,2)</f>
        <v/>
      </c>
      <c r="J147" s="166">
        <f>ROUND(I147*E147,2)</f>
        <v/>
      </c>
    </row>
    <row r="148" hidden="1" outlineLevel="1" ht="31.15" customFormat="1" customHeight="1" s="145">
      <c r="A148" s="163" t="n">
        <v>120</v>
      </c>
      <c r="B148" s="167" t="inlineStr">
        <is>
          <t>08.3.05.06-0016</t>
        </is>
      </c>
      <c r="C148" s="175" t="inlineStr">
        <is>
          <t>Сталь толстолистовая марки: Ст0, углеродистая, толщиной до 4 мм</t>
        </is>
      </c>
      <c r="D148" s="179" t="inlineStr">
        <is>
          <t>т</t>
        </is>
      </c>
      <c r="E148" s="176" t="n">
        <v>0.08</v>
      </c>
      <c r="F148" s="29" t="n">
        <v>6641</v>
      </c>
      <c r="G148" s="166">
        <f>ROUND(F148*E148,2)</f>
        <v/>
      </c>
      <c r="H148" s="25">
        <f>G148/G274</f>
        <v/>
      </c>
      <c r="I148" s="166">
        <f>ROUND(F148*Прил.10!$D$12,2)</f>
        <v/>
      </c>
      <c r="J148" s="166">
        <f>ROUND(I148*E148,2)</f>
        <v/>
      </c>
    </row>
    <row r="149" hidden="1" outlineLevel="1" ht="15.6" customFormat="1" customHeight="1" s="145">
      <c r="A149" s="163" t="n">
        <v>121</v>
      </c>
      <c r="B149" s="167" t="inlineStr">
        <is>
          <t>01.3.01.03-0002</t>
        </is>
      </c>
      <c r="C149" s="175" t="inlineStr">
        <is>
          <t>Керосин для технических целей</t>
        </is>
      </c>
      <c r="D149" s="179" t="inlineStr">
        <is>
          <t>т</t>
        </is>
      </c>
      <c r="E149" s="176" t="n">
        <v>0.202116</v>
      </c>
      <c r="F149" s="29" t="n">
        <v>2606.9</v>
      </c>
      <c r="G149" s="166">
        <f>ROUND(F149*E149,2)</f>
        <v/>
      </c>
      <c r="H149" s="25">
        <f>G149/G274</f>
        <v/>
      </c>
      <c r="I149" s="166">
        <f>ROUND(F149*Прил.10!$D$12,2)</f>
        <v/>
      </c>
      <c r="J149" s="166">
        <f>ROUND(I149*E149,2)</f>
        <v/>
      </c>
    </row>
    <row r="150" hidden="1" outlineLevel="1" ht="46.9" customFormat="1" customHeight="1" s="145">
      <c r="A150" s="163" t="n">
        <v>122</v>
      </c>
      <c r="B150" s="167" t="inlineStr">
        <is>
          <t>11.1.03.06-0099</t>
        </is>
      </c>
      <c r="C150" s="175" t="inlineStr">
        <is>
          <t>Доска обрезная, хвойных пород, ширина 75-150, мм толщина 19-22 мм, длина 4-6,5 м, сорт III</t>
        </is>
      </c>
      <c r="D150" s="179" t="inlineStr">
        <is>
          <t>м3</t>
        </is>
      </c>
      <c r="E150" s="176" t="n">
        <v>0.420355</v>
      </c>
      <c r="F150" s="29" t="n">
        <v>1242.2</v>
      </c>
      <c r="G150" s="166">
        <f>ROUND(F150*E150,2)</f>
        <v/>
      </c>
      <c r="H150" s="25">
        <f>G150/G274</f>
        <v/>
      </c>
      <c r="I150" s="166">
        <f>ROUND(F150*Прил.10!$D$12,2)</f>
        <v/>
      </c>
      <c r="J150" s="166">
        <f>ROUND(I150*E150,2)</f>
        <v/>
      </c>
    </row>
    <row r="151" hidden="1" outlineLevel="1" ht="15.6" customFormat="1" customHeight="1" s="145">
      <c r="A151" s="163" t="n">
        <v>123</v>
      </c>
      <c r="B151" s="167" t="inlineStr">
        <is>
          <t>01.3.02.03-0001</t>
        </is>
      </c>
      <c r="C151" s="175" t="inlineStr">
        <is>
          <t>Ацетилен газообразный технический</t>
        </is>
      </c>
      <c r="D151" s="179" t="inlineStr">
        <is>
          <t>м3</t>
        </is>
      </c>
      <c r="E151" s="176" t="n">
        <v>13.11688</v>
      </c>
      <c r="F151" s="29" t="n">
        <v>38.51</v>
      </c>
      <c r="G151" s="166">
        <f>ROUND(F151*E151,2)</f>
        <v/>
      </c>
      <c r="H151" s="25">
        <f>G151/G274</f>
        <v/>
      </c>
      <c r="I151" s="166">
        <f>ROUND(F151*Прил.10!$D$12,2)</f>
        <v/>
      </c>
      <c r="J151" s="166">
        <f>ROUND(I151*E151,2)</f>
        <v/>
      </c>
    </row>
    <row r="152" hidden="1" outlineLevel="1" ht="15.6" customFormat="1" customHeight="1" s="145">
      <c r="A152" s="163" t="n">
        <v>124</v>
      </c>
      <c r="B152" s="167" t="inlineStr">
        <is>
          <t>01.7.15.10-0052</t>
        </is>
      </c>
      <c r="C152" s="175" t="inlineStr">
        <is>
          <t>Скобы двухлапковые</t>
        </is>
      </c>
      <c r="D152" s="179" t="inlineStr">
        <is>
          <t>10 шт</t>
        </is>
      </c>
      <c r="E152" s="176" t="n">
        <v>41.75</v>
      </c>
      <c r="F152" s="29" t="n">
        <v>11.89</v>
      </c>
      <c r="G152" s="166">
        <f>ROUND(F152*E152,2)</f>
        <v/>
      </c>
      <c r="H152" s="25">
        <f>G152/G274</f>
        <v/>
      </c>
      <c r="I152" s="166">
        <f>ROUND(F152*Прил.10!$D$12,2)</f>
        <v/>
      </c>
      <c r="J152" s="166">
        <f>ROUND(I152*E152,2)</f>
        <v/>
      </c>
    </row>
    <row r="153" hidden="1" outlineLevel="1" ht="15.6" customFormat="1" customHeight="1" s="145">
      <c r="A153" s="163" t="n">
        <v>125</v>
      </c>
      <c r="B153" s="167" t="inlineStr">
        <is>
          <t>01.3.02.08-0001</t>
        </is>
      </c>
      <c r="C153" s="175" t="inlineStr">
        <is>
          <t>Кислород газообразный технический</t>
        </is>
      </c>
      <c r="D153" s="179" t="inlineStr">
        <is>
          <t>м3</t>
        </is>
      </c>
      <c r="E153" s="176" t="n">
        <v>70.0290622</v>
      </c>
      <c r="F153" s="29" t="n">
        <v>6.22</v>
      </c>
      <c r="G153" s="166">
        <f>ROUND(F153*E153,2)</f>
        <v/>
      </c>
      <c r="H153" s="25">
        <f>G153/G274</f>
        <v/>
      </c>
      <c r="I153" s="166">
        <f>ROUND(F153*Прил.10!$D$12,2)</f>
        <v/>
      </c>
      <c r="J153" s="166">
        <f>ROUND(I153*E153,2)</f>
        <v/>
      </c>
    </row>
    <row r="154" hidden="1" outlineLevel="1" ht="31.15" customFormat="1" customHeight="1" s="145">
      <c r="A154" s="163" t="n">
        <v>126</v>
      </c>
      <c r="B154" s="167" t="inlineStr">
        <is>
          <t>08.3.09.01-0097</t>
        </is>
      </c>
      <c r="C154" s="175" t="inlineStr">
        <is>
          <t>Профнастил оцинкованный Н60-845-0,8</t>
        </is>
      </c>
      <c r="D154" s="179" t="inlineStr">
        <is>
          <t>м2</t>
        </is>
      </c>
      <c r="E154" s="176" t="n">
        <v>5.2</v>
      </c>
      <c r="F154" s="29" t="n">
        <v>83.31999999999999</v>
      </c>
      <c r="G154" s="166">
        <f>ROUND(F154*E154,2)</f>
        <v/>
      </c>
      <c r="H154" s="25">
        <f>G154/G274</f>
        <v/>
      </c>
      <c r="I154" s="166">
        <f>ROUND(F154*Прил.10!$D$12,2)</f>
        <v/>
      </c>
      <c r="J154" s="166">
        <f>ROUND(I154*E154,2)</f>
        <v/>
      </c>
    </row>
    <row r="155" hidden="1" outlineLevel="1" ht="31.15" customFormat="1" customHeight="1" s="145">
      <c r="A155" s="163" t="n">
        <v>127</v>
      </c>
      <c r="B155" s="167" t="inlineStr">
        <is>
          <t>05.1.01.13-0062</t>
        </is>
      </c>
      <c r="C155" s="175" t="inlineStr">
        <is>
          <t>Плита покрытий и днищ круглая сборная железобетонная</t>
        </is>
      </c>
      <c r="D155" s="179" t="inlineStr">
        <is>
          <t>м3</t>
        </is>
      </c>
      <c r="E155" s="176" t="n">
        <v>0.24</v>
      </c>
      <c r="F155" s="29" t="n">
        <v>1760</v>
      </c>
      <c r="G155" s="166">
        <f>ROUND(F155*E155,2)</f>
        <v/>
      </c>
      <c r="H155" s="25">
        <f>G155/G274</f>
        <v/>
      </c>
      <c r="I155" s="166">
        <f>ROUND(F155*Прил.10!$D$12,2)</f>
        <v/>
      </c>
      <c r="J155" s="166">
        <f>ROUND(I155*E155,2)</f>
        <v/>
      </c>
    </row>
    <row r="156" hidden="1" outlineLevel="1" ht="46.9" customFormat="1" customHeight="1" s="145">
      <c r="A156" s="163" t="n">
        <v>128</v>
      </c>
      <c r="B156" s="167" t="inlineStr">
        <is>
          <t>23.8.04.08-0044</t>
        </is>
      </c>
      <c r="C156" s="175" t="inlineStr">
        <is>
          <t>Переходы концентрические бесшовные из стали марок 20, 09Г2С, наружный диаметр 159х5,0-108х4,0 мм</t>
        </is>
      </c>
      <c r="D156" s="179" t="inlineStr">
        <is>
          <t>шт</t>
        </is>
      </c>
      <c r="E156" s="176" t="n">
        <v>2</v>
      </c>
      <c r="F156" s="29" t="n">
        <v>210.7</v>
      </c>
      <c r="G156" s="166">
        <f>ROUND(F156*E156,2)</f>
        <v/>
      </c>
      <c r="H156" s="25">
        <f>G156/G274</f>
        <v/>
      </c>
      <c r="I156" s="166">
        <f>ROUND(F156*Прил.10!$D$12,2)</f>
        <v/>
      </c>
      <c r="J156" s="166">
        <f>ROUND(I156*E156,2)</f>
        <v/>
      </c>
    </row>
    <row r="157" hidden="1" outlineLevel="1" ht="46.9" customFormat="1" customHeight="1" s="145">
      <c r="A157" s="163" t="n">
        <v>129</v>
      </c>
      <c r="B157" s="167" t="inlineStr">
        <is>
          <t>23.8.03.06-0003</t>
        </is>
      </c>
      <c r="C157" s="175" t="inlineStr">
        <is>
          <t>Сгоны стальные с муфтой и контргайкой, номинальный диаметр 20 мм</t>
        </is>
      </c>
      <c r="D157" s="179" t="inlineStr">
        <is>
          <t>шт</t>
        </is>
      </c>
      <c r="E157" s="176" t="n">
        <v>38</v>
      </c>
      <c r="F157" s="29" t="n">
        <v>10.97</v>
      </c>
      <c r="G157" s="166">
        <f>ROUND(F157*E157,2)</f>
        <v/>
      </c>
      <c r="H157" s="25">
        <f>G157/G274</f>
        <v/>
      </c>
      <c r="I157" s="166">
        <f>ROUND(F157*Прил.10!$D$12,2)</f>
        <v/>
      </c>
      <c r="J157" s="166">
        <f>ROUND(I157*E157,2)</f>
        <v/>
      </c>
    </row>
    <row r="158" hidden="1" outlineLevel="1" ht="46.9" customFormat="1" customHeight="1" s="145">
      <c r="A158" s="163" t="n">
        <v>130</v>
      </c>
      <c r="B158" s="167" t="inlineStr">
        <is>
          <t>07.2.05.01-0032</t>
        </is>
      </c>
      <c r="C158" s="175" t="inlineStr">
        <is>
          <t>Ограждения лестничных проемов, лестничные марши, пожарные лестницы</t>
        </is>
      </c>
      <c r="D158" s="179" t="inlineStr">
        <is>
          <t>т</t>
        </is>
      </c>
      <c r="E158" s="176" t="n">
        <v>0.0546</v>
      </c>
      <c r="F158" s="29" t="n">
        <v>7571</v>
      </c>
      <c r="G158" s="166">
        <f>ROUND(F158*E158,2)</f>
        <v/>
      </c>
      <c r="H158" s="25">
        <f>G158/G274</f>
        <v/>
      </c>
      <c r="I158" s="166">
        <f>ROUND(F158*Прил.10!$D$12,2)</f>
        <v/>
      </c>
      <c r="J158" s="166">
        <f>ROUND(I158*E158,2)</f>
        <v/>
      </c>
    </row>
    <row r="159" hidden="1" outlineLevel="1" ht="15.6" customFormat="1" customHeight="1" s="145">
      <c r="A159" s="163" t="n">
        <v>131</v>
      </c>
      <c r="B159" s="167" t="inlineStr">
        <is>
          <t>19.2.03.09-0011</t>
        </is>
      </c>
      <c r="C159" s="175" t="inlineStr">
        <is>
          <t>Решетки для приямков стальные</t>
        </is>
      </c>
      <c r="D159" s="179" t="inlineStr">
        <is>
          <t>т</t>
        </is>
      </c>
      <c r="E159" s="176" t="n">
        <v>0.0492</v>
      </c>
      <c r="F159" s="29" t="n">
        <v>7932.6</v>
      </c>
      <c r="G159" s="166">
        <f>ROUND(F159*E159,2)</f>
        <v/>
      </c>
      <c r="H159" s="25">
        <f>G159/G274</f>
        <v/>
      </c>
      <c r="I159" s="166">
        <f>ROUND(F159*Прил.10!$D$12,2)</f>
        <v/>
      </c>
      <c r="J159" s="166">
        <f>ROUND(I159*E159,2)</f>
        <v/>
      </c>
    </row>
    <row r="160" hidden="1" outlineLevel="1" ht="15.6" customFormat="1" customHeight="1" s="145">
      <c r="A160" s="163" t="n">
        <v>132</v>
      </c>
      <c r="B160" s="167" t="inlineStr">
        <is>
          <t>01.7.03.01-0001</t>
        </is>
      </c>
      <c r="C160" s="175" t="inlineStr">
        <is>
          <t>Вода</t>
        </is>
      </c>
      <c r="D160" s="179" t="inlineStr">
        <is>
          <t>м3</t>
        </is>
      </c>
      <c r="E160" s="176" t="n">
        <v>151.3093965</v>
      </c>
      <c r="F160" s="29" t="n">
        <v>2.44</v>
      </c>
      <c r="G160" s="166">
        <f>ROUND(F160*E160,2)</f>
        <v/>
      </c>
      <c r="H160" s="25">
        <f>G160/G274</f>
        <v/>
      </c>
      <c r="I160" s="166">
        <f>ROUND(F160*Прил.10!$D$12,2)</f>
        <v/>
      </c>
      <c r="J160" s="166">
        <f>ROUND(I160*E160,2)</f>
        <v/>
      </c>
    </row>
    <row r="161" hidden="1" outlineLevel="1" ht="31.15" customFormat="1" customHeight="1" s="145">
      <c r="A161" s="163" t="n">
        <v>133</v>
      </c>
      <c r="B161" s="167" t="inlineStr">
        <is>
          <t>01.7.07.12-0024</t>
        </is>
      </c>
      <c r="C161" s="175" t="inlineStr">
        <is>
          <t>Пленка полиэтиленовая, толщина 0,15 мм</t>
        </is>
      </c>
      <c r="D161" s="179" t="inlineStr">
        <is>
          <t>м2</t>
        </is>
      </c>
      <c r="E161" s="176" t="n">
        <v>94.75</v>
      </c>
      <c r="F161" s="29" t="n">
        <v>3.62</v>
      </c>
      <c r="G161" s="166">
        <f>ROUND(F161*E161,2)</f>
        <v/>
      </c>
      <c r="H161" s="25">
        <f>G161/G274</f>
        <v/>
      </c>
      <c r="I161" s="166">
        <f>ROUND(F161*Прил.10!$D$12,2)</f>
        <v/>
      </c>
      <c r="J161" s="166">
        <f>ROUND(I161*E161,2)</f>
        <v/>
      </c>
    </row>
    <row r="162" hidden="1" outlineLevel="1" ht="31.15" customFormat="1" customHeight="1" s="145">
      <c r="A162" s="163" t="n">
        <v>134</v>
      </c>
      <c r="B162" s="167" t="inlineStr">
        <is>
          <t>10.3.02.03-0012</t>
        </is>
      </c>
      <c r="C162" s="175" t="inlineStr">
        <is>
          <t>Припои оловянно-свинцовые бессурьмянистые, марка ПОС40</t>
        </is>
      </c>
      <c r="D162" s="179" t="inlineStr">
        <is>
          <t>т</t>
        </is>
      </c>
      <c r="E162" s="176" t="n">
        <v>0.0051</v>
      </c>
      <c r="F162" s="29" t="n">
        <v>65750</v>
      </c>
      <c r="G162" s="166">
        <f>ROUND(F162*E162,2)</f>
        <v/>
      </c>
      <c r="H162" s="25">
        <f>G162/G274</f>
        <v/>
      </c>
      <c r="I162" s="166">
        <f>ROUND(F162*Прил.10!$D$12,2)</f>
        <v/>
      </c>
      <c r="J162" s="166">
        <f>ROUND(I162*E162,2)</f>
        <v/>
      </c>
    </row>
    <row r="163" hidden="1" outlineLevel="1" ht="31.15" customFormat="1" customHeight="1" s="145">
      <c r="A163" s="163" t="n">
        <v>135</v>
      </c>
      <c r="B163" s="167" t="inlineStr">
        <is>
          <t>21.1.06.09-0162</t>
        </is>
      </c>
      <c r="C163" s="175" t="inlineStr">
        <is>
          <t>Кабель силовой с медными жилами ВВГнг(A)-LS 4х4-660</t>
        </is>
      </c>
      <c r="D163" s="179" t="inlineStr">
        <is>
          <t>1000 м</t>
        </is>
      </c>
      <c r="E163" s="176" t="n">
        <v>0.0204</v>
      </c>
      <c r="F163" s="29" t="n">
        <v>14484.63</v>
      </c>
      <c r="G163" s="166">
        <f>ROUND(F163*E163,2)</f>
        <v/>
      </c>
      <c r="H163" s="25">
        <f>G163/G274</f>
        <v/>
      </c>
      <c r="I163" s="166">
        <f>ROUND(F163*Прил.10!$D$12,2)</f>
        <v/>
      </c>
      <c r="J163" s="166">
        <f>ROUND(I163*E163,2)</f>
        <v/>
      </c>
    </row>
    <row r="164" hidden="1" outlineLevel="1" ht="31.15" customFormat="1" customHeight="1" s="145">
      <c r="A164" s="163" t="n">
        <v>136</v>
      </c>
      <c r="B164" s="167" t="inlineStr">
        <is>
          <t>04.1.02.05-0008</t>
        </is>
      </c>
      <c r="C164" s="175" t="inlineStr">
        <is>
          <t>Смеси бетонные тяжелого бетона (БСТ), класс В22,5 (М300)</t>
        </is>
      </c>
      <c r="D164" s="179" t="inlineStr">
        <is>
          <t>м3</t>
        </is>
      </c>
      <c r="E164" s="176" t="n">
        <v>0.408</v>
      </c>
      <c r="F164" s="29" t="n">
        <v>700</v>
      </c>
      <c r="G164" s="166">
        <f>ROUND(F164*E164,2)</f>
        <v/>
      </c>
      <c r="H164" s="25">
        <f>G164/G274</f>
        <v/>
      </c>
      <c r="I164" s="166">
        <f>ROUND(F164*Прил.10!$D$12,2)</f>
        <v/>
      </c>
      <c r="J164" s="166">
        <f>ROUND(I164*E164,2)</f>
        <v/>
      </c>
    </row>
    <row r="165" hidden="1" outlineLevel="1" ht="62.45" customFormat="1" customHeight="1" s="145">
      <c r="A165" s="163" t="n">
        <v>137</v>
      </c>
      <c r="B165" s="167" t="inlineStr">
        <is>
          <t>23.8.04.06-0315</t>
        </is>
      </c>
      <c r="C165" s="175" t="inlineStr">
        <is>
          <t>Отводы стальные крутоизогнутые бесшовные приварные (ГОСТ 17375-01): 90 град., наружным диаметром 159 мм, толщиной стенки 4,0 мм</t>
        </is>
      </c>
      <c r="D165" s="179" t="inlineStr">
        <is>
          <t>шт</t>
        </is>
      </c>
      <c r="E165" s="176" t="n">
        <v>3</v>
      </c>
      <c r="F165" s="29" t="n">
        <v>95.05</v>
      </c>
      <c r="G165" s="166">
        <f>ROUND(F165*E165,2)</f>
        <v/>
      </c>
      <c r="H165" s="25">
        <f>G165/G274</f>
        <v/>
      </c>
      <c r="I165" s="166">
        <f>ROUND(F165*Прил.10!$D$12,2)</f>
        <v/>
      </c>
      <c r="J165" s="166">
        <f>ROUND(I165*E165,2)</f>
        <v/>
      </c>
    </row>
    <row r="166" hidden="1" outlineLevel="1" ht="15.6" customFormat="1" customHeight="1" s="145">
      <c r="A166" s="163" t="n">
        <v>138</v>
      </c>
      <c r="B166" s="167" t="inlineStr">
        <is>
          <t>01.2.01.02-0001</t>
        </is>
      </c>
      <c r="C166" s="175" t="inlineStr">
        <is>
          <t>Битум горячий</t>
        </is>
      </c>
      <c r="D166" s="179" t="inlineStr">
        <is>
          <t>т</t>
        </is>
      </c>
      <c r="E166" s="176" t="n">
        <v>0.134744</v>
      </c>
      <c r="F166" s="29" t="n">
        <v>1946.91</v>
      </c>
      <c r="G166" s="166">
        <f>ROUND(F166*E166,2)</f>
        <v/>
      </c>
      <c r="H166" s="25">
        <f>G166/G274</f>
        <v/>
      </c>
      <c r="I166" s="166">
        <f>ROUND(F166*Прил.10!$D$12,2)</f>
        <v/>
      </c>
      <c r="J166" s="166">
        <f>ROUND(I166*E166,2)</f>
        <v/>
      </c>
    </row>
    <row r="167" hidden="1" outlineLevel="1" ht="31.15" customFormat="1" customHeight="1" s="145">
      <c r="A167" s="163" t="n">
        <v>139</v>
      </c>
      <c r="B167" s="167" t="inlineStr">
        <is>
          <t>01.7.11.07-0034</t>
        </is>
      </c>
      <c r="C167" s="175" t="inlineStr">
        <is>
          <t>Электроды сварочные Э42А, диаметр 4 мм</t>
        </is>
      </c>
      <c r="D167" s="179" t="inlineStr">
        <is>
          <t>кг</t>
        </is>
      </c>
      <c r="E167" s="176" t="n">
        <v>23.9785</v>
      </c>
      <c r="F167" s="29" t="n">
        <v>10.57</v>
      </c>
      <c r="G167" s="166">
        <f>ROUND(F167*E167,2)</f>
        <v/>
      </c>
      <c r="H167" s="25">
        <f>G167/G274</f>
        <v/>
      </c>
      <c r="I167" s="166">
        <f>ROUND(F167*Прил.10!$D$12,2)</f>
        <v/>
      </c>
      <c r="J167" s="166">
        <f>ROUND(I167*E167,2)</f>
        <v/>
      </c>
    </row>
    <row r="168" hidden="1" outlineLevel="1" ht="62.45" customFormat="1" customHeight="1" s="145">
      <c r="A168" s="163" t="n">
        <v>140</v>
      </c>
      <c r="B168" s="167" t="inlineStr">
        <is>
          <t>23.3.06.02-0002</t>
        </is>
      </c>
      <c r="C168" s="175" t="inlineStr">
        <is>
          <t>Трубы стальные сварные оцинкованные водогазопроводные с резьбой, обыкновенные, номинальный диаметр 20 мм, толщина стенки 2,8 мм</t>
        </is>
      </c>
      <c r="D168" s="179" t="inlineStr">
        <is>
          <t>м</t>
        </is>
      </c>
      <c r="E168" s="176" t="n">
        <v>10</v>
      </c>
      <c r="F168" s="29" t="n">
        <v>25.1</v>
      </c>
      <c r="G168" s="166">
        <f>ROUND(F168*E168,2)</f>
        <v/>
      </c>
      <c r="H168" s="25">
        <f>G168/G274</f>
        <v/>
      </c>
      <c r="I168" s="166">
        <f>ROUND(F168*Прил.10!$D$12,2)</f>
        <v/>
      </c>
      <c r="J168" s="166">
        <f>ROUND(I168*E168,2)</f>
        <v/>
      </c>
    </row>
    <row r="169" hidden="1" outlineLevel="1" ht="62.45" customFormat="1" customHeight="1" s="145">
      <c r="A169" s="163" t="n">
        <v>141</v>
      </c>
      <c r="B169" s="167" t="inlineStr">
        <is>
          <t>18.2.07.01-0008</t>
        </is>
      </c>
      <c r="C169" s="175" t="inlineStr">
        <is>
          <t>Узлы трубопроводов укрупненные монтажные из стальных водогазопроводных оцинкованных труб диаметром 40 мм</t>
        </is>
      </c>
      <c r="D169" s="179" t="inlineStr">
        <is>
          <t>м</t>
        </is>
      </c>
      <c r="E169" s="176" t="n">
        <v>5</v>
      </c>
      <c r="F169" s="29" t="n">
        <v>49.66</v>
      </c>
      <c r="G169" s="166">
        <f>ROUND(F169*E169,2)</f>
        <v/>
      </c>
      <c r="H169" s="25">
        <f>G169/G274</f>
        <v/>
      </c>
      <c r="I169" s="166">
        <f>ROUND(F169*Прил.10!$D$12,2)</f>
        <v/>
      </c>
      <c r="J169" s="166">
        <f>ROUND(I169*E169,2)</f>
        <v/>
      </c>
    </row>
    <row r="170" hidden="1" outlineLevel="1" ht="31.15" customFormat="1" customHeight="1" s="145">
      <c r="A170" s="163" t="n">
        <v>142</v>
      </c>
      <c r="B170" s="167" t="inlineStr">
        <is>
          <t>14.3.02.03-0001</t>
        </is>
      </c>
      <c r="C170" s="175" t="inlineStr">
        <is>
          <t>Краска водно-дисперсионная поливинилацетатная ВД-ВА-17 белая</t>
        </is>
      </c>
      <c r="D170" s="179" t="inlineStr">
        <is>
          <t>т</t>
        </is>
      </c>
      <c r="E170" s="176" t="n">
        <v>0.013737</v>
      </c>
      <c r="F170" s="29" t="n">
        <v>17565</v>
      </c>
      <c r="G170" s="166">
        <f>ROUND(F170*E170,2)</f>
        <v/>
      </c>
      <c r="H170" s="25">
        <f>G170/G274</f>
        <v/>
      </c>
      <c r="I170" s="166">
        <f>ROUND(F170*Прил.10!$D$12,2)</f>
        <v/>
      </c>
      <c r="J170" s="166">
        <f>ROUND(I170*E170,2)</f>
        <v/>
      </c>
    </row>
    <row r="171" hidden="1" outlineLevel="1" ht="62.45" customFormat="1" customHeight="1" s="145">
      <c r="A171" s="163" t="n">
        <v>143</v>
      </c>
      <c r="B171" s="167" t="inlineStr">
        <is>
          <t>20.3.02.08-0010</t>
        </is>
      </c>
      <c r="C171" s="175" t="inlineStr">
        <is>
          <t>Лампы люминесцентные ртутные низкого давления общего применения ЛДЦ, ЛД, ЛХБ, ЛХТ, ЛБ, цоколь G 13, мощность 36 Вт</t>
        </is>
      </c>
      <c r="D171" s="179" t="inlineStr">
        <is>
          <t>10 шт</t>
        </is>
      </c>
      <c r="E171" s="176" t="n">
        <v>3.8</v>
      </c>
      <c r="F171" s="29" t="n">
        <v>61.59</v>
      </c>
      <c r="G171" s="166">
        <f>ROUND(F171*E171,2)</f>
        <v/>
      </c>
      <c r="H171" s="25">
        <f>G171/G274</f>
        <v/>
      </c>
      <c r="I171" s="166">
        <f>ROUND(F171*Прил.10!$D$12,2)</f>
        <v/>
      </c>
      <c r="J171" s="166">
        <f>ROUND(I171*E171,2)</f>
        <v/>
      </c>
    </row>
    <row r="172" hidden="1" outlineLevel="1" ht="78" customFormat="1" customHeight="1" s="145">
      <c r="A172" s="163" t="n">
        <v>144</v>
      </c>
      <c r="B172" s="167" t="inlineStr">
        <is>
          <t>18.1.04.03-0106</t>
        </is>
      </c>
      <c r="C172" s="175" t="inlineStr">
        <is>
          <t>Клапан обратный подъемный 16кч11р, номинальное давление 1,6 МПа (16 кгс/см2), присоединение к трубопроводу муфтовое, номинальный диаметр 50 мм</t>
        </is>
      </c>
      <c r="D172" s="179" t="inlineStr">
        <is>
          <t>шт</t>
        </is>
      </c>
      <c r="E172" s="176" t="n">
        <v>2</v>
      </c>
      <c r="F172" s="29" t="n">
        <v>114.6</v>
      </c>
      <c r="G172" s="166">
        <f>ROUND(F172*E172,2)</f>
        <v/>
      </c>
      <c r="H172" s="25">
        <f>G172/G274</f>
        <v/>
      </c>
      <c r="I172" s="166">
        <f>ROUND(F172*Прил.10!$D$12,2)</f>
        <v/>
      </c>
      <c r="J172" s="166">
        <f>ROUND(I172*E172,2)</f>
        <v/>
      </c>
    </row>
    <row r="173" hidden="1" outlineLevel="1" ht="31.15" customFormat="1" customHeight="1" s="145">
      <c r="A173" s="163" t="n">
        <v>145</v>
      </c>
      <c r="B173" s="167" t="inlineStr">
        <is>
          <t>04.3.01.09-0013</t>
        </is>
      </c>
      <c r="C173" s="175" t="inlineStr">
        <is>
          <t>Раствор готовый кладочный, цементный, М75</t>
        </is>
      </c>
      <c r="D173" s="179" t="inlineStr">
        <is>
          <t>м3</t>
        </is>
      </c>
      <c r="E173" s="176" t="n">
        <v>0.432</v>
      </c>
      <c r="F173" s="29" t="n">
        <v>496.4</v>
      </c>
      <c r="G173" s="166">
        <f>ROUND(F173*E173,2)</f>
        <v/>
      </c>
      <c r="H173" s="25">
        <f>G173/G274</f>
        <v/>
      </c>
      <c r="I173" s="166">
        <f>ROUND(F173*Прил.10!$D$12,2)</f>
        <v/>
      </c>
      <c r="J173" s="166">
        <f>ROUND(I173*E173,2)</f>
        <v/>
      </c>
    </row>
    <row r="174" hidden="1" outlineLevel="1" ht="46.9" customFormat="1" customHeight="1" s="145">
      <c r="A174" s="163" t="n">
        <v>146</v>
      </c>
      <c r="B174" s="167" t="inlineStr">
        <is>
          <t>11.1.03.06-0087</t>
        </is>
      </c>
      <c r="C174" s="175" t="inlineStr">
        <is>
          <t>Доска обрезная, хвойных пород, ширина 75-150 мм, толщина 25 мм, длина 4-6,5 м, сорт III</t>
        </is>
      </c>
      <c r="D174" s="179" t="inlineStr">
        <is>
          <t>м3</t>
        </is>
      </c>
      <c r="E174" s="176" t="n">
        <v>0.19401</v>
      </c>
      <c r="F174" s="29" t="n">
        <v>1100</v>
      </c>
      <c r="G174" s="166">
        <f>ROUND(F174*E174,2)</f>
        <v/>
      </c>
      <c r="H174" s="25">
        <f>G174/G274</f>
        <v/>
      </c>
      <c r="I174" s="166">
        <f>ROUND(F174*Прил.10!$D$12,2)</f>
        <v/>
      </c>
      <c r="J174" s="166">
        <f>ROUND(I174*E174,2)</f>
        <v/>
      </c>
    </row>
    <row r="175" hidden="1" outlineLevel="1" ht="46.9" customFormat="1" customHeight="1" s="145">
      <c r="A175" s="163" t="n">
        <v>147</v>
      </c>
      <c r="B175" s="167" t="inlineStr">
        <is>
          <t>23.8.04.08-0043</t>
        </is>
      </c>
      <c r="C175" s="175" t="inlineStr">
        <is>
          <t>Переходы концентрические бесшовные из стали марок 20, 09Г2С, наружный диаметр 108х4,0-89х3,5 мм</t>
        </is>
      </c>
      <c r="D175" s="179" t="inlineStr">
        <is>
          <t>шт</t>
        </is>
      </c>
      <c r="E175" s="176" t="n">
        <v>2</v>
      </c>
      <c r="F175" s="29" t="n">
        <v>96.48</v>
      </c>
      <c r="G175" s="166">
        <f>ROUND(F175*E175,2)</f>
        <v/>
      </c>
      <c r="H175" s="25">
        <f>G175/G274</f>
        <v/>
      </c>
      <c r="I175" s="166">
        <f>ROUND(F175*Прил.10!$D$12,2)</f>
        <v/>
      </c>
      <c r="J175" s="166">
        <f>ROUND(I175*E175,2)</f>
        <v/>
      </c>
    </row>
    <row r="176" hidden="1" outlineLevel="1" ht="46.9" customFormat="1" customHeight="1" s="145">
      <c r="A176" s="163" t="n">
        <v>148</v>
      </c>
      <c r="B176" s="167" t="inlineStr">
        <is>
          <t>01.7.06.05-0042</t>
        </is>
      </c>
      <c r="C176" s="175" t="inlineStr">
        <is>
          <t>Лента липкая изоляционная на поликасиновом компаунде, ширина 20-30 мм, толщина от 0,14 до 0,19 мм</t>
        </is>
      </c>
      <c r="D176" s="179" t="inlineStr">
        <is>
          <t>кг</t>
        </is>
      </c>
      <c r="E176" s="176" t="n">
        <v>2.04</v>
      </c>
      <c r="F176" s="29" t="n">
        <v>91.29000000000001</v>
      </c>
      <c r="G176" s="166">
        <f>ROUND(F176*E176,2)</f>
        <v/>
      </c>
      <c r="H176" s="25">
        <f>G176/G274</f>
        <v/>
      </c>
      <c r="I176" s="166">
        <f>ROUND(F176*Прил.10!$D$12,2)</f>
        <v/>
      </c>
      <c r="J176" s="166">
        <f>ROUND(I176*E176,2)</f>
        <v/>
      </c>
    </row>
    <row r="177" hidden="1" outlineLevel="1" ht="78" customFormat="1" customHeight="1" s="145">
      <c r="A177" s="163" t="n">
        <v>149</v>
      </c>
      <c r="B177" s="167" t="inlineStr">
        <is>
          <t>18.1.09.06-0024</t>
        </is>
      </c>
      <c r="C177" s="175" t="inlineStr">
        <is>
          <t>Кран шаровой 11Б27п1, номинальное давление 1,0 МПа (10 кгс/см2), номинальный диаметр 32 мм, присоединение к трубопроводу муфтовое</t>
        </is>
      </c>
      <c r="D177" s="179" t="inlineStr">
        <is>
          <t>шт</t>
        </is>
      </c>
      <c r="E177" s="176" t="n">
        <v>2</v>
      </c>
      <c r="F177" s="29" t="n">
        <v>87.19</v>
      </c>
      <c r="G177" s="166">
        <f>ROUND(F177*E177,2)</f>
        <v/>
      </c>
      <c r="H177" s="25">
        <f>G177/G274</f>
        <v/>
      </c>
      <c r="I177" s="166">
        <f>ROUND(F177*Прил.10!$D$12,2)</f>
        <v/>
      </c>
      <c r="J177" s="166">
        <f>ROUND(I177*E177,2)</f>
        <v/>
      </c>
    </row>
    <row r="178" hidden="1" outlineLevel="1" ht="31.15" customFormat="1" customHeight="1" s="145">
      <c r="A178" s="163" t="n">
        <v>150</v>
      </c>
      <c r="B178" s="167" t="inlineStr">
        <is>
          <t>21.1.06.10-0363</t>
        </is>
      </c>
      <c r="C178" s="175" t="inlineStr">
        <is>
          <t>Кабель силовой с медными жилами ВВГнг(A)-LS 2х2,5ок(N)-1000</t>
        </is>
      </c>
      <c r="D178" s="179" t="inlineStr">
        <is>
          <t>1000 м</t>
        </is>
      </c>
      <c r="E178" s="176" t="n">
        <v>0.02</v>
      </c>
      <c r="F178" s="29" t="n">
        <v>8657.629999999999</v>
      </c>
      <c r="G178" s="166">
        <f>ROUND(F178*E178,2)</f>
        <v/>
      </c>
      <c r="H178" s="25">
        <f>G178/G274</f>
        <v/>
      </c>
      <c r="I178" s="166">
        <f>ROUND(F178*Прил.10!$D$12,2)</f>
        <v/>
      </c>
      <c r="J178" s="166">
        <f>ROUND(I178*E178,2)</f>
        <v/>
      </c>
    </row>
    <row r="179" hidden="1" outlineLevel="1" ht="31.15" customFormat="1" customHeight="1" s="145">
      <c r="A179" s="163" t="n">
        <v>151</v>
      </c>
      <c r="B179" s="167" t="inlineStr">
        <is>
          <t>21.1.06.10-0362</t>
        </is>
      </c>
      <c r="C179" s="175" t="inlineStr">
        <is>
          <t>Кабель силовой с медными жилами ВВГнг(A)-LS 2х1,5ок(N)-1000</t>
        </is>
      </c>
      <c r="D179" s="179" t="inlineStr">
        <is>
          <t>1000 м</t>
        </is>
      </c>
      <c r="E179" s="176" t="n">
        <v>0.0204</v>
      </c>
      <c r="F179" s="29" t="n">
        <v>8084.81</v>
      </c>
      <c r="G179" s="166">
        <f>ROUND(F179*E179,2)</f>
        <v/>
      </c>
      <c r="H179" s="25">
        <f>G179/G274</f>
        <v/>
      </c>
      <c r="I179" s="166">
        <f>ROUND(F179*Прил.10!$D$12,2)</f>
        <v/>
      </c>
      <c r="J179" s="166">
        <f>ROUND(I179*E179,2)</f>
        <v/>
      </c>
    </row>
    <row r="180" hidden="1" outlineLevel="1" ht="31.15" customFormat="1" customHeight="1" s="145">
      <c r="A180" s="163" t="n">
        <v>152</v>
      </c>
      <c r="B180" s="167" t="inlineStr">
        <is>
          <t>27.1.01.01-0011</t>
        </is>
      </c>
      <c r="C180" s="175" t="inlineStr">
        <is>
          <t>Колодка клеммная СВ2-2,5/250 У3, количество контактов 2</t>
        </is>
      </c>
      <c r="D180" s="179" t="inlineStr">
        <is>
          <t>1000 шт</t>
        </is>
      </c>
      <c r="E180" s="176" t="n">
        <v>0.102</v>
      </c>
      <c r="F180" s="29" t="n">
        <v>1380.17</v>
      </c>
      <c r="G180" s="166">
        <f>ROUND(F180*E180,2)</f>
        <v/>
      </c>
      <c r="H180" s="25">
        <f>G180/G274</f>
        <v/>
      </c>
      <c r="I180" s="166">
        <f>ROUND(F180*Прил.10!$D$12,2)</f>
        <v/>
      </c>
      <c r="J180" s="166">
        <f>ROUND(I180*E180,2)</f>
        <v/>
      </c>
    </row>
    <row r="181" hidden="1" outlineLevel="1" ht="31.15" customFormat="1" customHeight="1" s="145">
      <c r="A181" s="163" t="n">
        <v>153</v>
      </c>
      <c r="B181" s="167" t="inlineStr">
        <is>
          <t>20.1.02.18-0001</t>
        </is>
      </c>
      <c r="C181" s="175" t="inlineStr">
        <is>
          <t>Хомут-стяжка кабельная (бандаж), размер 3,6х200 мм</t>
        </is>
      </c>
      <c r="D181" s="179" t="inlineStr">
        <is>
          <t>100 шт</t>
        </is>
      </c>
      <c r="E181" s="176" t="n">
        <v>24.5</v>
      </c>
      <c r="F181" s="29" t="n">
        <v>5.73</v>
      </c>
      <c r="G181" s="166">
        <f>ROUND(F181*E181,2)</f>
        <v/>
      </c>
      <c r="H181" s="25">
        <f>G181/G274</f>
        <v/>
      </c>
      <c r="I181" s="166">
        <f>ROUND(F181*Прил.10!$D$12,2)</f>
        <v/>
      </c>
      <c r="J181" s="166">
        <f>ROUND(I181*E181,2)</f>
        <v/>
      </c>
    </row>
    <row r="182" hidden="1" outlineLevel="1" ht="46.9" customFormat="1" customHeight="1" s="145">
      <c r="A182" s="163" t="n">
        <v>154</v>
      </c>
      <c r="B182" s="167" t="inlineStr">
        <is>
          <t>07.2.07.04-0007</t>
        </is>
      </c>
      <c r="C182" s="175" t="inlineStr">
        <is>
          <t>Конструкции стальные индивидуальные решетчатые сварные, масса до 0,1 т</t>
        </is>
      </c>
      <c r="D182" s="179" t="inlineStr">
        <is>
          <t>т</t>
        </is>
      </c>
      <c r="E182" s="176" t="n">
        <v>0.012</v>
      </c>
      <c r="F182" s="29" t="n">
        <v>11500</v>
      </c>
      <c r="G182" s="166">
        <f>ROUND(F182*E182,2)</f>
        <v/>
      </c>
      <c r="H182" s="25">
        <f>G182/G274</f>
        <v/>
      </c>
      <c r="I182" s="166">
        <f>ROUND(F182*Прил.10!$D$12,2)</f>
        <v/>
      </c>
      <c r="J182" s="166">
        <f>ROUND(I182*E182,2)</f>
        <v/>
      </c>
    </row>
    <row r="183" hidden="1" outlineLevel="1" ht="46.9" customFormat="1" customHeight="1" s="145">
      <c r="A183" s="163" t="n">
        <v>155</v>
      </c>
      <c r="B183" s="167" t="inlineStr">
        <is>
          <t>20.3.04.07-0005</t>
        </is>
      </c>
      <c r="C183" s="175" t="inlineStr">
        <is>
          <t>Указатель световой под лампу КЛ для обозначения мест эвакуации с рассеивателем из оргстекла, ЛПО 1х11</t>
        </is>
      </c>
      <c r="D183" s="179" t="inlineStr">
        <is>
          <t>шт</t>
        </is>
      </c>
      <c r="E183" s="176" t="n">
        <v>2</v>
      </c>
      <c r="F183" s="29" t="n">
        <v>68.66</v>
      </c>
      <c r="G183" s="166">
        <f>ROUND(F183*E183,2)</f>
        <v/>
      </c>
      <c r="H183" s="25">
        <f>G183/G274</f>
        <v/>
      </c>
      <c r="I183" s="166">
        <f>ROUND(F183*Прил.10!$D$12,2)</f>
        <v/>
      </c>
      <c r="J183" s="166">
        <f>ROUND(I183*E183,2)</f>
        <v/>
      </c>
    </row>
    <row r="184" hidden="1" outlineLevel="1" ht="15.6" customFormat="1" customHeight="1" s="145">
      <c r="A184" s="163" t="n">
        <v>156</v>
      </c>
      <c r="B184" s="167" t="inlineStr">
        <is>
          <t>20.2.09.13-0011</t>
        </is>
      </c>
      <c r="C184" s="175" t="inlineStr">
        <is>
          <t>Муфты</t>
        </is>
      </c>
      <c r="D184" s="179" t="inlineStr">
        <is>
          <t>шт</t>
        </is>
      </c>
      <c r="E184" s="176" t="n">
        <v>24.6</v>
      </c>
      <c r="F184" s="29" t="n">
        <v>5</v>
      </c>
      <c r="G184" s="166">
        <f>ROUND(F184*E184,2)</f>
        <v/>
      </c>
      <c r="H184" s="25">
        <f>G184/G274</f>
        <v/>
      </c>
      <c r="I184" s="166">
        <f>ROUND(F184*Прил.10!$D$12,2)</f>
        <v/>
      </c>
      <c r="J184" s="166">
        <f>ROUND(I184*E184,2)</f>
        <v/>
      </c>
    </row>
    <row r="185" hidden="1" outlineLevel="1" ht="15.6" customFormat="1" customHeight="1" s="145">
      <c r="A185" s="163" t="n">
        <v>157</v>
      </c>
      <c r="B185" s="167" t="inlineStr">
        <is>
          <t>01.7.07.29-0031</t>
        </is>
      </c>
      <c r="C185" s="175" t="inlineStr">
        <is>
          <t>Каболка</t>
        </is>
      </c>
      <c r="D185" s="179" t="inlineStr">
        <is>
          <t>т</t>
        </is>
      </c>
      <c r="E185" s="176" t="n">
        <v>0.00402</v>
      </c>
      <c r="F185" s="29" t="n">
        <v>30030</v>
      </c>
      <c r="G185" s="166">
        <f>ROUND(F185*E185,2)</f>
        <v/>
      </c>
      <c r="H185" s="25">
        <f>G185/G274</f>
        <v/>
      </c>
      <c r="I185" s="166">
        <f>ROUND(F185*Прил.10!$D$12,2)</f>
        <v/>
      </c>
      <c r="J185" s="166">
        <f>ROUND(I185*E185,2)</f>
        <v/>
      </c>
    </row>
    <row r="186" hidden="1" outlineLevel="1" ht="62.45" customFormat="1" customHeight="1" s="145">
      <c r="A186" s="163" t="n">
        <v>158</v>
      </c>
      <c r="B186" s="167" t="inlineStr">
        <is>
          <t>23.8.04.08-0064</t>
        </is>
      </c>
      <c r="C186" s="175" t="inlineStr">
        <is>
          <t>Переходы концентрические, номинальное давление 16 МПа, наружный диаметр и толщина стенки 89х3,5-76х3,5 мм</t>
        </is>
      </c>
      <c r="D186" s="179" t="inlineStr">
        <is>
          <t>шт</t>
        </is>
      </c>
      <c r="E186" s="176" t="n">
        <v>2</v>
      </c>
      <c r="F186" s="29" t="n">
        <v>55.37</v>
      </c>
      <c r="G186" s="166">
        <f>ROUND(F186*E186,2)</f>
        <v/>
      </c>
      <c r="H186" s="25">
        <f>G186/G274</f>
        <v/>
      </c>
      <c r="I186" s="166">
        <f>ROUND(F186*Прил.10!$D$12,2)</f>
        <v/>
      </c>
      <c r="J186" s="166">
        <f>ROUND(I186*E186,2)</f>
        <v/>
      </c>
    </row>
    <row r="187" hidden="1" outlineLevel="1" ht="15.6" customFormat="1" customHeight="1" s="145">
      <c r="A187" s="163" t="n">
        <v>159</v>
      </c>
      <c r="B187" s="167" t="inlineStr">
        <is>
          <t>14.4.02.09-0001</t>
        </is>
      </c>
      <c r="C187" s="175" t="inlineStr">
        <is>
          <t>Краска</t>
        </is>
      </c>
      <c r="D187" s="179" t="inlineStr">
        <is>
          <t>кг</t>
        </is>
      </c>
      <c r="E187" s="176" t="n">
        <v>3.774</v>
      </c>
      <c r="F187" s="29" t="n">
        <v>28.6</v>
      </c>
      <c r="G187" s="166">
        <f>ROUND(F187*E187,2)</f>
        <v/>
      </c>
      <c r="H187" s="25">
        <f>G187/G274</f>
        <v/>
      </c>
      <c r="I187" s="166">
        <f>ROUND(F187*Прил.10!$D$12,2)</f>
        <v/>
      </c>
      <c r="J187" s="166">
        <f>ROUND(I187*E187,2)</f>
        <v/>
      </c>
    </row>
    <row r="188" hidden="1" outlineLevel="1" ht="62.45" customFormat="1" customHeight="1" s="145">
      <c r="A188" s="163" t="n">
        <v>160</v>
      </c>
      <c r="B188" s="167" t="inlineStr">
        <is>
          <t>23.8.04.08-0057</t>
        </is>
      </c>
      <c r="C188" s="175" t="inlineStr">
        <is>
          <t>Переходы концентрические, номинальное давление 16 МПа, наружный диаметр и толщина стенки 76х3,5-57х3 мм</t>
        </is>
      </c>
      <c r="D188" s="179" t="inlineStr">
        <is>
          <t>шт</t>
        </is>
      </c>
      <c r="E188" s="176" t="n">
        <v>2</v>
      </c>
      <c r="F188" s="29" t="n">
        <v>49.55</v>
      </c>
      <c r="G188" s="166">
        <f>ROUND(F188*E188,2)</f>
        <v/>
      </c>
      <c r="H188" s="25">
        <f>G188/G274</f>
        <v/>
      </c>
      <c r="I188" s="166">
        <f>ROUND(F188*Прил.10!$D$12,2)</f>
        <v/>
      </c>
      <c r="J188" s="166">
        <f>ROUND(I188*E188,2)</f>
        <v/>
      </c>
    </row>
    <row r="189" hidden="1" outlineLevel="1" ht="31.15" customFormat="1" customHeight="1" s="145">
      <c r="A189" s="163" t="n">
        <v>161</v>
      </c>
      <c r="B189" s="167" t="inlineStr">
        <is>
          <t>08.1.02.11-0001</t>
        </is>
      </c>
      <c r="C189" s="175" t="inlineStr">
        <is>
          <t>Поковки из квадратных заготовок, масса 1,8 кг</t>
        </is>
      </c>
      <c r="D189" s="179" t="inlineStr">
        <is>
          <t>т</t>
        </is>
      </c>
      <c r="E189" s="176" t="n">
        <v>0.015832</v>
      </c>
      <c r="F189" s="29" t="n">
        <v>5989</v>
      </c>
      <c r="G189" s="166">
        <f>ROUND(F189*E189,2)</f>
        <v/>
      </c>
      <c r="H189" s="25">
        <f>G189/G274</f>
        <v/>
      </c>
      <c r="I189" s="166">
        <f>ROUND(F189*Прил.10!$D$12,2)</f>
        <v/>
      </c>
      <c r="J189" s="166">
        <f>ROUND(I189*E189,2)</f>
        <v/>
      </c>
    </row>
    <row r="190" hidden="1" outlineLevel="1" ht="15.6" customFormat="1" customHeight="1" s="145">
      <c r="A190" s="163" t="n">
        <v>162</v>
      </c>
      <c r="B190" s="167" t="inlineStr">
        <is>
          <t>20.3.03.03-0023</t>
        </is>
      </c>
      <c r="C190" s="175" t="inlineStr">
        <is>
          <t>Светильник переносной РВО-42</t>
        </is>
      </c>
      <c r="D190" s="179" t="inlineStr">
        <is>
          <t>шт</t>
        </is>
      </c>
      <c r="E190" s="176" t="n">
        <v>2</v>
      </c>
      <c r="F190" s="29" t="n">
        <v>45.25</v>
      </c>
      <c r="G190" s="166">
        <f>ROUND(F190*E190,2)</f>
        <v/>
      </c>
      <c r="H190" s="25">
        <f>G190/G274</f>
        <v/>
      </c>
      <c r="I190" s="166">
        <f>ROUND(F190*Прил.10!$D$12,2)</f>
        <v/>
      </c>
      <c r="J190" s="166">
        <f>ROUND(I190*E190,2)</f>
        <v/>
      </c>
    </row>
    <row r="191" hidden="1" outlineLevel="1" ht="31.15" customFormat="1" customHeight="1" s="145">
      <c r="A191" s="163" t="n">
        <v>163</v>
      </c>
      <c r="B191" s="167" t="inlineStr">
        <is>
          <t>03.1.02.03-0011</t>
        </is>
      </c>
      <c r="C191" s="175" t="inlineStr">
        <is>
          <t>Известь строительная негашеная комовая, сорт I</t>
        </is>
      </c>
      <c r="D191" s="179" t="inlineStr">
        <is>
          <t>т</t>
        </is>
      </c>
      <c r="E191" s="176" t="n">
        <v>0.1131725</v>
      </c>
      <c r="F191" s="29" t="n">
        <v>734.5</v>
      </c>
      <c r="G191" s="166">
        <f>ROUND(F191*E191,2)</f>
        <v/>
      </c>
      <c r="H191" s="25">
        <f>G191/G274</f>
        <v/>
      </c>
      <c r="I191" s="166">
        <f>ROUND(F191*Прил.10!$D$12,2)</f>
        <v/>
      </c>
      <c r="J191" s="166">
        <f>ROUND(I191*E191,2)</f>
        <v/>
      </c>
    </row>
    <row r="192" hidden="1" outlineLevel="1" ht="31.15" customFormat="1" customHeight="1" s="145">
      <c r="A192" s="163" t="n">
        <v>164</v>
      </c>
      <c r="B192" s="167" t="inlineStr">
        <is>
          <t>01.7.11.07-0044</t>
        </is>
      </c>
      <c r="C192" s="175" t="inlineStr">
        <is>
          <t>Электроды сварочные Э42, диаметр 5 мм</t>
        </is>
      </c>
      <c r="D192" s="179" t="inlineStr">
        <is>
          <t>т</t>
        </is>
      </c>
      <c r="E192" s="176" t="n">
        <v>0.0082443</v>
      </c>
      <c r="F192" s="29" t="n">
        <v>9765</v>
      </c>
      <c r="G192" s="166">
        <f>ROUND(F192*E192,2)</f>
        <v/>
      </c>
      <c r="H192" s="25">
        <f>G192/G274</f>
        <v/>
      </c>
      <c r="I192" s="166">
        <f>ROUND(F192*Прил.10!$D$12,2)</f>
        <v/>
      </c>
      <c r="J192" s="166">
        <f>ROUND(I192*E192,2)</f>
        <v/>
      </c>
    </row>
    <row r="193" hidden="1" outlineLevel="1" ht="15.6" customFormat="1" customHeight="1" s="145">
      <c r="A193" s="163" t="n">
        <v>165</v>
      </c>
      <c r="B193" s="167" t="inlineStr">
        <is>
          <t>14.4.04.08-0003</t>
        </is>
      </c>
      <c r="C193" s="175" t="inlineStr">
        <is>
          <t>Эмаль ПФ-115, серая</t>
        </is>
      </c>
      <c r="D193" s="179" t="inlineStr">
        <is>
          <t>т</t>
        </is>
      </c>
      <c r="E193" s="176" t="n">
        <v>0.005328</v>
      </c>
      <c r="F193" s="29" t="n">
        <v>14312.87</v>
      </c>
      <c r="G193" s="166">
        <f>ROUND(F193*E193,2)</f>
        <v/>
      </c>
      <c r="H193" s="25">
        <f>G193/G274</f>
        <v/>
      </c>
      <c r="I193" s="166">
        <f>ROUND(F193*Прил.10!$D$12,2)</f>
        <v/>
      </c>
      <c r="J193" s="166">
        <f>ROUND(I193*E193,2)</f>
        <v/>
      </c>
    </row>
    <row r="194" hidden="1" outlineLevel="1" ht="46.9" customFormat="1" customHeight="1" s="145">
      <c r="A194" s="163" t="n">
        <v>166</v>
      </c>
      <c r="B194" s="167" t="inlineStr">
        <is>
          <t>24.3.01.02-0023</t>
        </is>
      </c>
      <c r="C194" s="175" t="inlineStr">
        <is>
          <t>Трубы гибкие гофрированные легкие из самозатухающего ПВХ (IP55) серии FL, с зондом, диаметром: 25 мм</t>
        </is>
      </c>
      <c r="D194" s="179" t="inlineStr">
        <is>
          <t>10 м</t>
        </is>
      </c>
      <c r="E194" s="176" t="n">
        <v>2.04</v>
      </c>
      <c r="F194" s="29" t="n">
        <v>37.3</v>
      </c>
      <c r="G194" s="166">
        <f>ROUND(F194*E194,2)</f>
        <v/>
      </c>
      <c r="H194" s="25">
        <f>G194/G274</f>
        <v/>
      </c>
      <c r="I194" s="166">
        <f>ROUND(F194*Прил.10!$D$12,2)</f>
        <v/>
      </c>
      <c r="J194" s="166">
        <f>ROUND(I194*E194,2)</f>
        <v/>
      </c>
    </row>
    <row r="195" hidden="1" outlineLevel="1" ht="15.6" customFormat="1" customHeight="1" s="145">
      <c r="A195" s="163" t="n">
        <v>167</v>
      </c>
      <c r="B195" s="167" t="inlineStr">
        <is>
          <t>14.5.09.11-0102</t>
        </is>
      </c>
      <c r="C195" s="175" t="inlineStr">
        <is>
          <t>Уайт-спирит</t>
        </is>
      </c>
      <c r="D195" s="179" t="inlineStr">
        <is>
          <t>кг</t>
        </is>
      </c>
      <c r="E195" s="176" t="n">
        <v>10.4288</v>
      </c>
      <c r="F195" s="29" t="n">
        <v>6.67</v>
      </c>
      <c r="G195" s="166">
        <f>ROUND(F195*E195,2)</f>
        <v/>
      </c>
      <c r="H195" s="25">
        <f>G195/G274</f>
        <v/>
      </c>
      <c r="I195" s="166">
        <f>ROUND(F195*Прил.10!$D$12,2)</f>
        <v/>
      </c>
      <c r="J195" s="166">
        <f>ROUND(I195*E195,2)</f>
        <v/>
      </c>
    </row>
    <row r="196" hidden="1" outlineLevel="1" ht="31.15" customFormat="1" customHeight="1" s="145">
      <c r="A196" s="163" t="n">
        <v>168</v>
      </c>
      <c r="B196" s="167" t="inlineStr">
        <is>
          <t>01.7.15.03-0042</t>
        </is>
      </c>
      <c r="C196" s="175" t="inlineStr">
        <is>
          <t>Болты с гайками и шайбами строительные</t>
        </is>
      </c>
      <c r="D196" s="179" t="inlineStr">
        <is>
          <t>кг</t>
        </is>
      </c>
      <c r="E196" s="176" t="n">
        <v>6.2769</v>
      </c>
      <c r="F196" s="29" t="n">
        <v>9.039999999999999</v>
      </c>
      <c r="G196" s="166">
        <f>ROUND(F196*E196,2)</f>
        <v/>
      </c>
      <c r="H196" s="25">
        <f>G196/G274</f>
        <v/>
      </c>
      <c r="I196" s="166">
        <f>ROUND(F196*Прил.10!$D$12,2)</f>
        <v/>
      </c>
      <c r="J196" s="166">
        <f>ROUND(I196*E196,2)</f>
        <v/>
      </c>
    </row>
    <row r="197" hidden="1" outlineLevel="1" ht="31.15" customFormat="1" customHeight="1" s="145">
      <c r="A197" s="163" t="n">
        <v>169</v>
      </c>
      <c r="B197" s="167" t="inlineStr">
        <is>
          <t>10.3.02.03-0011</t>
        </is>
      </c>
      <c r="C197" s="175" t="inlineStr">
        <is>
          <t>Припои оловянно-свинцовые бессурьмянистые, марка ПОС30</t>
        </is>
      </c>
      <c r="D197" s="179" t="inlineStr">
        <is>
          <t>т</t>
        </is>
      </c>
      <c r="E197" s="176" t="n">
        <v>0.0008064</v>
      </c>
      <c r="F197" s="29" t="n">
        <v>68050</v>
      </c>
      <c r="G197" s="166">
        <f>ROUND(F197*E197,2)</f>
        <v/>
      </c>
      <c r="H197" s="25">
        <f>G197/G274</f>
        <v/>
      </c>
      <c r="I197" s="166">
        <f>ROUND(F197*Прил.10!$D$12,2)</f>
        <v/>
      </c>
      <c r="J197" s="166">
        <f>ROUND(I197*E197,2)</f>
        <v/>
      </c>
    </row>
    <row r="198" hidden="1" outlineLevel="1" ht="31.15" customFormat="1" customHeight="1" s="145">
      <c r="A198" s="163" t="n">
        <v>170</v>
      </c>
      <c r="B198" s="167" t="inlineStr">
        <is>
          <t>01.7.15.14-0165</t>
        </is>
      </c>
      <c r="C198" s="175" t="inlineStr">
        <is>
          <t>Шурупы с полукруглой головкой 4х40 мм</t>
        </is>
      </c>
      <c r="D198" s="179" t="inlineStr">
        <is>
          <t>т</t>
        </is>
      </c>
      <c r="E198" s="176" t="n">
        <v>0.0040966</v>
      </c>
      <c r="F198" s="29" t="n">
        <v>12430</v>
      </c>
      <c r="G198" s="166">
        <f>ROUND(F198*E198,2)</f>
        <v/>
      </c>
      <c r="H198" s="25">
        <f>G198/G274</f>
        <v/>
      </c>
      <c r="I198" s="166">
        <f>ROUND(F198*Прил.10!$D$12,2)</f>
        <v/>
      </c>
      <c r="J198" s="166">
        <f>ROUND(I198*E198,2)</f>
        <v/>
      </c>
    </row>
    <row r="199" hidden="1" outlineLevel="1" ht="31.15" customFormat="1" customHeight="1" s="145">
      <c r="A199" s="163" t="n">
        <v>171</v>
      </c>
      <c r="B199" s="167" t="inlineStr">
        <is>
          <t>08.4.01.01-0022</t>
        </is>
      </c>
      <c r="C199" s="175" t="inlineStr">
        <is>
          <t>Детали анкерные с резьбой из прямых или гнутых круглых стержней</t>
        </is>
      </c>
      <c r="D199" s="179" t="inlineStr">
        <is>
          <t>т</t>
        </is>
      </c>
      <c r="E199" s="176" t="n">
        <v>0.0044</v>
      </c>
      <c r="F199" s="29" t="n">
        <v>10100</v>
      </c>
      <c r="G199" s="166">
        <f>ROUND(F199*E199,2)</f>
        <v/>
      </c>
      <c r="H199" s="25">
        <f>G199/G274</f>
        <v/>
      </c>
      <c r="I199" s="166">
        <f>ROUND(F199*Прил.10!$D$12,2)</f>
        <v/>
      </c>
      <c r="J199" s="166">
        <f>ROUND(I199*E199,2)</f>
        <v/>
      </c>
    </row>
    <row r="200" hidden="1" outlineLevel="1" ht="15.6" customFormat="1" customHeight="1" s="145">
      <c r="A200" s="163" t="n">
        <v>172</v>
      </c>
      <c r="B200" s="167" t="inlineStr">
        <is>
          <t>14.4.01.01-0003</t>
        </is>
      </c>
      <c r="C200" s="175" t="inlineStr">
        <is>
          <t>Грунтовка ГФ-021</t>
        </is>
      </c>
      <c r="D200" s="179" t="inlineStr">
        <is>
          <t>т</t>
        </is>
      </c>
      <c r="E200" s="176" t="n">
        <v>0.0028411</v>
      </c>
      <c r="F200" s="29" t="n">
        <v>15620</v>
      </c>
      <c r="G200" s="166">
        <f>ROUND(F200*E200,2)</f>
        <v/>
      </c>
      <c r="H200" s="25">
        <f>G200/G274</f>
        <v/>
      </c>
      <c r="I200" s="166">
        <f>ROUND(F200*Прил.10!$D$12,2)</f>
        <v/>
      </c>
      <c r="J200" s="166">
        <f>ROUND(I200*E200,2)</f>
        <v/>
      </c>
    </row>
    <row r="201" hidden="1" outlineLevel="1" ht="15.6" customFormat="1" customHeight="1" s="145">
      <c r="A201" s="163" t="n">
        <v>173</v>
      </c>
      <c r="B201" s="167" t="inlineStr">
        <is>
          <t>20.5.04.09-0001</t>
        </is>
      </c>
      <c r="C201" s="175" t="inlineStr">
        <is>
          <t>Сжимы ответвительные</t>
        </is>
      </c>
      <c r="D201" s="179" t="inlineStr">
        <is>
          <t>100 шт</t>
        </is>
      </c>
      <c r="E201" s="176" t="n">
        <v>0.082</v>
      </c>
      <c r="F201" s="29" t="n">
        <v>528</v>
      </c>
      <c r="G201" s="166">
        <f>ROUND(F201*E201,2)</f>
        <v/>
      </c>
      <c r="H201" s="25">
        <f>G201/G274</f>
        <v/>
      </c>
      <c r="I201" s="166">
        <f>ROUND(F201*Прил.10!$D$12,2)</f>
        <v/>
      </c>
      <c r="J201" s="166">
        <f>ROUND(I201*E201,2)</f>
        <v/>
      </c>
    </row>
    <row r="202" hidden="1" outlineLevel="1" ht="15.6" customFormat="1" customHeight="1" s="145">
      <c r="A202" s="163" t="n">
        <v>174</v>
      </c>
      <c r="B202" s="167" t="inlineStr">
        <is>
          <t>01.3.01.01-0001</t>
        </is>
      </c>
      <c r="C202" s="175" t="inlineStr">
        <is>
          <t>Бензин авиационный Б-70</t>
        </is>
      </c>
      <c r="D202" s="179" t="inlineStr">
        <is>
          <t>т</t>
        </is>
      </c>
      <c r="E202" s="176" t="n">
        <v>0.009599999999999999</v>
      </c>
      <c r="F202" s="29" t="n">
        <v>4488.4</v>
      </c>
      <c r="G202" s="166">
        <f>ROUND(F202*E202,2)</f>
        <v/>
      </c>
      <c r="H202" s="25">
        <f>G202/G274</f>
        <v/>
      </c>
      <c r="I202" s="166">
        <f>ROUND(F202*Прил.10!$D$12,2)</f>
        <v/>
      </c>
      <c r="J202" s="166">
        <f>ROUND(I202*E202,2)</f>
        <v/>
      </c>
    </row>
    <row r="203" hidden="1" outlineLevel="1" ht="62.45" customFormat="1" customHeight="1" s="145">
      <c r="A203" s="163" t="n">
        <v>175</v>
      </c>
      <c r="B203" s="167" t="inlineStr">
        <is>
          <t>08.4.01.02-0011</t>
        </is>
      </c>
      <c r="C203" s="175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D203" s="179" t="inlineStr">
        <is>
          <t>т</t>
        </is>
      </c>
      <c r="E203" s="176" t="n">
        <v>0.007</v>
      </c>
      <c r="F203" s="29" t="n">
        <v>5804</v>
      </c>
      <c r="G203" s="166">
        <f>ROUND(F203*E203,2)</f>
        <v/>
      </c>
      <c r="H203" s="25">
        <f>G203/G274</f>
        <v/>
      </c>
      <c r="I203" s="166">
        <f>ROUND(F203*Прил.10!$D$12,2)</f>
        <v/>
      </c>
      <c r="J203" s="166">
        <f>ROUND(I203*E203,2)</f>
        <v/>
      </c>
    </row>
    <row r="204" hidden="1" outlineLevel="1" ht="46.9" customFormat="1" customHeight="1" s="145">
      <c r="A204" s="163" t="n">
        <v>176</v>
      </c>
      <c r="B204" s="167" t="inlineStr">
        <is>
          <t>01.7.15.03-0013</t>
        </is>
      </c>
      <c r="C204" s="175" t="inlineStr">
        <is>
          <t>Болты с гайками и шайбами для санитарно-технических работ, диаметр 12 мм</t>
        </is>
      </c>
      <c r="D204" s="179" t="inlineStr">
        <is>
          <t>т</t>
        </is>
      </c>
      <c r="E204" s="176" t="n">
        <v>0.00254</v>
      </c>
      <c r="F204" s="29" t="n">
        <v>15323</v>
      </c>
      <c r="G204" s="166">
        <f>ROUND(F204*E204,2)</f>
        <v/>
      </c>
      <c r="H204" s="25">
        <f>G204/G274</f>
        <v/>
      </c>
      <c r="I204" s="166">
        <f>ROUND(F204*Прил.10!$D$12,2)</f>
        <v/>
      </c>
      <c r="J204" s="166">
        <f>ROUND(I204*E204,2)</f>
        <v/>
      </c>
    </row>
    <row r="205" hidden="1" outlineLevel="1" ht="46.9" customFormat="1" customHeight="1" s="145">
      <c r="A205" s="163" t="n">
        <v>177</v>
      </c>
      <c r="B205" s="167" t="inlineStr">
        <is>
          <t>12.1.02.06-0011</t>
        </is>
      </c>
      <c r="C205" s="175" t="inlineStr">
        <is>
          <t>Рубероид кровельный с крупнозернистой посыпкой марки: РК-350</t>
        </is>
      </c>
      <c r="D205" s="179" t="inlineStr">
        <is>
          <t>м2</t>
        </is>
      </c>
      <c r="E205" s="176" t="n">
        <v>8.279999999999999</v>
      </c>
      <c r="F205" s="29" t="n">
        <v>4.5</v>
      </c>
      <c r="G205" s="166">
        <f>ROUND(F205*E205,2)</f>
        <v/>
      </c>
      <c r="H205" s="25">
        <f>G205/G274</f>
        <v/>
      </c>
      <c r="I205" s="166">
        <f>ROUND(F205*Прил.10!$D$12,2)</f>
        <v/>
      </c>
      <c r="J205" s="166">
        <f>ROUND(I205*E205,2)</f>
        <v/>
      </c>
    </row>
    <row r="206" hidden="1" outlineLevel="1" ht="15.6" customFormat="1" customHeight="1" s="145">
      <c r="A206" s="163" t="n">
        <v>178</v>
      </c>
      <c r="B206" s="167" t="inlineStr">
        <is>
          <t>01.7.03.01-0002</t>
        </is>
      </c>
      <c r="C206" s="175" t="inlineStr">
        <is>
          <t>Вода водопроводная</t>
        </is>
      </c>
      <c r="D206" s="179" t="inlineStr">
        <is>
          <t>м3</t>
        </is>
      </c>
      <c r="E206" s="176" t="n">
        <v>11.662</v>
      </c>
      <c r="F206" s="29" t="n">
        <v>3.15</v>
      </c>
      <c r="G206" s="166">
        <f>ROUND(F206*E206,2)</f>
        <v/>
      </c>
      <c r="H206" s="25">
        <f>G206/G274</f>
        <v/>
      </c>
      <c r="I206" s="166">
        <f>ROUND(F206*Прил.10!$D$12,2)</f>
        <v/>
      </c>
      <c r="J206" s="166">
        <f>ROUND(I206*E206,2)</f>
        <v/>
      </c>
    </row>
    <row r="207" hidden="1" outlineLevel="1" ht="15.6" customFormat="1" customHeight="1" s="145">
      <c r="A207" s="163" t="n">
        <v>179</v>
      </c>
      <c r="B207" s="167" t="inlineStr">
        <is>
          <t>Прайс из СД ОП</t>
        </is>
      </c>
      <c r="C207" s="175" t="inlineStr">
        <is>
          <t>Угогльник переходной</t>
        </is>
      </c>
      <c r="D207" s="179" t="inlineStr">
        <is>
          <t>шт.</t>
        </is>
      </c>
      <c r="E207" s="176" t="n">
        <v>4</v>
      </c>
      <c r="F207" s="29" t="n">
        <v>8.779999999999999</v>
      </c>
      <c r="G207" s="166">
        <f>ROUND(F207*E207,2)</f>
        <v/>
      </c>
      <c r="H207" s="25">
        <f>G207/G274</f>
        <v/>
      </c>
      <c r="I207" s="166">
        <f>ROUND(F207*Прил.10!$D$12,2)</f>
        <v/>
      </c>
      <c r="J207" s="166">
        <f>ROUND(I207*E207,2)</f>
        <v/>
      </c>
    </row>
    <row r="208" hidden="1" outlineLevel="1" ht="15.6" customFormat="1" customHeight="1" s="145">
      <c r="A208" s="163" t="n">
        <v>180</v>
      </c>
      <c r="B208" s="167" t="inlineStr">
        <is>
          <t>24.3.01.01-0002</t>
        </is>
      </c>
      <c r="C208" s="175" t="inlineStr">
        <is>
          <t>Трубка полихлорвиниловая</t>
        </is>
      </c>
      <c r="D208" s="179" t="inlineStr">
        <is>
          <t>кг</t>
        </is>
      </c>
      <c r="E208" s="176" t="n">
        <v>0.9781</v>
      </c>
      <c r="F208" s="29" t="n">
        <v>35.7</v>
      </c>
      <c r="G208" s="166">
        <f>ROUND(F208*E208,2)</f>
        <v/>
      </c>
      <c r="H208" s="25">
        <f>G208/G274</f>
        <v/>
      </c>
      <c r="I208" s="166">
        <f>ROUND(F208*Прил.10!$D$12,2)</f>
        <v/>
      </c>
      <c r="J208" s="166">
        <f>ROUND(I208*E208,2)</f>
        <v/>
      </c>
    </row>
    <row r="209" hidden="1" outlineLevel="1" ht="46.9" customFormat="1" customHeight="1" s="145">
      <c r="A209" s="163" t="n">
        <v>181</v>
      </c>
      <c r="B209" s="167" t="inlineStr">
        <is>
          <t>01.7.15.03-0014</t>
        </is>
      </c>
      <c r="C209" s="175" t="inlineStr">
        <is>
          <t>Болты с гайками и шайбами для санитарно-технических работ, диаметр 16 мм</t>
        </is>
      </c>
      <c r="D209" s="179" t="inlineStr">
        <is>
          <t>т</t>
        </is>
      </c>
      <c r="E209" s="176" t="n">
        <v>0.0022</v>
      </c>
      <c r="F209" s="29" t="n">
        <v>14830</v>
      </c>
      <c r="G209" s="166">
        <f>ROUND(F209*E209,2)</f>
        <v/>
      </c>
      <c r="H209" s="25">
        <f>G209/G274</f>
        <v/>
      </c>
      <c r="I209" s="166">
        <f>ROUND(F209*Прил.10!$D$12,2)</f>
        <v/>
      </c>
      <c r="J209" s="166">
        <f>ROUND(I209*E209,2)</f>
        <v/>
      </c>
    </row>
    <row r="210" hidden="1" outlineLevel="1" ht="15.6" customFormat="1" customHeight="1" s="145">
      <c r="A210" s="163" t="n">
        <v>182</v>
      </c>
      <c r="B210" s="167" t="inlineStr">
        <is>
          <t>20.1.02.23-0082</t>
        </is>
      </c>
      <c r="C210" s="175" t="inlineStr">
        <is>
          <t>Перемычки гибкие, тип ПГС-50</t>
        </is>
      </c>
      <c r="D210" s="179" t="inlineStr">
        <is>
          <t>10 шт</t>
        </is>
      </c>
      <c r="E210" s="176" t="n">
        <v>0.8</v>
      </c>
      <c r="F210" s="29" t="n">
        <v>39</v>
      </c>
      <c r="G210" s="166">
        <f>ROUND(F210*E210,2)</f>
        <v/>
      </c>
      <c r="H210" s="25">
        <f>G210/G274</f>
        <v/>
      </c>
      <c r="I210" s="166">
        <f>ROUND(F210*Прил.10!$D$12,2)</f>
        <v/>
      </c>
      <c r="J210" s="166">
        <f>ROUND(I210*E210,2)</f>
        <v/>
      </c>
    </row>
    <row r="211" hidden="1" outlineLevel="1" ht="31.15" customFormat="1" customHeight="1" s="145">
      <c r="A211" s="163" t="n">
        <v>183</v>
      </c>
      <c r="B211" s="167" t="inlineStr">
        <is>
          <t>01.7.11.07-0036</t>
        </is>
      </c>
      <c r="C211" s="175" t="inlineStr">
        <is>
          <t>Электроды сварочные Э46, диаметр 4 мм</t>
        </is>
      </c>
      <c r="D211" s="179" t="inlineStr">
        <is>
          <t>кг</t>
        </is>
      </c>
      <c r="E211" s="176" t="n">
        <v>2.8618</v>
      </c>
      <c r="F211" s="29" t="n">
        <v>10.75</v>
      </c>
      <c r="G211" s="166">
        <f>ROUND(F211*E211,2)</f>
        <v/>
      </c>
      <c r="H211" s="25">
        <f>G211/G274</f>
        <v/>
      </c>
      <c r="I211" s="166">
        <f>ROUND(F211*Прил.10!$D$12,2)</f>
        <v/>
      </c>
      <c r="J211" s="166">
        <f>ROUND(I211*E211,2)</f>
        <v/>
      </c>
    </row>
    <row r="212" hidden="1" outlineLevel="1" ht="62.45" customFormat="1" customHeight="1" s="145">
      <c r="A212" s="163" t="n">
        <v>184</v>
      </c>
      <c r="B212" s="167" t="inlineStr">
        <is>
          <t>23.8.04.08-0161</t>
        </is>
      </c>
      <c r="C212" s="175" t="inlineStr">
        <is>
          <t>Переходы стальные концентрические бесшовные приварные, наружный диаметр и толщина стенки 57х3,0-32х2,0 мм</t>
        </is>
      </c>
      <c r="D212" s="179" t="inlineStr">
        <is>
          <t>шт</t>
        </is>
      </c>
      <c r="E212" s="176" t="n">
        <v>2</v>
      </c>
      <c r="F212" s="29" t="n">
        <v>15.16</v>
      </c>
      <c r="G212" s="166">
        <f>ROUND(F212*E212,2)</f>
        <v/>
      </c>
      <c r="H212" s="25">
        <f>G212/G274</f>
        <v/>
      </c>
      <c r="I212" s="166">
        <f>ROUND(F212*Прил.10!$D$12,2)</f>
        <v/>
      </c>
      <c r="J212" s="166">
        <f>ROUND(I212*E212,2)</f>
        <v/>
      </c>
    </row>
    <row r="213" hidden="1" outlineLevel="1" ht="78" customFormat="1" customHeight="1" s="145">
      <c r="A213" s="163" t="n">
        <v>185</v>
      </c>
      <c r="B213" s="167" t="inlineStr">
        <is>
          <t>20.4.03.05-0009</t>
        </is>
      </c>
      <c r="C213" s="175" t="inlineStr">
        <is>
          <t>Розетка штепсельная для открытой проводки с заземляющими контактами и защитными шторками серии "Москвичка", марка РА 10/16-508, белая</t>
        </is>
      </c>
      <c r="D213" s="179" t="inlineStr">
        <is>
          <t>100 шт</t>
        </is>
      </c>
      <c r="E213" s="176" t="n">
        <v>0.06</v>
      </c>
      <c r="F213" s="29" t="n">
        <v>479.26</v>
      </c>
      <c r="G213" s="166">
        <f>ROUND(F213*E213,2)</f>
        <v/>
      </c>
      <c r="H213" s="25">
        <f>G213/G274</f>
        <v/>
      </c>
      <c r="I213" s="166">
        <f>ROUND(F213*Прил.10!$D$12,2)</f>
        <v/>
      </c>
      <c r="J213" s="166">
        <f>ROUND(I213*E213,2)</f>
        <v/>
      </c>
    </row>
    <row r="214" hidden="1" outlineLevel="1" ht="62.45" customFormat="1" customHeight="1" s="145">
      <c r="A214" s="163" t="n">
        <v>186</v>
      </c>
      <c r="B214" s="167" t="inlineStr">
        <is>
          <t>23.8.04.06-0312</t>
        </is>
      </c>
      <c r="C214" s="175" t="inlineStr">
        <is>
          <t>Отводы крутоизогнутые из стали марки 20, наружный диаметр 89 мм, толщина стенки 3,5-4,0 мм, угол 90°, 60°, 45°</t>
        </is>
      </c>
      <c r="D214" s="179" t="inlineStr">
        <is>
          <t>шт</t>
        </is>
      </c>
      <c r="E214" s="176" t="n">
        <v>1</v>
      </c>
      <c r="F214" s="29" t="n">
        <v>28.54</v>
      </c>
      <c r="G214" s="166">
        <f>ROUND(F214*E214,2)</f>
        <v/>
      </c>
      <c r="H214" s="25">
        <f>G214/G274</f>
        <v/>
      </c>
      <c r="I214" s="166">
        <f>ROUND(F214*Прил.10!$D$12,2)</f>
        <v/>
      </c>
      <c r="J214" s="166">
        <f>ROUND(I214*E214,2)</f>
        <v/>
      </c>
    </row>
    <row r="215" hidden="1" outlineLevel="1" ht="46.9" customFormat="1" customHeight="1" s="145">
      <c r="A215" s="163" t="n">
        <v>187</v>
      </c>
      <c r="B215" s="167" t="inlineStr">
        <is>
          <t>21.2.01.02-0141</t>
        </is>
      </c>
      <c r="C215" s="175" t="inlineStr">
        <is>
          <t>Провод неизолированный для воздушных линий электропередачи медные, марка М, сечение 4 мм2</t>
        </is>
      </c>
      <c r="D215" s="179" t="inlineStr">
        <is>
          <t>т</t>
        </is>
      </c>
      <c r="E215" s="176" t="n">
        <v>0.0002907</v>
      </c>
      <c r="F215" s="29" t="n">
        <v>96440</v>
      </c>
      <c r="G215" s="166">
        <f>ROUND(F215*E215,2)</f>
        <v/>
      </c>
      <c r="H215" s="25">
        <f>G215/G274</f>
        <v/>
      </c>
      <c r="I215" s="166">
        <f>ROUND(F215*Прил.10!$D$12,2)</f>
        <v/>
      </c>
      <c r="J215" s="166">
        <f>ROUND(I215*E215,2)</f>
        <v/>
      </c>
    </row>
    <row r="216" hidden="1" outlineLevel="1" ht="15.6" customFormat="1" customHeight="1" s="145">
      <c r="A216" s="163" t="n">
        <v>188</v>
      </c>
      <c r="B216" s="167" t="inlineStr">
        <is>
          <t>01.7.06.07-0002</t>
        </is>
      </c>
      <c r="C216" s="175" t="inlineStr">
        <is>
          <t>Лента монтажная, тип ЛМ-5</t>
        </is>
      </c>
      <c r="D216" s="179" t="inlineStr">
        <is>
          <t>10 м</t>
        </is>
      </c>
      <c r="E216" s="176" t="n">
        <v>3.56475</v>
      </c>
      <c r="F216" s="29" t="n">
        <v>6.9</v>
      </c>
      <c r="G216" s="166">
        <f>ROUND(F216*E216,2)</f>
        <v/>
      </c>
      <c r="H216" s="25">
        <f>G216/G274</f>
        <v/>
      </c>
      <c r="I216" s="166">
        <f>ROUND(F216*Прил.10!$D$12,2)</f>
        <v/>
      </c>
      <c r="J216" s="166">
        <f>ROUND(I216*E216,2)</f>
        <v/>
      </c>
    </row>
    <row r="217" hidden="1" outlineLevel="1" ht="15.6" customFormat="1" customHeight="1" s="145">
      <c r="A217" s="163" t="n">
        <v>189</v>
      </c>
      <c r="B217" s="167" t="inlineStr">
        <is>
          <t>14.4.03.03-0002</t>
        </is>
      </c>
      <c r="C217" s="175" t="inlineStr">
        <is>
          <t>Лак битумный БТ-123</t>
        </is>
      </c>
      <c r="D217" s="179" t="inlineStr">
        <is>
          <t>т</t>
        </is>
      </c>
      <c r="E217" s="176" t="n">
        <v>0.002514</v>
      </c>
      <c r="F217" s="29" t="n">
        <v>7826.9</v>
      </c>
      <c r="G217" s="166">
        <f>ROUND(F217*E217,2)</f>
        <v/>
      </c>
      <c r="H217" s="25">
        <f>G217/G274</f>
        <v/>
      </c>
      <c r="I217" s="166">
        <f>ROUND(F217*Прил.10!$D$12,2)</f>
        <v/>
      </c>
      <c r="J217" s="166">
        <f>ROUND(I217*E217,2)</f>
        <v/>
      </c>
    </row>
    <row r="218" hidden="1" outlineLevel="1" ht="31.15" customFormat="1" customHeight="1" s="145">
      <c r="A218" s="163" t="n">
        <v>190</v>
      </c>
      <c r="B218" s="167" t="inlineStr">
        <is>
          <t>01.7.11.07-0041</t>
        </is>
      </c>
      <c r="C218" s="175" t="inlineStr">
        <is>
          <t>Электроды сварочные Э55, диаметр 4 мм</t>
        </is>
      </c>
      <c r="D218" s="179" t="inlineStr">
        <is>
          <t>т</t>
        </is>
      </c>
      <c r="E218" s="176" t="n">
        <v>0.00152</v>
      </c>
      <c r="F218" s="29" t="n">
        <v>12650</v>
      </c>
      <c r="G218" s="166">
        <f>ROUND(F218*E218,2)</f>
        <v/>
      </c>
      <c r="H218" s="25">
        <f>G218/G274</f>
        <v/>
      </c>
      <c r="I218" s="166">
        <f>ROUND(F218*Прил.10!$D$12,2)</f>
        <v/>
      </c>
      <c r="J218" s="166">
        <f>ROUND(I218*E218,2)</f>
        <v/>
      </c>
    </row>
    <row r="219" hidden="1" outlineLevel="1" ht="31.15" customFormat="1" customHeight="1" s="145">
      <c r="A219" s="163" t="n">
        <v>191</v>
      </c>
      <c r="B219" s="167" t="inlineStr">
        <is>
          <t>04.3.01.09-0023</t>
        </is>
      </c>
      <c r="C219" s="175" t="inlineStr">
        <is>
          <t>Раствор отделочный тяжелый цементный, состав 1:3</t>
        </is>
      </c>
      <c r="D219" s="179" t="inlineStr">
        <is>
          <t>м3</t>
        </is>
      </c>
      <c r="E219" s="176" t="n">
        <v>0.0369</v>
      </c>
      <c r="F219" s="29" t="n">
        <v>497</v>
      </c>
      <c r="G219" s="166">
        <f>ROUND(F219*E219,2)</f>
        <v/>
      </c>
      <c r="H219" s="25">
        <f>G219/G274</f>
        <v/>
      </c>
      <c r="I219" s="166">
        <f>ROUND(F219*Прил.10!$D$12,2)</f>
        <v/>
      </c>
      <c r="J219" s="166">
        <f>ROUND(I219*E219,2)</f>
        <v/>
      </c>
    </row>
    <row r="220" hidden="1" outlineLevel="1" ht="15.6" customFormat="1" customHeight="1" s="145">
      <c r="A220" s="163" t="n">
        <v>192</v>
      </c>
      <c r="B220" s="167" t="inlineStr">
        <is>
          <t>01.7.07.08-0003</t>
        </is>
      </c>
      <c r="C220" s="175" t="inlineStr">
        <is>
          <t>Мыло хозяйственное твердое 72%</t>
        </is>
      </c>
      <c r="D220" s="179" t="inlineStr">
        <is>
          <t>шт</t>
        </is>
      </c>
      <c r="E220" s="176" t="n">
        <v>3.95</v>
      </c>
      <c r="F220" s="29" t="n">
        <v>4.5</v>
      </c>
      <c r="G220" s="166">
        <f>ROUND(F220*E220,2)</f>
        <v/>
      </c>
      <c r="H220" s="25">
        <f>G220/G274</f>
        <v/>
      </c>
      <c r="I220" s="166">
        <f>ROUND(F220*Прил.10!$D$12,2)</f>
        <v/>
      </c>
      <c r="J220" s="166">
        <f>ROUND(I220*E220,2)</f>
        <v/>
      </c>
    </row>
    <row r="221" hidden="1" outlineLevel="1" ht="15.6" customFormat="1" customHeight="1" s="145">
      <c r="A221" s="163" t="n">
        <v>193</v>
      </c>
      <c r="B221" s="167" t="inlineStr">
        <is>
          <t>01.3.02.09-0022</t>
        </is>
      </c>
      <c r="C221" s="175" t="inlineStr">
        <is>
          <t>Пропан-бутан смесь техническая</t>
        </is>
      </c>
      <c r="D221" s="179" t="inlineStr">
        <is>
          <t>кг</t>
        </is>
      </c>
      <c r="E221" s="176" t="n">
        <v>2.866543</v>
      </c>
      <c r="F221" s="29" t="n">
        <v>6.09</v>
      </c>
      <c r="G221" s="166">
        <f>ROUND(F221*E221,2)</f>
        <v/>
      </c>
      <c r="H221" s="25">
        <f>G221/G274</f>
        <v/>
      </c>
      <c r="I221" s="166">
        <f>ROUND(F221*Прил.10!$D$12,2)</f>
        <v/>
      </c>
      <c r="J221" s="166">
        <f>ROUND(I221*E221,2)</f>
        <v/>
      </c>
    </row>
    <row r="222" hidden="1" outlineLevel="1" ht="15.6" customFormat="1" customHeight="1" s="145">
      <c r="A222" s="163" t="n">
        <v>194</v>
      </c>
      <c r="B222" s="167" t="inlineStr">
        <is>
          <t>01.7.07.29-0101</t>
        </is>
      </c>
      <c r="C222" s="175" t="inlineStr">
        <is>
          <t>Очес льняной</t>
        </is>
      </c>
      <c r="D222" s="179" t="inlineStr">
        <is>
          <t>кг</t>
        </is>
      </c>
      <c r="E222" s="176" t="n">
        <v>0.426524</v>
      </c>
      <c r="F222" s="29" t="n">
        <v>37.29</v>
      </c>
      <c r="G222" s="166">
        <f>ROUND(F222*E222,2)</f>
        <v/>
      </c>
      <c r="H222" s="25">
        <f>G222/G274</f>
        <v/>
      </c>
      <c r="I222" s="166">
        <f>ROUND(F222*Прил.10!$D$12,2)</f>
        <v/>
      </c>
      <c r="J222" s="166">
        <f>ROUND(I222*E222,2)</f>
        <v/>
      </c>
    </row>
    <row r="223" hidden="1" outlineLevel="1" ht="31.15" customFormat="1" customHeight="1" s="145">
      <c r="A223" s="163" t="n">
        <v>195</v>
      </c>
      <c r="B223" s="167" t="inlineStr">
        <is>
          <t>14.4.02.04-0142</t>
        </is>
      </c>
      <c r="C223" s="175" t="inlineStr">
        <is>
          <t>Краска масляная земляная МА-0115, мумия, сурик железный</t>
        </is>
      </c>
      <c r="D223" s="179" t="inlineStr">
        <is>
          <t>кг</t>
        </is>
      </c>
      <c r="E223" s="176" t="n">
        <v>0.970648</v>
      </c>
      <c r="F223" s="29" t="n">
        <v>15.12</v>
      </c>
      <c r="G223" s="166">
        <f>ROUND(F223*E223,2)</f>
        <v/>
      </c>
      <c r="H223" s="25">
        <f>G223/G274</f>
        <v/>
      </c>
      <c r="I223" s="166">
        <f>ROUND(F223*Прил.10!$D$12,2)</f>
        <v/>
      </c>
      <c r="J223" s="166">
        <f>ROUND(I223*E223,2)</f>
        <v/>
      </c>
    </row>
    <row r="224" hidden="1" outlineLevel="1" ht="31.15" customFormat="1" customHeight="1" s="145">
      <c r="A224" s="163" t="n">
        <v>196</v>
      </c>
      <c r="B224" s="167" t="inlineStr">
        <is>
          <t>02.2.05.04-1777</t>
        </is>
      </c>
      <c r="C224" s="175" t="inlineStr">
        <is>
          <t>Щебень М 800, фракция 20-40 мм, группа 2</t>
        </is>
      </c>
      <c r="D224" s="179" t="inlineStr">
        <is>
          <t>м3</t>
        </is>
      </c>
      <c r="E224" s="176" t="n">
        <v>0.13416</v>
      </c>
      <c r="F224" s="29" t="n">
        <v>108.4</v>
      </c>
      <c r="G224" s="166">
        <f>ROUND(F224*E224,2)</f>
        <v/>
      </c>
      <c r="H224" s="25">
        <f>G224/G274</f>
        <v/>
      </c>
      <c r="I224" s="166">
        <f>ROUND(F224*Прил.10!$D$12,2)</f>
        <v/>
      </c>
      <c r="J224" s="166">
        <f>ROUND(I224*E224,2)</f>
        <v/>
      </c>
    </row>
    <row r="225" hidden="1" outlineLevel="1" ht="31.15" customFormat="1" customHeight="1" s="145">
      <c r="A225" s="163" t="n">
        <v>197</v>
      </c>
      <c r="B225" s="167" t="inlineStr">
        <is>
          <t>01.1.02.08-0001</t>
        </is>
      </c>
      <c r="C225" s="175" t="inlineStr">
        <is>
          <t>Прокладки из паронита ПМБ, толщина 1 мм, диаметр 50 мм</t>
        </is>
      </c>
      <c r="D225" s="179" t="inlineStr">
        <is>
          <t>1000 шт</t>
        </is>
      </c>
      <c r="E225" s="176" t="n">
        <v>0.004</v>
      </c>
      <c r="F225" s="29" t="n">
        <v>3450</v>
      </c>
      <c r="G225" s="166">
        <f>ROUND(F225*E225,2)</f>
        <v/>
      </c>
      <c r="H225" s="25">
        <f>G225/G274</f>
        <v/>
      </c>
      <c r="I225" s="166">
        <f>ROUND(F225*Прил.10!$D$12,2)</f>
        <v/>
      </c>
      <c r="J225" s="166">
        <f>ROUND(I225*E225,2)</f>
        <v/>
      </c>
    </row>
    <row r="226" hidden="1" outlineLevel="1" ht="31.15" customFormat="1" customHeight="1" s="145">
      <c r="A226" s="163" t="n">
        <v>198</v>
      </c>
      <c r="B226" s="167" t="inlineStr">
        <is>
          <t>04.3.01.09-0012</t>
        </is>
      </c>
      <c r="C226" s="175" t="inlineStr">
        <is>
          <t>Раствор готовый кладочный, цементный, М50</t>
        </is>
      </c>
      <c r="D226" s="179" t="inlineStr">
        <is>
          <t>м3</t>
        </is>
      </c>
      <c r="E226" s="176" t="n">
        <v>0.028</v>
      </c>
      <c r="F226" s="29" t="n">
        <v>485.9</v>
      </c>
      <c r="G226" s="166">
        <f>ROUND(F226*E226,2)</f>
        <v/>
      </c>
      <c r="H226" s="25">
        <f>G226/G274</f>
        <v/>
      </c>
      <c r="I226" s="166">
        <f>ROUND(F226*Прил.10!$D$12,2)</f>
        <v/>
      </c>
      <c r="J226" s="166">
        <f>ROUND(I226*E226,2)</f>
        <v/>
      </c>
    </row>
    <row r="227" hidden="1" outlineLevel="1" ht="15.6" customFormat="1" customHeight="1" s="145">
      <c r="A227" s="163" t="n">
        <v>199</v>
      </c>
      <c r="B227" s="167" t="inlineStr">
        <is>
          <t>20.2.02.01-0019</t>
        </is>
      </c>
      <c r="C227" s="175" t="inlineStr">
        <is>
          <t>Втулки изолирующие</t>
        </is>
      </c>
      <c r="D227" s="179" t="inlineStr">
        <is>
          <t>1000 шт</t>
        </is>
      </c>
      <c r="E227" s="176" t="n">
        <v>0.042</v>
      </c>
      <c r="F227" s="29" t="n">
        <v>270</v>
      </c>
      <c r="G227" s="166">
        <f>ROUND(F227*E227,2)</f>
        <v/>
      </c>
      <c r="H227" s="25">
        <f>G227/G274</f>
        <v/>
      </c>
      <c r="I227" s="166">
        <f>ROUND(F227*Прил.10!$D$12,2)</f>
        <v/>
      </c>
      <c r="J227" s="166">
        <f>ROUND(I227*E227,2)</f>
        <v/>
      </c>
    </row>
    <row r="228" hidden="1" outlineLevel="1" ht="31.15" customFormat="1" customHeight="1" s="145">
      <c r="A228" s="163" t="n">
        <v>200</v>
      </c>
      <c r="B228" s="167" t="inlineStr">
        <is>
          <t>04.3.01.12-0111</t>
        </is>
      </c>
      <c r="C228" s="175" t="inlineStr">
        <is>
          <t>Раствор готовый отделочный тяжелый, цементно-известковый, состав 1:1:6</t>
        </is>
      </c>
      <c r="D228" s="179" t="inlineStr">
        <is>
          <t>м3</t>
        </is>
      </c>
      <c r="E228" s="176" t="n">
        <v>0.02169</v>
      </c>
      <c r="F228" s="29" t="n">
        <v>517.91</v>
      </c>
      <c r="G228" s="166">
        <f>ROUND(F228*E228,2)</f>
        <v/>
      </c>
      <c r="H228" s="25">
        <f>G228/G274</f>
        <v/>
      </c>
      <c r="I228" s="166">
        <f>ROUND(F228*Прил.10!$D$12,2)</f>
        <v/>
      </c>
      <c r="J228" s="166">
        <f>ROUND(I228*E228,2)</f>
        <v/>
      </c>
    </row>
    <row r="229" hidden="1" outlineLevel="1" ht="31.15" customFormat="1" customHeight="1" s="145">
      <c r="A229" s="163" t="n">
        <v>201</v>
      </c>
      <c r="B229" s="167" t="inlineStr">
        <is>
          <t>01.7.11.07-0045</t>
        </is>
      </c>
      <c r="C229" s="175" t="inlineStr">
        <is>
          <t>Электроды сварочные Э42А, диаметр 5 мм</t>
        </is>
      </c>
      <c r="D229" s="179" t="inlineStr">
        <is>
          <t>т</t>
        </is>
      </c>
      <c r="E229" s="176" t="n">
        <v>0.00106</v>
      </c>
      <c r="F229" s="29" t="n">
        <v>10362</v>
      </c>
      <c r="G229" s="166">
        <f>ROUND(F229*E229,2)</f>
        <v/>
      </c>
      <c r="H229" s="25">
        <f>G229/G274</f>
        <v/>
      </c>
      <c r="I229" s="166">
        <f>ROUND(F229*Прил.10!$D$12,2)</f>
        <v/>
      </c>
      <c r="J229" s="166">
        <f>ROUND(I229*E229,2)</f>
        <v/>
      </c>
    </row>
    <row r="230" hidden="1" outlineLevel="1" ht="15.6" customFormat="1" customHeight="1" s="145">
      <c r="A230" s="163" t="n">
        <v>202</v>
      </c>
      <c r="B230" s="167" t="inlineStr">
        <is>
          <t>01.7.20.08-0051</t>
        </is>
      </c>
      <c r="C230" s="175" t="inlineStr">
        <is>
          <t>Ветошь</t>
        </is>
      </c>
      <c r="D230" s="179" t="inlineStr">
        <is>
          <t>кг</t>
        </is>
      </c>
      <c r="E230" s="176" t="n">
        <v>5.851215</v>
      </c>
      <c r="F230" s="29" t="n">
        <v>1.82</v>
      </c>
      <c r="G230" s="166">
        <f>ROUND(F230*E230,2)</f>
        <v/>
      </c>
      <c r="H230" s="25">
        <f>G230/G274</f>
        <v/>
      </c>
      <c r="I230" s="166">
        <f>ROUND(F230*Прил.10!$D$12,2)</f>
        <v/>
      </c>
      <c r="J230" s="166">
        <f>ROUND(I230*E230,2)</f>
        <v/>
      </c>
    </row>
    <row r="231" hidden="1" outlineLevel="1" ht="31.15" customFormat="1" customHeight="1" s="145">
      <c r="A231" s="163" t="n">
        <v>203</v>
      </c>
      <c r="B231" s="167" t="inlineStr">
        <is>
          <t>14.5.05.01-0011</t>
        </is>
      </c>
      <c r="C231" s="175" t="inlineStr">
        <is>
          <t>Олифа комбинированная для отделочных работ внутри помещений</t>
        </is>
      </c>
      <c r="D231" s="179" t="inlineStr">
        <is>
          <t>т</t>
        </is>
      </c>
      <c r="E231" s="176" t="n">
        <v>0.00042</v>
      </c>
      <c r="F231" s="29" t="n">
        <v>20775</v>
      </c>
      <c r="G231" s="166">
        <f>ROUND(F231*E231,2)</f>
        <v/>
      </c>
      <c r="H231" s="25">
        <f>G231/G274</f>
        <v/>
      </c>
      <c r="I231" s="166">
        <f>ROUND(F231*Прил.10!$D$12,2)</f>
        <v/>
      </c>
      <c r="J231" s="166">
        <f>ROUND(I231*E231,2)</f>
        <v/>
      </c>
    </row>
    <row r="232" hidden="1" outlineLevel="1" ht="46.9" customFormat="1" customHeight="1" s="145">
      <c r="A232" s="163" t="n">
        <v>204</v>
      </c>
      <c r="B232" s="167" t="inlineStr">
        <is>
          <t>23.8.04.06-0311</t>
        </is>
      </c>
      <c r="C232" s="175" t="inlineStr">
        <is>
          <t>Отводы стальные крутоизогнутые, наружный диаметр 57 мм, толщина стенки 3,0-3,5 мм, угол 90°, 60°, 45°</t>
        </is>
      </c>
      <c r="D232" s="179" t="inlineStr">
        <is>
          <t>шт</t>
        </is>
      </c>
      <c r="E232" s="176" t="n">
        <v>1</v>
      </c>
      <c r="F232" s="29" t="n">
        <v>8.640000000000001</v>
      </c>
      <c r="G232" s="166">
        <f>ROUND(F232*E232,2)</f>
        <v/>
      </c>
      <c r="H232" s="25">
        <f>G232/G274</f>
        <v/>
      </c>
      <c r="I232" s="166">
        <f>ROUND(F232*Прил.10!$D$12,2)</f>
        <v/>
      </c>
      <c r="J232" s="166">
        <f>ROUND(I232*E232,2)</f>
        <v/>
      </c>
    </row>
    <row r="233" hidden="1" outlineLevel="1" ht="31.15" customFormat="1" customHeight="1" s="145">
      <c r="A233" s="163" t="n">
        <v>205</v>
      </c>
      <c r="B233" s="167" t="inlineStr">
        <is>
          <t>01.7.15.04-0053</t>
        </is>
      </c>
      <c r="C233" s="175" t="inlineStr">
        <is>
          <t>Винты самонарезающие типа СМ1-25, оцинкованные, длина 25 мм</t>
        </is>
      </c>
      <c r="D233" s="179" t="inlineStr">
        <is>
          <t>кг</t>
        </is>
      </c>
      <c r="E233" s="176" t="n">
        <v>0.182</v>
      </c>
      <c r="F233" s="29" t="n">
        <v>43.52</v>
      </c>
      <c r="G233" s="166">
        <f>ROUND(F233*E233,2)</f>
        <v/>
      </c>
      <c r="H233" s="25">
        <f>G233/G274</f>
        <v/>
      </c>
      <c r="I233" s="166">
        <f>ROUND(F233*Прил.10!$D$12,2)</f>
        <v/>
      </c>
      <c r="J233" s="166">
        <f>ROUND(I233*E233,2)</f>
        <v/>
      </c>
    </row>
    <row r="234" hidden="1" outlineLevel="1" ht="78" customFormat="1" customHeight="1" s="145">
      <c r="A234" s="163" t="n">
        <v>206</v>
      </c>
      <c r="B234" s="167" t="inlineStr">
        <is>
          <t>07.2.07.12-0020</t>
        </is>
      </c>
      <c r="C234" s="175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234" s="179" t="inlineStr">
        <is>
          <t>т</t>
        </is>
      </c>
      <c r="E234" s="176" t="n">
        <v>0.0009997999999999999</v>
      </c>
      <c r="F234" s="29" t="n">
        <v>7712</v>
      </c>
      <c r="G234" s="166">
        <f>ROUND(F234*E234,2)</f>
        <v/>
      </c>
      <c r="H234" s="25">
        <f>G234/G274</f>
        <v/>
      </c>
      <c r="I234" s="166">
        <f>ROUND(F234*Прил.10!$D$12,2)</f>
        <v/>
      </c>
      <c r="J234" s="166">
        <f>ROUND(I234*E234,2)</f>
        <v/>
      </c>
    </row>
    <row r="235" hidden="1" outlineLevel="1" ht="15.6" customFormat="1" customHeight="1" s="145">
      <c r="A235" s="163" t="n">
        <v>207</v>
      </c>
      <c r="B235" s="167" t="inlineStr">
        <is>
          <t>25.2.01.01-0001</t>
        </is>
      </c>
      <c r="C235" s="175" t="inlineStr">
        <is>
          <t>Бирки-оконцеватели</t>
        </is>
      </c>
      <c r="D235" s="179" t="inlineStr">
        <is>
          <t>100 шт</t>
        </is>
      </c>
      <c r="E235" s="176" t="n">
        <v>0.122</v>
      </c>
      <c r="F235" s="29" t="n">
        <v>63</v>
      </c>
      <c r="G235" s="166">
        <f>ROUND(F235*E235,2)</f>
        <v/>
      </c>
      <c r="H235" s="25">
        <f>G235/G274</f>
        <v/>
      </c>
      <c r="I235" s="166">
        <f>ROUND(F235*Прил.10!$D$12,2)</f>
        <v/>
      </c>
      <c r="J235" s="166">
        <f>ROUND(I235*E235,2)</f>
        <v/>
      </c>
    </row>
    <row r="236" hidden="1" outlineLevel="1" ht="31.15" customFormat="1" customHeight="1" s="145">
      <c r="A236" s="163" t="n">
        <v>208</v>
      </c>
      <c r="B236" s="167" t="inlineStr">
        <is>
          <t>01.7.15.06-0121</t>
        </is>
      </c>
      <c r="C236" s="175" t="inlineStr">
        <is>
          <t>Гвозди строительные с плоской головкой, размер 1,6х50 мм</t>
        </is>
      </c>
      <c r="D236" s="179" t="inlineStr">
        <is>
          <t>т</t>
        </is>
      </c>
      <c r="E236" s="176" t="n">
        <v>0.0009038</v>
      </c>
      <c r="F236" s="29" t="n">
        <v>8475</v>
      </c>
      <c r="G236" s="166">
        <f>ROUND(F236*E236,2)</f>
        <v/>
      </c>
      <c r="H236" s="25">
        <f>G236/G274</f>
        <v/>
      </c>
      <c r="I236" s="166">
        <f>ROUND(F236*Прил.10!$D$12,2)</f>
        <v/>
      </c>
      <c r="J236" s="166">
        <f>ROUND(I236*E236,2)</f>
        <v/>
      </c>
    </row>
    <row r="237" hidden="1" outlineLevel="1" ht="46.9" customFormat="1" customHeight="1" s="145">
      <c r="A237" s="163" t="n">
        <v>209</v>
      </c>
      <c r="B237" s="167" t="inlineStr">
        <is>
          <t>01.7.06.05-0041</t>
        </is>
      </c>
      <c r="C237" s="175" t="inlineStr">
        <is>
          <t>Лента изоляционная прорезиненная односторонняя, ширина 20 мм, толщина 0,25-0,35 мм</t>
        </is>
      </c>
      <c r="D237" s="179" t="inlineStr">
        <is>
          <t>кг</t>
        </is>
      </c>
      <c r="E237" s="176" t="n">
        <v>0.2501</v>
      </c>
      <c r="F237" s="29" t="n">
        <v>30.4</v>
      </c>
      <c r="G237" s="166">
        <f>ROUND(F237*E237,2)</f>
        <v/>
      </c>
      <c r="H237" s="25">
        <f>G237/G274</f>
        <v/>
      </c>
      <c r="I237" s="166">
        <f>ROUND(F237*Прил.10!$D$12,2)</f>
        <v/>
      </c>
      <c r="J237" s="166">
        <f>ROUND(I237*E237,2)</f>
        <v/>
      </c>
    </row>
    <row r="238" hidden="1" outlineLevel="1" ht="31.15" customFormat="1" customHeight="1" s="145">
      <c r="A238" s="163" t="n">
        <v>210</v>
      </c>
      <c r="B238" s="167" t="inlineStr">
        <is>
          <t>01.7.15.07-0062</t>
        </is>
      </c>
      <c r="C238" s="175" t="inlineStr">
        <is>
          <t>Дюбели с калиброванной головкой (россыпью), размер 3х58,5 мм</t>
        </is>
      </c>
      <c r="D238" s="179" t="inlineStr">
        <is>
          <t>т</t>
        </is>
      </c>
      <c r="E238" s="176" t="n">
        <v>0.0002761</v>
      </c>
      <c r="F238" s="29" t="n">
        <v>25425</v>
      </c>
      <c r="G238" s="166">
        <f>ROUND(F238*E238,2)</f>
        <v/>
      </c>
      <c r="H238" s="25">
        <f>G238/G274</f>
        <v/>
      </c>
      <c r="I238" s="166">
        <f>ROUND(F238*Прил.10!$D$12,2)</f>
        <v/>
      </c>
      <c r="J238" s="166">
        <f>ROUND(I238*E238,2)</f>
        <v/>
      </c>
    </row>
    <row r="239" hidden="1" outlineLevel="1" ht="31.15" customFormat="1" customHeight="1" s="145">
      <c r="A239" s="163" t="n">
        <v>211</v>
      </c>
      <c r="B239" s="167" t="inlineStr">
        <is>
          <t>01.7.07.10-0001</t>
        </is>
      </c>
      <c r="C239" s="175" t="inlineStr">
        <is>
          <t>Патроны для строительно-монтажного пистолета</t>
        </is>
      </c>
      <c r="D239" s="179" t="inlineStr">
        <is>
          <t>1000 шт</t>
        </is>
      </c>
      <c r="E239" s="176" t="n">
        <v>0.027648</v>
      </c>
      <c r="F239" s="29" t="n">
        <v>253.8</v>
      </c>
      <c r="G239" s="166">
        <f>ROUND(F239*E239,2)</f>
        <v/>
      </c>
      <c r="H239" s="25">
        <f>G239/G274</f>
        <v/>
      </c>
      <c r="I239" s="166">
        <f>ROUND(F239*Прил.10!$D$12,2)</f>
        <v/>
      </c>
      <c r="J239" s="166">
        <f>ROUND(I239*E239,2)</f>
        <v/>
      </c>
    </row>
    <row r="240" hidden="1" outlineLevel="1" ht="46.9" customFormat="1" customHeight="1" s="145">
      <c r="A240" s="163" t="n">
        <v>212</v>
      </c>
      <c r="B240" s="167" t="inlineStr">
        <is>
          <t>03.2.01.01-0001</t>
        </is>
      </c>
      <c r="C240" s="175" t="inlineStr">
        <is>
          <t>Портландцемент общестроительного назначения бездобавочный М400 Д0 (ЦЕМ I 32,5Н)</t>
        </is>
      </c>
      <c r="D240" s="179" t="inlineStr">
        <is>
          <t>т</t>
        </is>
      </c>
      <c r="E240" s="176" t="n">
        <v>0.0163395</v>
      </c>
      <c r="F240" s="29" t="n">
        <v>412</v>
      </c>
      <c r="G240" s="166">
        <f>ROUND(F240*E240,2)</f>
        <v/>
      </c>
      <c r="H240" s="25">
        <f>G240/G274</f>
        <v/>
      </c>
      <c r="I240" s="166">
        <f>ROUND(F240*Прил.10!$D$12,2)</f>
        <v/>
      </c>
      <c r="J240" s="166">
        <f>ROUND(I240*E240,2)</f>
        <v/>
      </c>
    </row>
    <row r="241" hidden="1" outlineLevel="1" ht="31.15" customFormat="1" customHeight="1" s="145">
      <c r="A241" s="163" t="n">
        <v>213</v>
      </c>
      <c r="B241" s="167" t="inlineStr">
        <is>
          <t>01.7.11.04-0052</t>
        </is>
      </c>
      <c r="C241" s="175" t="inlineStr">
        <is>
          <t>Проволока сварочная СВ-08Г2С, диаметр 2 мм</t>
        </is>
      </c>
      <c r="D241" s="179" t="inlineStr">
        <is>
          <t>кг</t>
        </is>
      </c>
      <c r="E241" s="176" t="n">
        <v>0.33892</v>
      </c>
      <c r="F241" s="29" t="n">
        <v>17.92</v>
      </c>
      <c r="G241" s="166">
        <f>ROUND(F241*E241,2)</f>
        <v/>
      </c>
      <c r="H241" s="25">
        <f>G241/G274</f>
        <v/>
      </c>
      <c r="I241" s="166">
        <f>ROUND(F241*Прил.10!$D$12,2)</f>
        <v/>
      </c>
      <c r="J241" s="166">
        <f>ROUND(I241*E241,2)</f>
        <v/>
      </c>
    </row>
    <row r="242" hidden="1" outlineLevel="1" ht="15.6" customFormat="1" customHeight="1" s="145">
      <c r="A242" s="163" t="n">
        <v>214</v>
      </c>
      <c r="B242" s="167" t="inlineStr">
        <is>
          <t>01.1.02.10-1022</t>
        </is>
      </c>
      <c r="C242" s="175" t="inlineStr">
        <is>
          <t>Хризотил, группа 6К</t>
        </is>
      </c>
      <c r="D242" s="179" t="inlineStr">
        <is>
          <t>т</t>
        </is>
      </c>
      <c r="E242" s="176" t="n">
        <v>0.0048</v>
      </c>
      <c r="F242" s="29" t="n">
        <v>1160</v>
      </c>
      <c r="G242" s="166">
        <f>ROUND(F242*E242,2)</f>
        <v/>
      </c>
      <c r="H242" s="25">
        <f>G242/G274</f>
        <v/>
      </c>
      <c r="I242" s="166">
        <f>ROUND(F242*Прил.10!$D$12,2)</f>
        <v/>
      </c>
      <c r="J242" s="166">
        <f>ROUND(I242*E242,2)</f>
        <v/>
      </c>
    </row>
    <row r="243" hidden="1" outlineLevel="1" ht="31.15" customFormat="1" customHeight="1" s="145">
      <c r="A243" s="163" t="n">
        <v>215</v>
      </c>
      <c r="B243" s="167" t="inlineStr">
        <is>
          <t>04.3.01.09-0014</t>
        </is>
      </c>
      <c r="C243" s="175" t="inlineStr">
        <is>
          <t>Раствор готовый кладочный, цементный, М100</t>
        </is>
      </c>
      <c r="D243" s="179" t="inlineStr">
        <is>
          <t>м3</t>
        </is>
      </c>
      <c r="E243" s="176" t="n">
        <v>0.009520000000000001</v>
      </c>
      <c r="F243" s="29" t="n">
        <v>519.8</v>
      </c>
      <c r="G243" s="166">
        <f>ROUND(F243*E243,2)</f>
        <v/>
      </c>
      <c r="H243" s="25">
        <f>G243/G274</f>
        <v/>
      </c>
      <c r="I243" s="166">
        <f>ROUND(F243*Прил.10!$D$12,2)</f>
        <v/>
      </c>
      <c r="J243" s="166">
        <f>ROUND(I243*E243,2)</f>
        <v/>
      </c>
    </row>
    <row r="244" hidden="1" outlineLevel="1" ht="15.6" customFormat="1" customHeight="1" s="145">
      <c r="A244" s="163" t="n">
        <v>216</v>
      </c>
      <c r="B244" s="167" t="inlineStr">
        <is>
          <t>08.3.11.01-0091</t>
        </is>
      </c>
      <c r="C244" s="175" t="inlineStr">
        <is>
          <t>Швеллеры № 40, марка стали Ст0</t>
        </is>
      </c>
      <c r="D244" s="179" t="inlineStr">
        <is>
          <t>т</t>
        </is>
      </c>
      <c r="E244" s="176" t="n">
        <v>0.0008852</v>
      </c>
      <c r="F244" s="29" t="n">
        <v>4920</v>
      </c>
      <c r="G244" s="166">
        <f>ROUND(F244*E244,2)</f>
        <v/>
      </c>
      <c r="H244" s="25">
        <f>G244/G274</f>
        <v/>
      </c>
      <c r="I244" s="166">
        <f>ROUND(F244*Прил.10!$D$12,2)</f>
        <v/>
      </c>
      <c r="J244" s="166">
        <f>ROUND(I244*E244,2)</f>
        <v/>
      </c>
    </row>
    <row r="245" hidden="1" outlineLevel="1" ht="31.15" customFormat="1" customHeight="1" s="145">
      <c r="A245" s="163" t="n">
        <v>217</v>
      </c>
      <c r="B245" s="167" t="inlineStr">
        <is>
          <t>18.5.08.18-0061</t>
        </is>
      </c>
      <c r="C245" s="175" t="inlineStr">
        <is>
          <t>Колпачки изоляции места соединения однопроволочных жил</t>
        </is>
      </c>
      <c r="D245" s="179" t="inlineStr">
        <is>
          <t>1000 шт</t>
        </is>
      </c>
      <c r="E245" s="176" t="n">
        <v>0.027044</v>
      </c>
      <c r="F245" s="29" t="n">
        <v>135.82</v>
      </c>
      <c r="G245" s="166">
        <f>ROUND(F245*E245,2)</f>
        <v/>
      </c>
      <c r="H245" s="25">
        <f>G245/G274</f>
        <v/>
      </c>
      <c r="I245" s="166">
        <f>ROUND(F245*Прил.10!$D$12,2)</f>
        <v/>
      </c>
      <c r="J245" s="166">
        <f>ROUND(I245*E245,2)</f>
        <v/>
      </c>
    </row>
    <row r="246" hidden="1" outlineLevel="1" ht="15.6" customFormat="1" customHeight="1" s="145">
      <c r="A246" s="163" t="n">
        <v>218</v>
      </c>
      <c r="B246" s="167" t="inlineStr">
        <is>
          <t>14.5.09.02-0002</t>
        </is>
      </c>
      <c r="C246" s="175" t="inlineStr">
        <is>
          <t>Ксилол нефтяной, марка А</t>
        </is>
      </c>
      <c r="D246" s="179" t="inlineStr">
        <is>
          <t>т</t>
        </is>
      </c>
      <c r="E246" s="176" t="n">
        <v>0.00045</v>
      </c>
      <c r="F246" s="29" t="n">
        <v>7640</v>
      </c>
      <c r="G246" s="166">
        <f>ROUND(F246*E246,2)</f>
        <v/>
      </c>
      <c r="H246" s="25">
        <f>G246/G274</f>
        <v/>
      </c>
      <c r="I246" s="166">
        <f>ROUND(F246*Прил.10!$D$12,2)</f>
        <v/>
      </c>
      <c r="J246" s="166">
        <f>ROUND(I246*E246,2)</f>
        <v/>
      </c>
    </row>
    <row r="247" hidden="1" outlineLevel="1" ht="31.15" customFormat="1" customHeight="1" s="145">
      <c r="A247" s="163" t="n">
        <v>219</v>
      </c>
      <c r="B247" s="167" t="inlineStr">
        <is>
          <t>01.3.02.03-0012</t>
        </is>
      </c>
      <c r="C247" s="175" t="inlineStr">
        <is>
          <t>Ацетилен растворенный технический, марка Б</t>
        </is>
      </c>
      <c r="D247" s="179" t="inlineStr">
        <is>
          <t>т</t>
        </is>
      </c>
      <c r="E247" s="176" t="n">
        <v>8.6e-05</v>
      </c>
      <c r="F247" s="29" t="n">
        <v>30540</v>
      </c>
      <c r="G247" s="166">
        <f>ROUND(F247*E247,2)</f>
        <v/>
      </c>
      <c r="H247" s="25">
        <f>G247/G274</f>
        <v/>
      </c>
      <c r="I247" s="166">
        <f>ROUND(F247*Прил.10!$D$12,2)</f>
        <v/>
      </c>
      <c r="J247" s="166">
        <f>ROUND(I247*E247,2)</f>
        <v/>
      </c>
    </row>
    <row r="248" hidden="1" outlineLevel="1" ht="62.45" customFormat="1" customHeight="1" s="145">
      <c r="A248" s="163" t="n">
        <v>220</v>
      </c>
      <c r="B248" s="167" t="inlineStr">
        <is>
          <t>14.5.05.01-0012</t>
        </is>
      </c>
      <c r="C248" s="175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248" s="179" t="inlineStr">
        <is>
          <t>т</t>
        </is>
      </c>
      <c r="E248" s="176" t="n">
        <v>0.0001512</v>
      </c>
      <c r="F248" s="29" t="n">
        <v>16950</v>
      </c>
      <c r="G248" s="166">
        <f>ROUND(F248*E248,2)</f>
        <v/>
      </c>
      <c r="H248" s="25">
        <f>G248/G274</f>
        <v/>
      </c>
      <c r="I248" s="166">
        <f>ROUND(F248*Прил.10!$D$12,2)</f>
        <v/>
      </c>
      <c r="J248" s="166">
        <f>ROUND(I248*E248,2)</f>
        <v/>
      </c>
    </row>
    <row r="249" hidden="1" outlineLevel="1" ht="31.15" customFormat="1" customHeight="1" s="145">
      <c r="A249" s="163" t="n">
        <v>221</v>
      </c>
      <c r="B249" s="167" t="inlineStr">
        <is>
          <t>01.7.15.04-0011</t>
        </is>
      </c>
      <c r="C249" s="175" t="inlineStr">
        <is>
          <t>Винты с полукруглой головкой, длина 50 мм</t>
        </is>
      </c>
      <c r="D249" s="179" t="inlineStr">
        <is>
          <t>т</t>
        </is>
      </c>
      <c r="E249" s="176" t="n">
        <v>0.0001836</v>
      </c>
      <c r="F249" s="29" t="n">
        <v>12430</v>
      </c>
      <c r="G249" s="166">
        <f>ROUND(F249*E249,2)</f>
        <v/>
      </c>
      <c r="H249" s="25">
        <f>G249/G274</f>
        <v/>
      </c>
      <c r="I249" s="166">
        <f>ROUND(F249*Прил.10!$D$12,2)</f>
        <v/>
      </c>
      <c r="J249" s="166">
        <f>ROUND(I249*E249,2)</f>
        <v/>
      </c>
    </row>
    <row r="250" hidden="1" outlineLevel="1" ht="15.6" customFormat="1" customHeight="1" s="145">
      <c r="A250" s="163" t="n">
        <v>222</v>
      </c>
      <c r="B250" s="167" t="inlineStr">
        <is>
          <t>14.5.09.07-0030</t>
        </is>
      </c>
      <c r="C250" s="175" t="inlineStr">
        <is>
          <t>Растворитель Р-4</t>
        </is>
      </c>
      <c r="D250" s="179" t="inlineStr">
        <is>
          <t>кг</t>
        </is>
      </c>
      <c r="E250" s="176" t="n">
        <v>0.2307</v>
      </c>
      <c r="F250" s="29" t="n">
        <v>9.42</v>
      </c>
      <c r="G250" s="166">
        <f>ROUND(F250*E250,2)</f>
        <v/>
      </c>
      <c r="H250" s="25">
        <f>G250/G274</f>
        <v/>
      </c>
      <c r="I250" s="166">
        <f>ROUND(F250*Прил.10!$D$12,2)</f>
        <v/>
      </c>
      <c r="J250" s="166">
        <f>ROUND(I250*E250,2)</f>
        <v/>
      </c>
    </row>
    <row r="251" hidden="1" outlineLevel="1" ht="15.6" customFormat="1" customHeight="1" s="145">
      <c r="A251" s="163" t="n">
        <v>223</v>
      </c>
      <c r="B251" s="167" t="inlineStr">
        <is>
          <t>12.1.02.06-0012</t>
        </is>
      </c>
      <c r="C251" s="175" t="inlineStr">
        <is>
          <t>Рубероид кровельный РКК-350</t>
        </is>
      </c>
      <c r="D251" s="179" t="inlineStr">
        <is>
          <t>м2</t>
        </is>
      </c>
      <c r="E251" s="176" t="n">
        <v>0.290521</v>
      </c>
      <c r="F251" s="29" t="n">
        <v>7.46</v>
      </c>
      <c r="G251" s="166">
        <f>ROUND(F251*E251,2)</f>
        <v/>
      </c>
      <c r="H251" s="25">
        <f>G251/G274</f>
        <v/>
      </c>
      <c r="I251" s="166">
        <f>ROUND(F251*Прил.10!$D$12,2)</f>
        <v/>
      </c>
      <c r="J251" s="166">
        <f>ROUND(I251*E251,2)</f>
        <v/>
      </c>
    </row>
    <row r="252" hidden="1" outlineLevel="1" ht="15.6" customFormat="1" customHeight="1" s="145">
      <c r="A252" s="163" t="n">
        <v>224</v>
      </c>
      <c r="B252" s="167" t="inlineStr">
        <is>
          <t>01.7.20.08-0071</t>
        </is>
      </c>
      <c r="C252" s="175" t="inlineStr">
        <is>
          <t>Канат пеньковый пропитанный</t>
        </is>
      </c>
      <c r="D252" s="179" t="inlineStr">
        <is>
          <t>т</t>
        </is>
      </c>
      <c r="E252" s="176" t="n">
        <v>4.56e-05</v>
      </c>
      <c r="F252" s="29" t="n">
        <v>37900</v>
      </c>
      <c r="G252" s="166">
        <f>ROUND(F252*E252,2)</f>
        <v/>
      </c>
      <c r="H252" s="25">
        <f>G252/G274</f>
        <v/>
      </c>
      <c r="I252" s="166">
        <f>ROUND(F252*Прил.10!$D$12,2)</f>
        <v/>
      </c>
      <c r="J252" s="166">
        <f>ROUND(I252*E252,2)</f>
        <v/>
      </c>
    </row>
    <row r="253" hidden="1" outlineLevel="1" ht="15.6" customFormat="1" customHeight="1" s="145">
      <c r="A253" s="163" t="n">
        <v>225</v>
      </c>
      <c r="B253" s="167" t="inlineStr">
        <is>
          <t>01.3.01.02-0002</t>
        </is>
      </c>
      <c r="C253" s="175" t="inlineStr">
        <is>
          <t>Вазелин технический</t>
        </is>
      </c>
      <c r="D253" s="179" t="inlineStr">
        <is>
          <t>кг</t>
        </is>
      </c>
      <c r="E253" s="176" t="n">
        <v>0.036</v>
      </c>
      <c r="F253" s="29" t="n">
        <v>44.97</v>
      </c>
      <c r="G253" s="166">
        <f>ROUND(F253*E253,2)</f>
        <v/>
      </c>
      <c r="H253" s="25">
        <f>G253/G274</f>
        <v/>
      </c>
      <c r="I253" s="166">
        <f>ROUND(F253*Прил.10!$D$12,2)</f>
        <v/>
      </c>
      <c r="J253" s="166">
        <f>ROUND(I253*E253,2)</f>
        <v/>
      </c>
    </row>
    <row r="254" hidden="1" outlineLevel="1" ht="31.15" customFormat="1" customHeight="1" s="145">
      <c r="A254" s="163" t="n">
        <v>226</v>
      </c>
      <c r="B254" s="167" t="inlineStr">
        <is>
          <t>01.7.11.04-0072</t>
        </is>
      </c>
      <c r="C254" s="175" t="inlineStr">
        <is>
          <t>Проволока сварочная легированная, диаметр 4 мм</t>
        </is>
      </c>
      <c r="D254" s="179" t="inlineStr">
        <is>
          <t>т</t>
        </is>
      </c>
      <c r="E254" s="176" t="n">
        <v>0.0001005</v>
      </c>
      <c r="F254" s="29" t="n">
        <v>13560</v>
      </c>
      <c r="G254" s="166">
        <f>ROUND(F254*E254,2)</f>
        <v/>
      </c>
      <c r="H254" s="25">
        <f>G254/G274</f>
        <v/>
      </c>
      <c r="I254" s="166">
        <f>ROUND(F254*Прил.10!$D$12,2)</f>
        <v/>
      </c>
      <c r="J254" s="166">
        <f>ROUND(I254*E254,2)</f>
        <v/>
      </c>
    </row>
    <row r="255" hidden="1" outlineLevel="1" ht="15.6" customFormat="1" customHeight="1" s="145">
      <c r="A255" s="163" t="n">
        <v>227</v>
      </c>
      <c r="B255" s="167" t="inlineStr">
        <is>
          <t>14.4.03.17-0011</t>
        </is>
      </c>
      <c r="C255" s="175" t="inlineStr">
        <is>
          <t>Лак электроизоляционный 318</t>
        </is>
      </c>
      <c r="D255" s="179" t="inlineStr">
        <is>
          <t>кг</t>
        </is>
      </c>
      <c r="E255" s="176" t="n">
        <v>0.036</v>
      </c>
      <c r="F255" s="29" t="n">
        <v>35.63</v>
      </c>
      <c r="G255" s="166">
        <f>ROUND(F255*E255,2)</f>
        <v/>
      </c>
      <c r="H255" s="25">
        <f>G255/G274</f>
        <v/>
      </c>
      <c r="I255" s="166">
        <f>ROUND(F255*Прил.10!$D$12,2)</f>
        <v/>
      </c>
      <c r="J255" s="166">
        <f>ROUND(I255*E255,2)</f>
        <v/>
      </c>
    </row>
    <row r="256" hidden="1" outlineLevel="1" ht="31.15" customFormat="1" customHeight="1" s="145">
      <c r="A256" s="163" t="n">
        <v>228</v>
      </c>
      <c r="B256" s="167" t="inlineStr">
        <is>
          <t>04.1.02.05-0007</t>
        </is>
      </c>
      <c r="C256" s="175" t="inlineStr">
        <is>
          <t>Смеси бетонные тяжелого бетона (БСТ), класс В20 (М250)</t>
        </is>
      </c>
      <c r="D256" s="179" t="inlineStr">
        <is>
          <t>м3</t>
        </is>
      </c>
      <c r="E256" s="176" t="n">
        <v>0.0016</v>
      </c>
      <c r="F256" s="29" t="n">
        <v>665</v>
      </c>
      <c r="G256" s="166">
        <f>ROUND(F256*E256,2)</f>
        <v/>
      </c>
      <c r="H256" s="25">
        <f>G256/G274</f>
        <v/>
      </c>
      <c r="I256" s="166">
        <f>ROUND(F256*Прил.10!$D$12,2)</f>
        <v/>
      </c>
      <c r="J256" s="166">
        <f>ROUND(I256*E256,2)</f>
        <v/>
      </c>
    </row>
    <row r="257" hidden="1" outlineLevel="1" ht="15.6" customFormat="1" customHeight="1" s="145">
      <c r="A257" s="163" t="n">
        <v>229</v>
      </c>
      <c r="B257" s="167" t="inlineStr">
        <is>
          <t>14.1.02.01-0002</t>
        </is>
      </c>
      <c r="C257" s="175" t="inlineStr">
        <is>
          <t>Клей БМК-5к</t>
        </is>
      </c>
      <c r="D257" s="179" t="inlineStr">
        <is>
          <t>кг</t>
        </is>
      </c>
      <c r="E257" s="176" t="n">
        <v>0.04</v>
      </c>
      <c r="F257" s="29" t="n">
        <v>25.8</v>
      </c>
      <c r="G257" s="166">
        <f>ROUND(F257*E257,2)</f>
        <v/>
      </c>
      <c r="H257" s="25">
        <f>G257/G274</f>
        <v/>
      </c>
      <c r="I257" s="166">
        <f>ROUND(F257*Прил.10!$D$12,2)</f>
        <v/>
      </c>
      <c r="J257" s="166">
        <f>ROUND(I257*E257,2)</f>
        <v/>
      </c>
    </row>
    <row r="258" hidden="1" outlineLevel="1" ht="15.6" customFormat="1" customHeight="1" s="145">
      <c r="A258" s="163" t="n">
        <v>230</v>
      </c>
      <c r="B258" s="167" t="inlineStr">
        <is>
          <t>01.3.01.05-0009</t>
        </is>
      </c>
      <c r="C258" s="175" t="inlineStr">
        <is>
          <t>Парафин нефтяной твердый Т-1</t>
        </is>
      </c>
      <c r="D258" s="179" t="inlineStr">
        <is>
          <t>т</t>
        </is>
      </c>
      <c r="E258" s="176" t="n">
        <v>0.00012</v>
      </c>
      <c r="F258" s="29" t="n">
        <v>8105.71</v>
      </c>
      <c r="G258" s="166">
        <f>ROUND(F258*E258,2)</f>
        <v/>
      </c>
      <c r="H258" s="25">
        <f>G258/G274</f>
        <v/>
      </c>
      <c r="I258" s="166">
        <f>ROUND(F258*Прил.10!$D$12,2)</f>
        <v/>
      </c>
      <c r="J258" s="166">
        <f>ROUND(I258*E258,2)</f>
        <v/>
      </c>
    </row>
    <row r="259" hidden="1" outlineLevel="1" ht="46.9" customFormat="1" customHeight="1" s="145">
      <c r="A259" s="163" t="n">
        <v>231</v>
      </c>
      <c r="B259" s="167" t="inlineStr">
        <is>
          <t>11.1.03.01-0080</t>
        </is>
      </c>
      <c r="C259" s="175" t="inlineStr">
        <is>
          <t>Бруски обрезные, хвойных пород, длина 4-6,5 м, ширина 75-150 мм, толщина 40-75 мм, сорт IV</t>
        </is>
      </c>
      <c r="D259" s="179" t="inlineStr">
        <is>
          <t>м3</t>
        </is>
      </c>
      <c r="E259" s="176" t="n">
        <v>0.0009</v>
      </c>
      <c r="F259" s="29" t="n">
        <v>1056</v>
      </c>
      <c r="G259" s="166">
        <f>ROUND(F259*E259,2)</f>
        <v/>
      </c>
      <c r="H259" s="25">
        <f>G259/G274</f>
        <v/>
      </c>
      <c r="I259" s="166">
        <f>ROUND(F259*Прил.10!$D$12,2)</f>
        <v/>
      </c>
      <c r="J259" s="166">
        <f>ROUND(I259*E259,2)</f>
        <v/>
      </c>
    </row>
    <row r="260" hidden="1" outlineLevel="1" ht="15.6" customFormat="1" customHeight="1" s="145">
      <c r="A260" s="163" t="n">
        <v>232</v>
      </c>
      <c r="B260" s="167" t="inlineStr">
        <is>
          <t>01.7.20.04-0005</t>
        </is>
      </c>
      <c r="C260" s="175" t="inlineStr">
        <is>
          <t>Нитки швейные</t>
        </is>
      </c>
      <c r="D260" s="179" t="inlineStr">
        <is>
          <t>кг</t>
        </is>
      </c>
      <c r="E260" s="176" t="n">
        <v>0.006</v>
      </c>
      <c r="F260" s="29" t="n">
        <v>133.05</v>
      </c>
      <c r="G260" s="166">
        <f>ROUND(F260*E260,2)</f>
        <v/>
      </c>
      <c r="H260" s="25">
        <f>G260/G274</f>
        <v/>
      </c>
      <c r="I260" s="166">
        <f>ROUND(F260*Прил.10!$D$12,2)</f>
        <v/>
      </c>
      <c r="J260" s="166">
        <f>ROUND(I260*E260,2)</f>
        <v/>
      </c>
    </row>
    <row r="261" hidden="1" outlineLevel="1" ht="46.9" customFormat="1" customHeight="1" s="145">
      <c r="A261" s="163" t="n">
        <v>233</v>
      </c>
      <c r="B261" s="167" t="inlineStr">
        <is>
          <t>11.1.03.01-0077</t>
        </is>
      </c>
      <c r="C261" s="175" t="inlineStr">
        <is>
          <t>Бруски обрезные, хвойных пород, длина 4-6,5 м, ширина 75-150 мм, толщина 40-75 мм, сорт I</t>
        </is>
      </c>
      <c r="D261" s="179" t="inlineStr">
        <is>
          <t>м3</t>
        </is>
      </c>
      <c r="E261" s="176" t="n">
        <v>0.0004556</v>
      </c>
      <c r="F261" s="29" t="n">
        <v>1700</v>
      </c>
      <c r="G261" s="166">
        <f>ROUND(F261*E261,2)</f>
        <v/>
      </c>
      <c r="H261" s="25">
        <f>G261/G274</f>
        <v/>
      </c>
      <c r="I261" s="166">
        <f>ROUND(F261*Прил.10!$D$12,2)</f>
        <v/>
      </c>
      <c r="J261" s="166">
        <f>ROUND(I261*E261,2)</f>
        <v/>
      </c>
    </row>
    <row r="262" hidden="1" outlineLevel="1" ht="15.6" customFormat="1" customHeight="1" s="145">
      <c r="A262" s="163" t="n">
        <v>234</v>
      </c>
      <c r="B262" s="167" t="inlineStr">
        <is>
          <t>20.2.01.05-0001</t>
        </is>
      </c>
      <c r="C262" s="175" t="inlineStr">
        <is>
          <t>Гильзы кабельные медные ГМ 2,5</t>
        </is>
      </c>
      <c r="D262" s="179" t="inlineStr">
        <is>
          <t>100 шт</t>
        </is>
      </c>
      <c r="E262" s="176" t="n">
        <v>0.01</v>
      </c>
      <c r="F262" s="29" t="n">
        <v>66</v>
      </c>
      <c r="G262" s="166">
        <f>ROUND(F262*E262,2)</f>
        <v/>
      </c>
      <c r="H262" s="25">
        <f>G262/G274</f>
        <v/>
      </c>
      <c r="I262" s="166">
        <f>ROUND(F262*Прил.10!$D$12,2)</f>
        <v/>
      </c>
      <c r="J262" s="166">
        <f>ROUND(I262*E262,2)</f>
        <v/>
      </c>
    </row>
    <row r="263" hidden="1" outlineLevel="1" ht="15.6" customFormat="1" customHeight="1" s="145">
      <c r="A263" s="163" t="n">
        <v>235</v>
      </c>
      <c r="B263" s="167" t="inlineStr">
        <is>
          <t>03.1.01.01-0002</t>
        </is>
      </c>
      <c r="C263" s="175" t="inlineStr">
        <is>
          <t>Гипс строительный Г-3</t>
        </is>
      </c>
      <c r="D263" s="179" t="inlineStr">
        <is>
          <t>т</t>
        </is>
      </c>
      <c r="E263" s="176" t="n">
        <v>0.0005985</v>
      </c>
      <c r="F263" s="29" t="n">
        <v>729.98</v>
      </c>
      <c r="G263" s="166">
        <f>ROUND(F263*E263,2)</f>
        <v/>
      </c>
      <c r="H263" s="25">
        <f>G263/G274</f>
        <v/>
      </c>
      <c r="I263" s="166">
        <f>ROUND(F263*Прил.10!$D$12,2)</f>
        <v/>
      </c>
      <c r="J263" s="166">
        <f>ROUND(I263*E263,2)</f>
        <v/>
      </c>
    </row>
    <row r="264" hidden="1" outlineLevel="1" ht="78" customFormat="1" customHeight="1" s="145">
      <c r="A264" s="163" t="n">
        <v>236</v>
      </c>
      <c r="B264" s="167" t="inlineStr">
        <is>
          <t>08.2.02.11-0007</t>
        </is>
      </c>
      <c r="C264" s="17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264" s="179" t="inlineStr">
        <is>
          <t>10 м</t>
        </is>
      </c>
      <c r="E264" s="176" t="n">
        <v>0.007876299999999999</v>
      </c>
      <c r="F264" s="29" t="n">
        <v>50.24</v>
      </c>
      <c r="G264" s="166">
        <f>ROUND(F264*E264,2)</f>
        <v/>
      </c>
      <c r="H264" s="25">
        <f>G264/G274</f>
        <v/>
      </c>
      <c r="I264" s="166">
        <f>ROUND(F264*Прил.10!$D$12,2)</f>
        <v/>
      </c>
      <c r="J264" s="166">
        <f>ROUND(I264*E264,2)</f>
        <v/>
      </c>
    </row>
    <row r="265" hidden="1" outlineLevel="1" ht="31.15" customFormat="1" customHeight="1" s="145">
      <c r="A265" s="163" t="n">
        <v>237</v>
      </c>
      <c r="B265" s="167" t="inlineStr">
        <is>
          <t>01.7.15.14-0161</t>
        </is>
      </c>
      <c r="C265" s="175" t="inlineStr">
        <is>
          <t>Шурупы с полукруглой головкой 2,5х20 мм</t>
        </is>
      </c>
      <c r="D265" s="179" t="inlineStr">
        <is>
          <t>т</t>
        </is>
      </c>
      <c r="E265" s="176" t="n">
        <v>9.6e-06</v>
      </c>
      <c r="F265" s="29" t="n">
        <v>29800</v>
      </c>
      <c r="G265" s="166">
        <f>ROUND(F265*E265,2)</f>
        <v/>
      </c>
      <c r="H265" s="25">
        <f>G265/G274</f>
        <v/>
      </c>
      <c r="I265" s="166">
        <f>ROUND(F265*Прил.10!$D$12,2)</f>
        <v/>
      </c>
      <c r="J265" s="166">
        <f>ROUND(I265*E265,2)</f>
        <v/>
      </c>
    </row>
    <row r="266" hidden="1" outlineLevel="1" ht="15.6" customFormat="1" customHeight="1" s="145">
      <c r="A266" s="163" t="n">
        <v>238</v>
      </c>
      <c r="B266" s="167" t="inlineStr">
        <is>
          <t>20.2.02.01-0011</t>
        </is>
      </c>
      <c r="C266" s="175" t="inlineStr">
        <is>
          <t>Втулки, диаметр 17 мм</t>
        </is>
      </c>
      <c r="D266" s="179" t="inlineStr">
        <is>
          <t>1000 шт</t>
        </is>
      </c>
      <c r="E266" s="176" t="n">
        <v>0.00244</v>
      </c>
      <c r="F266" s="29" t="n">
        <v>75.40000000000001</v>
      </c>
      <c r="G266" s="166">
        <f>ROUND(F266*E266,2)</f>
        <v/>
      </c>
      <c r="H266" s="25">
        <f>G266/G274</f>
        <v/>
      </c>
      <c r="I266" s="166">
        <f>ROUND(F266*Прил.10!$D$12,2)</f>
        <v/>
      </c>
      <c r="J266" s="166">
        <f>ROUND(I266*E266,2)</f>
        <v/>
      </c>
    </row>
    <row r="267" hidden="1" outlineLevel="1" ht="15.6" customFormat="1" customHeight="1" s="145">
      <c r="A267" s="163" t="n">
        <v>239</v>
      </c>
      <c r="B267" s="167" t="inlineStr">
        <is>
          <t>01.7.07.20-0002</t>
        </is>
      </c>
      <c r="C267" s="175" t="inlineStr">
        <is>
          <t>Тальк молотый, сорт I</t>
        </is>
      </c>
      <c r="D267" s="179" t="inlineStr">
        <is>
          <t>т</t>
        </is>
      </c>
      <c r="E267" s="176" t="n">
        <v>8.6e-05</v>
      </c>
      <c r="F267" s="29" t="n">
        <v>1820</v>
      </c>
      <c r="G267" s="166">
        <f>ROUND(F267*E267,2)</f>
        <v/>
      </c>
      <c r="H267" s="25">
        <f>G267/G274</f>
        <v/>
      </c>
      <c r="I267" s="166">
        <f>ROUND(F267*Прил.10!$D$12,2)</f>
        <v/>
      </c>
      <c r="J267" s="166">
        <f>ROUND(I267*E267,2)</f>
        <v/>
      </c>
    </row>
    <row r="268" hidden="1" outlineLevel="1" ht="15.6" customFormat="1" customHeight="1" s="145">
      <c r="A268" s="163" t="n">
        <v>240</v>
      </c>
      <c r="B268" s="167" t="inlineStr">
        <is>
          <t>01.7.02.09-0002</t>
        </is>
      </c>
      <c r="C268" s="175" t="inlineStr">
        <is>
          <t>Шпагат бумажный</t>
        </is>
      </c>
      <c r="D268" s="179" t="inlineStr">
        <is>
          <t>кг</t>
        </is>
      </c>
      <c r="E268" s="176" t="n">
        <v>0.006</v>
      </c>
      <c r="F268" s="29" t="n">
        <v>11.5</v>
      </c>
      <c r="G268" s="166">
        <f>ROUND(F268*E268,2)</f>
        <v/>
      </c>
      <c r="H268" s="25">
        <f>G268/G274</f>
        <v/>
      </c>
      <c r="I268" s="166">
        <f>ROUND(F268*Прил.10!$D$12,2)</f>
        <v/>
      </c>
      <c r="J268" s="166">
        <f>ROUND(I268*E268,2)</f>
        <v/>
      </c>
    </row>
    <row r="269" hidden="1" outlineLevel="1" ht="31.15" customFormat="1" customHeight="1" s="145">
      <c r="A269" s="163" t="n">
        <v>241</v>
      </c>
      <c r="B269" s="167" t="inlineStr">
        <is>
          <t>08.3.03.06-0002</t>
        </is>
      </c>
      <c r="C269" s="175" t="inlineStr">
        <is>
          <t>Проволока горячекатаная в мотках, диаметр 6,3-6,5 мм</t>
        </is>
      </c>
      <c r="D269" s="179" t="inlineStr">
        <is>
          <t>т</t>
        </is>
      </c>
      <c r="E269" s="176" t="n">
        <v>1.34e-05</v>
      </c>
      <c r="F269" s="29" t="n">
        <v>4455.2</v>
      </c>
      <c r="G269" s="166">
        <f>ROUND(F269*E269,2)</f>
        <v/>
      </c>
      <c r="H269" s="25">
        <f>G269/G274</f>
        <v/>
      </c>
      <c r="I269" s="166">
        <f>ROUND(F269*Прил.10!$D$12,2)</f>
        <v/>
      </c>
      <c r="J269" s="166">
        <f>ROUND(I269*E269,2)</f>
        <v/>
      </c>
    </row>
    <row r="270" hidden="1" outlineLevel="1" ht="46.9" customFormat="1" customHeight="1" s="145">
      <c r="A270" s="163" t="n">
        <v>242</v>
      </c>
      <c r="B270" s="167" t="inlineStr">
        <is>
          <t>02.4.03.02-0001</t>
        </is>
      </c>
      <c r="C270" s="175" t="inlineStr">
        <is>
          <t>Щебень пористый из металлургического шлака М 600, фракция 5-10 мм</t>
        </is>
      </c>
      <c r="D270" s="179" t="inlineStr">
        <is>
          <t>м3</t>
        </is>
      </c>
      <c r="E270" s="176" t="n">
        <v>0.0001085</v>
      </c>
      <c r="F270" s="29" t="n">
        <v>74.58</v>
      </c>
      <c r="G270" s="166">
        <f>ROUND(F270*E270,2)</f>
        <v/>
      </c>
      <c r="H270" s="25">
        <f>G270/G274</f>
        <v/>
      </c>
      <c r="I270" s="166">
        <f>ROUND(F270*Прил.10!$D$12,2)</f>
        <v/>
      </c>
      <c r="J270" s="166">
        <f>ROUND(I270*E270,2)</f>
        <v/>
      </c>
    </row>
    <row r="271" hidden="1" outlineLevel="1" ht="15.6" customFormat="1" customHeight="1" s="145">
      <c r="A271" s="163" t="n">
        <v>243</v>
      </c>
      <c r="B271" s="167" t="inlineStr">
        <is>
          <t>999-0005</t>
        </is>
      </c>
      <c r="C271" s="175" t="inlineStr">
        <is>
          <t>Масса</t>
        </is>
      </c>
      <c r="D271" s="179" t="inlineStr">
        <is>
          <t>т</t>
        </is>
      </c>
      <c r="E271" s="176" t="n">
        <v>0.051</v>
      </c>
      <c r="F271" s="29" t="n"/>
      <c r="G271" s="166">
        <f>ROUND(F271*E271,2)</f>
        <v/>
      </c>
      <c r="H271" s="25">
        <f>G271/G274</f>
        <v/>
      </c>
      <c r="I271" s="166">
        <f>ROUND(F271*Прил.10!$D$12,2)</f>
        <v/>
      </c>
      <c r="J271" s="166">
        <f>ROUND(I271*E271,2)</f>
        <v/>
      </c>
    </row>
    <row r="272" hidden="1" outlineLevel="1" ht="31.15" customFormat="1" customHeight="1" s="145">
      <c r="A272" s="163" t="n">
        <v>244</v>
      </c>
      <c r="B272" s="167" t="inlineStr">
        <is>
          <t>03.1.02.03-0015</t>
        </is>
      </c>
      <c r="C272" s="175" t="inlineStr">
        <is>
          <t>Известь строительная негашеная хлорная, марка А</t>
        </is>
      </c>
      <c r="D272" s="179" t="inlineStr">
        <is>
          <t>кг</t>
        </is>
      </c>
      <c r="E272" s="176" t="n">
        <v>0.0021919</v>
      </c>
      <c r="F272" s="29" t="n">
        <v>2.15</v>
      </c>
      <c r="G272" s="166">
        <f>ROUND(F272*E272,2)</f>
        <v/>
      </c>
      <c r="H272" s="25">
        <f>G272/G274</f>
        <v/>
      </c>
      <c r="I272" s="166">
        <f>ROUND(F272*Прил.10!$D$12,2)</f>
        <v/>
      </c>
      <c r="J272" s="166">
        <f>ROUND(I272*E272,2)</f>
        <v/>
      </c>
    </row>
    <row r="273" collapsed="1" ht="15.6" customFormat="1" customHeight="1" s="145">
      <c r="A273" s="163" t="n"/>
      <c r="B273" s="163" t="inlineStr">
        <is>
          <t>Итого прочие Материалы</t>
        </is>
      </c>
      <c r="C273" s="182" t="n"/>
      <c r="D273" s="182" t="n"/>
      <c r="E273" s="182" t="n"/>
      <c r="F273" s="183" t="n"/>
      <c r="G273" s="166">
        <f>SUM(G96:G272)</f>
        <v/>
      </c>
      <c r="H273" s="25">
        <f>SUM(H96:H272)</f>
        <v/>
      </c>
      <c r="I273" s="166" t="n"/>
      <c r="J273" s="166">
        <f>SUM(J96:J272)</f>
        <v/>
      </c>
    </row>
    <row r="274" ht="15.6" customFormat="1" customHeight="1" s="145">
      <c r="A274" s="163" t="n"/>
      <c r="B274" s="163" t="inlineStr">
        <is>
          <t>Итого по разделу "Материалы"</t>
        </is>
      </c>
      <c r="C274" s="182" t="n"/>
      <c r="D274" s="182" t="n"/>
      <c r="E274" s="182" t="n"/>
      <c r="F274" s="183" t="n"/>
      <c r="G274" s="166">
        <f>G95+G273</f>
        <v/>
      </c>
      <c r="H274" s="25">
        <f>H95+H273</f>
        <v/>
      </c>
      <c r="I274" s="166" t="n"/>
      <c r="J274" s="166">
        <f>J95+J273</f>
        <v/>
      </c>
    </row>
    <row r="275" ht="15.6" customFormat="1" customHeight="1" s="145">
      <c r="A275" s="163" t="n"/>
      <c r="B275" s="179" t="n"/>
      <c r="C275" s="175" t="inlineStr">
        <is>
          <t>ИТОГО ПО РМ</t>
        </is>
      </c>
      <c r="D275" s="179" t="n"/>
      <c r="E275" s="179" t="n"/>
      <c r="F275" s="177" t="n"/>
      <c r="G275" s="177">
        <f>+G14+G67+G274</f>
        <v/>
      </c>
      <c r="H275" s="36" t="n"/>
      <c r="I275" s="166" t="n"/>
      <c r="J275" s="177">
        <f>+J14+J67+J274</f>
        <v/>
      </c>
    </row>
    <row r="276" ht="15.6" customFormat="1" customHeight="1" s="145">
      <c r="A276" s="163" t="n"/>
      <c r="B276" s="179" t="n"/>
      <c r="C276" s="175" t="inlineStr">
        <is>
          <t>Накладные расходы</t>
        </is>
      </c>
      <c r="D276" s="38" t="n">
        <v>1.0541209254142</v>
      </c>
      <c r="E276" s="179" t="n"/>
      <c r="F276" s="177" t="n"/>
      <c r="G276" s="177">
        <f>(G14+G16)*D276</f>
        <v/>
      </c>
      <c r="H276" s="36" t="n"/>
      <c r="I276" s="166" t="n"/>
      <c r="J276" s="166">
        <f>(J14+J16)*D276</f>
        <v/>
      </c>
    </row>
    <row r="277" ht="15.6" customFormat="1" customHeight="1" s="145">
      <c r="A277" s="163" t="n"/>
      <c r="B277" s="179" t="n"/>
      <c r="C277" s="175" t="inlineStr">
        <is>
          <t>Сметная прибыль</t>
        </is>
      </c>
      <c r="D277" s="38" t="n">
        <v>0.5347475542432401</v>
      </c>
      <c r="E277" s="179" t="n"/>
      <c r="F277" s="177" t="n"/>
      <c r="G277" s="177">
        <f>(G14+G16)*D277</f>
        <v/>
      </c>
      <c r="H277" s="36" t="n"/>
      <c r="I277" s="166" t="n"/>
      <c r="J277" s="166">
        <f>(J14+J16)*D277</f>
        <v/>
      </c>
    </row>
    <row r="278" ht="15.6" customFormat="1" customHeight="1" s="145">
      <c r="A278" s="163" t="n"/>
      <c r="B278" s="179" t="n"/>
      <c r="C278" s="175" t="inlineStr">
        <is>
          <t>Итого СМР (с НР и СП)</t>
        </is>
      </c>
      <c r="D278" s="179" t="n"/>
      <c r="E278" s="179" t="n"/>
      <c r="F278" s="177" t="n"/>
      <c r="G278" s="177">
        <f>G275+G276+G277</f>
        <v/>
      </c>
      <c r="H278" s="36" t="n"/>
      <c r="I278" s="166" t="n"/>
      <c r="J278" s="177">
        <f>J275+J276+J277</f>
        <v/>
      </c>
    </row>
    <row r="279" ht="15.6" customFormat="1" customHeight="1" s="145">
      <c r="A279" s="163" t="n"/>
      <c r="B279" s="179" t="n"/>
      <c r="C279" s="175" t="inlineStr">
        <is>
          <t>ВСЕГО СМР + ОБОРУДОВАНИЕ</t>
        </is>
      </c>
      <c r="D279" s="179" t="n"/>
      <c r="E279" s="179" t="n"/>
      <c r="F279" s="177" t="n"/>
      <c r="G279" s="177">
        <f>G78+G278</f>
        <v/>
      </c>
      <c r="H279" s="36" t="n"/>
      <c r="I279" s="166" t="n"/>
      <c r="J279" s="166">
        <f>J78+J278</f>
        <v/>
      </c>
    </row>
    <row r="280" ht="15.6" customFormat="1" customHeight="1" s="145">
      <c r="A280" s="163" t="n"/>
      <c r="B280" s="179" t="n"/>
      <c r="C280" s="175" t="inlineStr">
        <is>
          <t>ИТОГО ПОКАЗАТЕЛЬ НА ЕД. ИЗМ.</t>
        </is>
      </c>
      <c r="D280" s="179" t="inlineStr">
        <is>
          <t>м</t>
        </is>
      </c>
      <c r="E280" s="179" t="n">
        <v>44.7</v>
      </c>
      <c r="F280" s="177" t="n"/>
      <c r="G280" s="177">
        <f>G279/E280</f>
        <v/>
      </c>
      <c r="H280" s="36" t="n"/>
      <c r="I280" s="166" t="n"/>
      <c r="J280" s="177">
        <f>J279/E280</f>
        <v/>
      </c>
    </row>
    <row r="281" ht="15.6" customFormat="1" customHeight="1" s="145">
      <c r="A281" s="145" t="n"/>
      <c r="B281" s="145" t="n"/>
      <c r="E281" s="145" t="n"/>
      <c r="F281" s="82" t="n"/>
      <c r="G281" s="82" t="n"/>
      <c r="I281" s="82" t="n"/>
      <c r="J281" s="82" t="n"/>
    </row>
    <row r="282" ht="15.6" customFormat="1" customHeight="1" s="145">
      <c r="A282" s="145" t="inlineStr">
        <is>
          <t>Составил ______________________        М.С. Колотиевская</t>
        </is>
      </c>
      <c r="B282" s="145" t="n"/>
      <c r="E282" s="145" t="n"/>
      <c r="F282" s="82" t="n"/>
      <c r="G282" s="82" t="n"/>
      <c r="I282" s="82" t="n"/>
      <c r="J282" s="82" t="n"/>
    </row>
    <row r="283" ht="15.6" customFormat="1" customHeight="1" s="145">
      <c r="A283" s="89" t="inlineStr">
        <is>
          <t xml:space="preserve">                         (подпись, инициалы, фамилия)</t>
        </is>
      </c>
      <c r="B283" s="145" t="n"/>
      <c r="E283" s="145" t="n"/>
      <c r="F283" s="82" t="n"/>
      <c r="G283" s="82" t="n"/>
      <c r="I283" s="82" t="n"/>
      <c r="J283" s="82" t="n"/>
    </row>
    <row r="284" ht="15.6" customFormat="1" customHeight="1" s="145">
      <c r="A284" s="145" t="n"/>
      <c r="B284" s="145" t="n"/>
      <c r="E284" s="145" t="n"/>
      <c r="F284" s="82" t="n"/>
      <c r="G284" s="82" t="n"/>
      <c r="I284" s="82" t="n"/>
      <c r="J284" s="82" t="n"/>
    </row>
    <row r="285" ht="15.6" customFormat="1" customHeight="1" s="145">
      <c r="A285" s="145" t="inlineStr">
        <is>
          <t>Проверил ______________________      А.В. Костянецкая</t>
        </is>
      </c>
      <c r="B285" s="145" t="n"/>
      <c r="E285" s="145" t="n"/>
      <c r="F285" s="82" t="n"/>
      <c r="G285" s="82" t="n"/>
      <c r="I285" s="82" t="n"/>
      <c r="J285" s="82" t="n"/>
    </row>
    <row r="286" ht="15.6" customFormat="1" customHeight="1" s="145">
      <c r="A286" s="89" t="inlineStr">
        <is>
          <t xml:space="preserve">                        (подпись, инициалы, фамилия)</t>
        </is>
      </c>
      <c r="B286" s="145" t="n"/>
      <c r="E286" s="145" t="n"/>
      <c r="F286" s="82" t="n"/>
      <c r="G286" s="82" t="n"/>
      <c r="I286" s="82" t="n"/>
      <c r="J286" s="82" t="n"/>
    </row>
    <row r="287" ht="15.6" customFormat="1" customHeight="1" s="145">
      <c r="E287" s="145" t="n"/>
      <c r="F287" s="82" t="n"/>
      <c r="G287" s="82" t="n"/>
      <c r="I287" s="82" t="n"/>
      <c r="J287" s="82" t="n"/>
    </row>
  </sheetData>
  <mergeCells count="25">
    <mergeCell ref="H9:H10"/>
    <mergeCell ref="B25:F25"/>
    <mergeCell ref="B66:F66"/>
    <mergeCell ref="B273:F273"/>
    <mergeCell ref="B15:H15"/>
    <mergeCell ref="H2:J2"/>
    <mergeCell ref="B80:H80"/>
    <mergeCell ref="B69:J69"/>
    <mergeCell ref="C9:C10"/>
    <mergeCell ref="E9:E10"/>
    <mergeCell ref="B67:F67"/>
    <mergeCell ref="B274:F274"/>
    <mergeCell ref="B81:H81"/>
    <mergeCell ref="B68:J68"/>
    <mergeCell ref="B9:B10"/>
    <mergeCell ref="D9:D10"/>
    <mergeCell ref="B18:H18"/>
    <mergeCell ref="B12:H12"/>
    <mergeCell ref="B7:D7"/>
    <mergeCell ref="F9:G9"/>
    <mergeCell ref="A4:H4"/>
    <mergeCell ref="B17:H17"/>
    <mergeCell ref="A9:A10"/>
    <mergeCell ref="B95:F95"/>
    <mergeCell ref="I9:J9"/>
  </mergeCells>
  <conditionalFormatting sqref="E13:E287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5"/>
  <sheetViews>
    <sheetView view="pageBreakPreview" topLeftCell="A7" zoomScale="60" zoomScaleNormal="100" workbookViewId="0">
      <selection activeCell="A20" sqref="A20:B25"/>
    </sheetView>
  </sheetViews>
  <sheetFormatPr baseColWidth="8" defaultColWidth="9.140625" defaultRowHeight="15"/>
  <cols>
    <col width="5.7109375" customWidth="1" style="114" min="1" max="1"/>
    <col width="14.85546875" customWidth="1" style="114" min="2" max="2"/>
    <col width="39.140625" customWidth="1" style="114" min="3" max="3"/>
    <col width="8.28515625" customWidth="1" style="114" min="4" max="4"/>
    <col width="13.5703125" customWidth="1" style="114" min="5" max="5"/>
    <col width="12.42578125" customWidth="1" style="114" min="6" max="6"/>
    <col width="14.140625" customWidth="1" style="114" min="7" max="7"/>
    <col width="9.140625" customWidth="1" style="114" min="8" max="8"/>
  </cols>
  <sheetData>
    <row r="1" ht="15.6" customHeight="1" s="114">
      <c r="A1" s="172" t="inlineStr">
        <is>
          <t>Приложение №6</t>
        </is>
      </c>
    </row>
    <row r="2" ht="21.75" customHeight="1" s="114">
      <c r="A2" s="172" t="n"/>
      <c r="B2" s="172" t="n"/>
      <c r="C2" s="172" t="n"/>
      <c r="D2" s="172" t="n"/>
      <c r="E2" s="172" t="n"/>
      <c r="F2" s="172" t="n"/>
      <c r="G2" s="172" t="n"/>
    </row>
    <row r="3" ht="15.6" customHeight="1" s="114">
      <c r="A3" s="160" t="inlineStr">
        <is>
          <t>Расчет стоимости оборудования</t>
        </is>
      </c>
    </row>
    <row r="4" ht="25.5" customHeight="1" s="114">
      <c r="A4" s="178" t="inlineStr">
        <is>
          <t>Наименование разрабатываемого показателя УНЦ —  Н2-05 БРТМ Каб.коллектор не глубокого заложения</t>
        </is>
      </c>
    </row>
    <row r="5" ht="15.6" customHeight="1" s="114">
      <c r="A5" s="145" t="n"/>
      <c r="B5" s="145" t="n"/>
      <c r="C5" s="145" t="n"/>
      <c r="D5" s="145" t="n"/>
      <c r="E5" s="145" t="n"/>
      <c r="F5" s="145" t="n"/>
      <c r="G5" s="145" t="n"/>
    </row>
    <row r="6" ht="30" customFormat="1" customHeight="1" s="145">
      <c r="A6" s="179" t="inlineStr">
        <is>
          <t>№ пп.</t>
        </is>
      </c>
      <c r="B6" s="179" t="inlineStr">
        <is>
          <t>Код ресурса</t>
        </is>
      </c>
      <c r="C6" s="179" t="inlineStr">
        <is>
          <t>Наименование</t>
        </is>
      </c>
      <c r="D6" s="179" t="inlineStr">
        <is>
          <t>Ед. изм.</t>
        </is>
      </c>
      <c r="E6" s="161" t="inlineStr">
        <is>
          <t>Кол-во единиц по проектным данным</t>
        </is>
      </c>
      <c r="F6" s="179" t="inlineStr">
        <is>
          <t>Сметная стоимость в ценах на 01.01.2000 (руб.)</t>
        </is>
      </c>
      <c r="G6" s="183" t="n"/>
    </row>
    <row r="7" ht="15.6" customFormat="1" customHeight="1" s="145">
      <c r="A7" s="185" t="n"/>
      <c r="B7" s="185" t="n"/>
      <c r="C7" s="185" t="n"/>
      <c r="D7" s="185" t="n"/>
      <c r="E7" s="185" t="n"/>
      <c r="F7" s="161" t="inlineStr">
        <is>
          <t>на ед. изм.</t>
        </is>
      </c>
      <c r="G7" s="161" t="inlineStr">
        <is>
          <t>общая</t>
        </is>
      </c>
    </row>
    <row r="8" ht="15.6" customFormat="1" customHeight="1" s="145">
      <c r="A8" s="161" t="n">
        <v>1</v>
      </c>
      <c r="B8" s="161" t="n">
        <v>2</v>
      </c>
      <c r="C8" s="161" t="n">
        <v>3</v>
      </c>
      <c r="D8" s="161" t="n">
        <v>4</v>
      </c>
      <c r="E8" s="161" t="n">
        <v>5</v>
      </c>
      <c r="F8" s="161" t="n">
        <v>6</v>
      </c>
      <c r="G8" s="161" t="n">
        <v>7</v>
      </c>
    </row>
    <row r="9" ht="15.6" customFormat="1" customHeight="1" s="145">
      <c r="A9" s="164" t="n"/>
      <c r="B9" s="175" t="inlineStr">
        <is>
          <t>ИНЖЕНЕРНОЕ ОБОРУДОВАНИЕ</t>
        </is>
      </c>
      <c r="C9" s="182" t="n"/>
      <c r="D9" s="182" t="n"/>
      <c r="E9" s="182" t="n"/>
      <c r="F9" s="182" t="n"/>
      <c r="G9" s="183" t="n"/>
    </row>
    <row r="10" ht="31.15" customFormat="1" customHeight="1" s="145">
      <c r="A10" s="179" t="n"/>
      <c r="B10" s="56" t="n"/>
      <c r="C10" s="175" t="inlineStr">
        <is>
          <t>ИТОГО ИНЖЕНЕРНОЕ ОБОРУДОВАНИЕ</t>
        </is>
      </c>
      <c r="D10" s="56" t="n"/>
      <c r="E10" s="60" t="n"/>
      <c r="F10" s="177" t="n"/>
      <c r="G10" s="177" t="n">
        <v>0</v>
      </c>
    </row>
    <row r="11" ht="15.6" customFormat="1" customHeight="1" s="145">
      <c r="A11" s="179" t="n"/>
      <c r="B11" s="175" t="inlineStr">
        <is>
          <t>ТЕХНОЛОГИЧЕСКОЕ ОБОРУДОВАНИЕ</t>
        </is>
      </c>
      <c r="C11" s="182" t="n"/>
      <c r="D11" s="182" t="n"/>
      <c r="E11" s="182" t="n"/>
      <c r="F11" s="182" t="n"/>
      <c r="G11" s="183" t="n"/>
    </row>
    <row r="12" ht="270" customFormat="1" customHeight="1" s="145">
      <c r="A12" s="179" t="n">
        <v>1</v>
      </c>
      <c r="B12" s="99">
        <f>'Прил.5 Расчет СМР и ОБ'!B70</f>
        <v/>
      </c>
      <c r="C12" s="99">
        <f>'Прил.5 Расчет СМР и ОБ'!C70</f>
        <v/>
      </c>
      <c r="D12" s="99">
        <f>'Прил.5 Расчет СМР и ОБ'!D70</f>
        <v/>
      </c>
      <c r="E12" s="99">
        <f>'Прил.5 Расчет СМР и ОБ'!E70</f>
        <v/>
      </c>
      <c r="F12" s="99">
        <f>'Прил.5 Расчет СМР и ОБ'!F70</f>
        <v/>
      </c>
      <c r="G12" s="99">
        <f>'Прил.5 Расчет СМР и ОБ'!G70</f>
        <v/>
      </c>
    </row>
    <row r="13" ht="162.75" customFormat="1" customHeight="1" s="145">
      <c r="A13" s="179" t="n">
        <v>2</v>
      </c>
      <c r="B13" s="99">
        <f>'Прил.5 Расчет СМР и ОБ'!B71</f>
        <v/>
      </c>
      <c r="C13" s="99">
        <f>'Прил.5 Расчет СМР и ОБ'!C71</f>
        <v/>
      </c>
      <c r="D13" s="99">
        <f>'Прил.5 Расчет СМР и ОБ'!D71</f>
        <v/>
      </c>
      <c r="E13" s="99">
        <f>'Прил.5 Расчет СМР и ОБ'!E71</f>
        <v/>
      </c>
      <c r="F13" s="99">
        <f>'Прил.5 Расчет СМР и ОБ'!F71</f>
        <v/>
      </c>
      <c r="G13" s="99">
        <f>'Прил.5 Расчет СМР и ОБ'!G71</f>
        <v/>
      </c>
    </row>
    <row r="14" ht="46.9" customFormat="1" customHeight="1" s="145">
      <c r="A14" s="179" t="n">
        <v>3</v>
      </c>
      <c r="B14" s="99">
        <f>'Прил.5 Расчет СМР и ОБ'!B72</f>
        <v/>
      </c>
      <c r="C14" s="99">
        <f>'Прил.5 Расчет СМР и ОБ'!C72</f>
        <v/>
      </c>
      <c r="D14" s="99">
        <f>'Прил.5 Расчет СМР и ОБ'!D72</f>
        <v/>
      </c>
      <c r="E14" s="99">
        <f>'Прил.5 Расчет СМР и ОБ'!E72</f>
        <v/>
      </c>
      <c r="F14" s="99">
        <f>'Прил.5 Расчет СМР и ОБ'!F72</f>
        <v/>
      </c>
      <c r="G14" s="99">
        <f>'Прил.5 Расчет СМР и ОБ'!G72</f>
        <v/>
      </c>
    </row>
    <row r="15" ht="31.15" customFormat="1" customHeight="1" s="145">
      <c r="A15" s="179" t="n">
        <v>4</v>
      </c>
      <c r="B15" s="99">
        <f>'Прил.5 Расчет СМР и ОБ'!B74</f>
        <v/>
      </c>
      <c r="C15" s="99">
        <f>'Прил.5 Расчет СМР и ОБ'!C74</f>
        <v/>
      </c>
      <c r="D15" s="99">
        <f>'Прил.5 Расчет СМР и ОБ'!D74</f>
        <v/>
      </c>
      <c r="E15" s="99">
        <f>'Прил.5 Расчет СМР и ОБ'!E74</f>
        <v/>
      </c>
      <c r="F15" s="99">
        <f>'Прил.5 Расчет СМР и ОБ'!F74</f>
        <v/>
      </c>
      <c r="G15" s="99">
        <f>'Прил.5 Расчет СМР и ОБ'!G74</f>
        <v/>
      </c>
    </row>
    <row r="16" ht="46.9" customFormat="1" customHeight="1" s="145">
      <c r="A16" s="179" t="n">
        <v>5</v>
      </c>
      <c r="B16" s="99">
        <f>'Прил.5 Расчет СМР и ОБ'!B75</f>
        <v/>
      </c>
      <c r="C16" s="99">
        <f>'Прил.5 Расчет СМР и ОБ'!C75</f>
        <v/>
      </c>
      <c r="D16" s="99">
        <f>'Прил.5 Расчет СМР и ОБ'!D75</f>
        <v/>
      </c>
      <c r="E16" s="99">
        <f>'Прил.5 Расчет СМР и ОБ'!E75</f>
        <v/>
      </c>
      <c r="F16" s="99">
        <f>'Прил.5 Расчет СМР и ОБ'!F75</f>
        <v/>
      </c>
      <c r="G16" s="99">
        <f>'Прил.5 Расчет СМР и ОБ'!G75</f>
        <v/>
      </c>
    </row>
    <row r="17" ht="31.15" customFormat="1" customHeight="1" s="145">
      <c r="A17" s="179" t="n">
        <v>6</v>
      </c>
      <c r="B17" s="99">
        <f>'Прил.5 Расчет СМР и ОБ'!B76</f>
        <v/>
      </c>
      <c r="C17" s="99">
        <f>'Прил.5 Расчет СМР и ОБ'!C76</f>
        <v/>
      </c>
      <c r="D17" s="99">
        <f>'Прил.5 Расчет СМР и ОБ'!D76</f>
        <v/>
      </c>
      <c r="E17" s="99">
        <f>'Прил.5 Расчет СМР и ОБ'!E76</f>
        <v/>
      </c>
      <c r="F17" s="99">
        <f>'Прил.5 Расчет СМР и ОБ'!F76</f>
        <v/>
      </c>
      <c r="G17" s="99">
        <f>'Прил.5 Расчет СМР и ОБ'!G76</f>
        <v/>
      </c>
    </row>
    <row r="18" ht="31.15" customFormat="1" customHeight="1" s="145">
      <c r="A18" s="179" t="n"/>
      <c r="B18" s="175" t="n"/>
      <c r="C18" s="175" t="inlineStr">
        <is>
          <t>ИТОГО ТЕХНОЛОГИЧЕСКОЕ ОБОРУДОВАНИЕ</t>
        </is>
      </c>
      <c r="D18" s="175" t="n"/>
      <c r="E18" s="176" t="n"/>
      <c r="F18" s="177" t="n"/>
      <c r="G18" s="171">
        <f>SUM(G12:G17)</f>
        <v/>
      </c>
    </row>
    <row r="19" ht="15.6" customFormat="1" customHeight="1" s="145">
      <c r="A19" s="179" t="n"/>
      <c r="B19" s="175" t="n"/>
      <c r="C19" s="175" t="inlineStr">
        <is>
          <t>Итого по разделу "Оборудование"</t>
        </is>
      </c>
      <c r="D19" s="175" t="n"/>
      <c r="E19" s="176" t="n"/>
      <c r="F19" s="177" t="n"/>
      <c r="G19" s="171">
        <f>G18</f>
        <v/>
      </c>
    </row>
    <row r="20" ht="15.6" customFormat="1" customHeight="1" s="145">
      <c r="A20" s="145" t="n"/>
      <c r="B20" s="145" t="n"/>
    </row>
    <row r="21" ht="15.6" customFormat="1" customHeight="1" s="145">
      <c r="A21" s="145" t="inlineStr">
        <is>
          <t>Составил ______________________        М.С. Колотиевская</t>
        </is>
      </c>
      <c r="B21" s="145" t="n"/>
      <c r="C21" s="145" t="n"/>
    </row>
    <row r="22" ht="15.6" customFormat="1" customHeight="1" s="145">
      <c r="A22" s="89" t="inlineStr">
        <is>
          <t xml:space="preserve">                         (подпись, инициалы, фамилия)</t>
        </is>
      </c>
      <c r="B22" s="145" t="n"/>
      <c r="C22" s="145" t="n"/>
    </row>
    <row r="23" ht="15.6" customFormat="1" customHeight="1" s="145">
      <c r="A23" s="145" t="n"/>
      <c r="B23" s="145" t="n"/>
      <c r="C23" s="145" t="n"/>
    </row>
    <row r="24" ht="15.6" customFormat="1" customHeight="1" s="145">
      <c r="A24" s="145" t="inlineStr">
        <is>
          <t>Проверил ______________________      А.В. Костянецкая</t>
        </is>
      </c>
      <c r="B24" s="145" t="n"/>
      <c r="C24" s="145" t="n"/>
    </row>
    <row r="25" ht="15.6" customFormat="1" customHeight="1" s="145">
      <c r="A25" s="89" t="inlineStr">
        <is>
          <t xml:space="preserve">                        (подпись, инициалы, фамилия)</t>
        </is>
      </c>
      <c r="B25" s="145" t="n"/>
      <c r="C25" s="145" t="n"/>
    </row>
    <row r="26" ht="15.6" customFormat="1" customHeight="1" s="14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1">
    <cfRule type="expression" priority="1" dxfId="0" stopIfTrue="1">
      <formula>E10&gt;=1/10000</formula>
    </cfRule>
  </conditionalFormatting>
  <conditionalFormatting sqref="E18:E19">
    <cfRule type="expression" priority="2" dxfId="0" stopIfTrue="1">
      <formula>E10&gt;=1/10000</formula>
    </cfRule>
  </conditionalFormatting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2" sqref="A12:B17"/>
    </sheetView>
  </sheetViews>
  <sheetFormatPr baseColWidth="8" defaultRowHeight="15"/>
  <cols>
    <col width="12.7109375" customWidth="1" style="114" min="1" max="1"/>
    <col width="22.42578125" customWidth="1" style="114" min="2" max="2"/>
    <col width="37.140625" customWidth="1" style="114" min="3" max="3"/>
    <col width="49" customWidth="1" style="114" min="4" max="4"/>
    <col width="9.140625" customWidth="1" style="114" min="5" max="5"/>
  </cols>
  <sheetData>
    <row r="1" ht="15.75" customHeight="1" s="114">
      <c r="A1" s="145" t="n"/>
      <c r="B1" s="145" t="n"/>
      <c r="C1" s="145" t="n"/>
      <c r="D1" s="145" t="inlineStr">
        <is>
          <t>Приложение №7</t>
        </is>
      </c>
    </row>
    <row r="2" ht="15.75" customHeight="1" s="114">
      <c r="A2" s="145" t="n"/>
      <c r="B2" s="145" t="n"/>
      <c r="C2" s="145" t="n"/>
      <c r="D2" s="145" t="n"/>
    </row>
    <row r="3" ht="15.75" customHeight="1" s="114">
      <c r="A3" s="145" t="n"/>
      <c r="B3" s="106" t="inlineStr">
        <is>
          <t>Расчет показателя УНЦ</t>
        </is>
      </c>
      <c r="C3" s="145" t="n"/>
      <c r="D3" s="145" t="n"/>
    </row>
    <row r="4" ht="15.75" customHeight="1" s="114">
      <c r="A4" s="145" t="n"/>
      <c r="B4" s="145" t="n"/>
      <c r="C4" s="145" t="n"/>
      <c r="D4" s="145" t="n"/>
    </row>
    <row r="5" ht="31.5" customHeight="1" s="114">
      <c r="A5" s="178" t="inlineStr">
        <is>
          <t xml:space="preserve">Наименование разрабатываемого показателя УНЦ - </t>
        </is>
      </c>
      <c r="D5" s="178">
        <f>'Прил.5 Расчет СМР и ОБ'!D6:J6</f>
        <v/>
      </c>
    </row>
    <row r="6" ht="15.75" customHeight="1" s="114">
      <c r="A6" s="145" t="inlineStr">
        <is>
          <t>Единица измерения  — 1 м</t>
        </is>
      </c>
      <c r="B6" s="145" t="n"/>
      <c r="C6" s="145" t="n"/>
      <c r="D6" s="145" t="n"/>
    </row>
    <row r="7" ht="15.75" customHeight="1" s="114">
      <c r="A7" s="145" t="n"/>
      <c r="B7" s="145" t="n"/>
      <c r="C7" s="145" t="n"/>
      <c r="D7" s="145" t="n"/>
    </row>
    <row r="8">
      <c r="A8" s="161" t="inlineStr">
        <is>
          <t>Код показателя</t>
        </is>
      </c>
      <c r="B8" s="161" t="inlineStr">
        <is>
          <t>Наименование показателя</t>
        </is>
      </c>
      <c r="C8" s="161" t="inlineStr">
        <is>
          <t>Наименование РМ, входящих в состав показателя</t>
        </is>
      </c>
      <c r="D8" s="161" t="inlineStr">
        <is>
          <t>Норматив цены на 01.01.2023, тыс.руб.</t>
        </is>
      </c>
    </row>
    <row r="9">
      <c r="A9" s="185" t="n"/>
      <c r="B9" s="185" t="n"/>
      <c r="C9" s="185" t="n"/>
      <c r="D9" s="185" t="n"/>
    </row>
    <row r="10" ht="15.75" customHeight="1" s="114">
      <c r="A10" s="161" t="n">
        <v>1</v>
      </c>
      <c r="B10" s="161" t="n">
        <v>2</v>
      </c>
      <c r="C10" s="161" t="n">
        <v>3</v>
      </c>
      <c r="D10" s="161" t="n">
        <v>4</v>
      </c>
    </row>
    <row r="11" ht="63" customHeight="1" s="114">
      <c r="A11" s="161" t="inlineStr">
        <is>
          <t>Н2-05</t>
        </is>
      </c>
      <c r="B11" s="161" t="inlineStr">
        <is>
          <t xml:space="preserve">УНЦ кабельных сооружений для прокладки кабельной линии </t>
        </is>
      </c>
      <c r="C11" s="110">
        <f>D5</f>
        <v/>
      </c>
      <c r="D11" s="122">
        <f>'Прил.4 РМ'!C41/1000</f>
        <v/>
      </c>
    </row>
    <row r="12" ht="15.75" customHeight="1" s="114">
      <c r="A12" s="145" t="n"/>
      <c r="B12" s="145" t="n"/>
    </row>
    <row r="13" ht="15.75" customHeight="1" s="114">
      <c r="A13" s="145" t="inlineStr">
        <is>
          <t>Составил ______________________        М.С. Колотиевская</t>
        </is>
      </c>
      <c r="B13" s="145" t="n"/>
      <c r="C13" s="112" t="n"/>
      <c r="D13" s="113" t="n"/>
    </row>
    <row r="14" ht="15.75" customHeight="1" s="114">
      <c r="A14" s="89" t="inlineStr">
        <is>
          <t xml:space="preserve">                         (подпись, инициалы, фамилия)</t>
        </is>
      </c>
      <c r="B14" s="145" t="n"/>
      <c r="C14" s="112" t="n"/>
      <c r="D14" s="113" t="n"/>
    </row>
    <row r="15" ht="15.75" customHeight="1" s="114">
      <c r="A15" s="145" t="n"/>
      <c r="B15" s="145" t="n"/>
      <c r="C15" s="112" t="n"/>
      <c r="D15" s="113" t="n"/>
    </row>
    <row r="16" ht="15.75" customHeight="1" s="114">
      <c r="A16" s="145" t="inlineStr">
        <is>
          <t>Проверил ______________________      А.В. Костянецкая</t>
        </is>
      </c>
      <c r="B16" s="145" t="n"/>
      <c r="C16" s="112" t="n"/>
      <c r="D16" s="113" t="n"/>
    </row>
    <row r="17" ht="20.25" customHeight="1" s="114">
      <c r="A17" s="89" t="inlineStr">
        <is>
          <t xml:space="preserve">                        (подпись, инициалы, фамилия)</t>
        </is>
      </c>
      <c r="B17" s="145" t="n"/>
      <c r="C17" s="112" t="n"/>
      <c r="D17" s="1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D28" sqref="D28"/>
    </sheetView>
  </sheetViews>
  <sheetFormatPr baseColWidth="8" defaultColWidth="9.140625" defaultRowHeight="15"/>
  <cols>
    <col width="9.140625" customWidth="1" style="114" min="1" max="1"/>
    <col width="40.7109375" customWidth="1" style="114" min="2" max="2"/>
    <col width="37" customWidth="1" style="114" min="3" max="3"/>
    <col width="32" customWidth="1" style="114" min="4" max="4"/>
    <col width="9.140625" customWidth="1" style="114" min="5" max="5"/>
  </cols>
  <sheetData>
    <row r="4" ht="15.6" customHeight="1" s="114">
      <c r="B4" s="156" t="inlineStr">
        <is>
          <t>Приложение № 10</t>
        </is>
      </c>
    </row>
    <row r="5" ht="18" customHeight="1" s="114">
      <c r="B5" s="62" t="n"/>
    </row>
    <row r="6" ht="15.6" customHeight="1" s="114">
      <c r="B6" s="160" t="inlineStr">
        <is>
          <t>Используемые индексы изменений сметной стоимости и нормы сопутствующих затрат</t>
        </is>
      </c>
    </row>
    <row r="7" ht="18" customHeight="1" s="114">
      <c r="B7" s="136" t="n"/>
    </row>
    <row r="8" ht="46.9" customFormat="1" customHeight="1" s="145">
      <c r="B8" s="161" t="inlineStr">
        <is>
          <t>Наименование индекса / норм сопутствующих затрат</t>
        </is>
      </c>
      <c r="C8" s="161" t="inlineStr">
        <is>
          <t>Дата применения и обоснование индекса / норм сопутствующих затрат</t>
        </is>
      </c>
      <c r="D8" s="161" t="inlineStr">
        <is>
          <t>Размер индекса / норма сопутствующих затрат</t>
        </is>
      </c>
    </row>
    <row r="9" ht="15.6" customFormat="1" customHeight="1" s="145">
      <c r="B9" s="161" t="n">
        <v>1</v>
      </c>
      <c r="C9" s="161" t="n">
        <v>2</v>
      </c>
      <c r="D9" s="161" t="n">
        <v>3</v>
      </c>
    </row>
    <row r="10" ht="45" customFormat="1" customHeight="1" s="145">
      <c r="B10" s="161" t="inlineStr">
        <is>
          <t xml:space="preserve">Индекс изменения сметной стоимости на 1 квартал 2023 года. ОЗП </t>
        </is>
      </c>
      <c r="C10" s="161" t="inlineStr">
        <is>
          <t>Письмо Минстроя России от 30.03.2023г. №17106-ИФ/09  прил.1</t>
        </is>
      </c>
      <c r="D10" s="161" t="n">
        <v>44.29</v>
      </c>
    </row>
    <row r="11" ht="29.25" customFormat="1" customHeight="1" s="145">
      <c r="B11" s="161" t="inlineStr">
        <is>
          <t>Индекс изменения сметной стоимости на 1 квартал 2023 года. ЭМ</t>
        </is>
      </c>
      <c r="C11" s="161" t="inlineStr">
        <is>
          <t>Письмо Минстроя России от 30.03.2023г. №17106-ИФ/09  прил.1</t>
        </is>
      </c>
      <c r="D11" s="161" t="n">
        <v>13.47</v>
      </c>
    </row>
    <row r="12" ht="29.25" customFormat="1" customHeight="1" s="145">
      <c r="B12" s="161" t="inlineStr">
        <is>
          <t>Индекс изменения сметной стоимости на 1 квартал 2023 года. МАТ</t>
        </is>
      </c>
      <c r="C12" s="161" t="inlineStr">
        <is>
          <t>Письмо Минстроя России от 30.03.2023г. №17106-ИФ/09  прил.1</t>
        </is>
      </c>
      <c r="D12" s="161" t="n">
        <v>8.039999999999999</v>
      </c>
    </row>
    <row r="13" ht="30.75" customFormat="1" customHeight="1" s="145">
      <c r="B13" s="161" t="inlineStr">
        <is>
          <t>Индекс изменения сметной стоимости на 1 квартал 2023 года. ОБ</t>
        </is>
      </c>
      <c r="C13" s="141" t="inlineStr">
        <is>
          <t>Письмо Минстроя России от 23.02.2023г. №9791-ИФ/09 прил.6</t>
        </is>
      </c>
      <c r="D13" s="161" t="n">
        <v>6.26</v>
      </c>
    </row>
    <row r="14" ht="89.25" customFormat="1" customHeight="1" s="145">
      <c r="B14" s="161" t="inlineStr">
        <is>
          <t>Временные здания и сооружения</t>
        </is>
      </c>
      <c r="C14" s="1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63" t="n">
        <v>0.039</v>
      </c>
    </row>
    <row r="15" ht="78" customFormat="1" customHeight="1" s="145">
      <c r="B15" s="161" t="inlineStr">
        <is>
          <t>Дополнительные затраты при производстве строительно-монтажных работ в зимнее время</t>
        </is>
      </c>
      <c r="C15" s="1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63" t="n">
        <v>0.021</v>
      </c>
      <c r="E15" s="43" t="n"/>
    </row>
    <row r="16" ht="34.5" customFormat="1" customHeight="1" s="145">
      <c r="B16" s="161" t="inlineStr">
        <is>
          <t>Пусконаладочные работы</t>
        </is>
      </c>
      <c r="C16" s="161" t="n"/>
      <c r="D16" s="161" t="inlineStr">
        <is>
          <t>80% от 7% стоимости оборудования</t>
        </is>
      </c>
    </row>
    <row r="17" ht="31.5" customFormat="1" customHeight="1" s="145">
      <c r="B17" s="161" t="inlineStr">
        <is>
          <t>Строительный контроль</t>
        </is>
      </c>
      <c r="C17" s="161" t="inlineStr">
        <is>
          <t>Постановление Правительства РФ от 21.06.10 г. № 468</t>
        </is>
      </c>
      <c r="D17" s="63" t="n">
        <v>0.0214</v>
      </c>
    </row>
    <row r="18" ht="31.5" customFormat="1" customHeight="1" s="145">
      <c r="B18" s="161" t="inlineStr">
        <is>
          <t>Авторский надзор</t>
        </is>
      </c>
      <c r="C18" s="161" t="inlineStr">
        <is>
          <t>Приказ от 4.08.2020 № 421/пр п.173</t>
        </is>
      </c>
      <c r="D18" s="63" t="n">
        <v>0.002</v>
      </c>
    </row>
    <row r="19" ht="24" customFormat="1" customHeight="1" s="145">
      <c r="B19" s="161" t="inlineStr">
        <is>
          <t>Непредвиденные расходы</t>
        </is>
      </c>
      <c r="C19" s="161" t="inlineStr">
        <is>
          <t>Приказ от 4.08.2020 № 421/пр п.179</t>
        </is>
      </c>
      <c r="D19" s="63" t="n">
        <v>0.03</v>
      </c>
    </row>
    <row r="20" ht="15.6" customFormat="1" customHeight="1" s="145">
      <c r="B20" s="155" t="n"/>
    </row>
    <row r="21" ht="15.6" customFormat="1" customHeight="1" s="145">
      <c r="B21" s="155" t="n"/>
    </row>
    <row r="22" ht="15.6" customFormat="1" customHeight="1" s="145">
      <c r="B22" s="155" t="n"/>
    </row>
    <row r="23" ht="15.6" customFormat="1" customHeight="1" s="145">
      <c r="B23" s="155" t="n"/>
    </row>
    <row r="24" ht="15.6" customFormat="1" customHeight="1" s="145"/>
    <row r="25" ht="15.6" customFormat="1" customHeight="1" s="145">
      <c r="B25" s="145" t="n"/>
      <c r="C25" s="145" t="n"/>
    </row>
    <row r="26" ht="15.6" customFormat="1" customHeight="1" s="145">
      <c r="B26" s="145" t="inlineStr">
        <is>
          <t>Составил ______________________        М.С. Колотиевская</t>
        </is>
      </c>
      <c r="C26" s="145" t="n"/>
    </row>
    <row r="27" ht="15.6" customFormat="1" customHeight="1" s="145">
      <c r="B27" s="89" t="inlineStr">
        <is>
          <t xml:space="preserve">                         (подпись, инициалы, фамилия)</t>
        </is>
      </c>
      <c r="C27" s="145" t="n"/>
    </row>
    <row r="28" ht="15.6" customFormat="1" customHeight="1" s="145">
      <c r="B28" s="145" t="n"/>
      <c r="C28" s="145" t="n"/>
    </row>
    <row r="29" ht="15.6" customFormat="1" customHeight="1" s="145">
      <c r="B29" s="145" t="inlineStr">
        <is>
          <t>Проверил ______________________      А.В. Костянецкая</t>
        </is>
      </c>
      <c r="C29" s="145" t="n"/>
    </row>
    <row r="30" ht="15.6" customFormat="1" customHeight="1" s="145">
      <c r="B30" s="89" t="inlineStr">
        <is>
          <t xml:space="preserve">                        (подпись, инициалы, фамилия)</t>
        </is>
      </c>
      <c r="C30" s="145" t="n"/>
    </row>
    <row r="31" ht="15.6" customFormat="1" customHeight="1" s="145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114" min="2" max="2"/>
    <col width="13" customWidth="1" style="114" min="3" max="3"/>
    <col width="22.85546875" customWidth="1" style="114" min="4" max="4"/>
    <col width="21.5703125" customWidth="1" style="114" min="5" max="5"/>
    <col width="43.85546875" customWidth="1" style="114" min="6" max="6"/>
  </cols>
  <sheetData>
    <row r="1" s="114"/>
    <row r="2" ht="17.25" customHeight="1" s="114">
      <c r="A2" s="160" t="inlineStr">
        <is>
          <t>Расчет размера средств на оплату труда рабочих-строителей в текущем уровне цен (ФОТр.тек.)</t>
        </is>
      </c>
    </row>
    <row r="3" s="114"/>
    <row r="4" ht="18" customHeight="1" s="114">
      <c r="A4" s="115" t="inlineStr">
        <is>
          <t>Составлен в уровне цен на 01.01.2023 г.</t>
        </is>
      </c>
      <c r="B4" s="145" t="n"/>
      <c r="C4" s="145" t="n"/>
      <c r="D4" s="145" t="n"/>
      <c r="E4" s="145" t="n"/>
      <c r="F4" s="145" t="n"/>
      <c r="G4" s="145" t="n"/>
    </row>
    <row r="5" ht="15.75" customHeight="1" s="114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45" t="n"/>
    </row>
    <row r="6" ht="15.75" customHeight="1" s="114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45" t="n"/>
    </row>
    <row r="7" ht="110.25" customHeight="1" s="114">
      <c r="A7" s="118" t="inlineStr">
        <is>
          <t>1.1</t>
        </is>
      </c>
      <c r="B7" s="1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1" t="inlineStr">
        <is>
          <t>С1ср</t>
        </is>
      </c>
      <c r="D7" s="161" t="inlineStr">
        <is>
          <t>-</t>
        </is>
      </c>
      <c r="E7" s="121" t="n">
        <v>47872.94</v>
      </c>
      <c r="F7" s="1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5" t="n"/>
    </row>
    <row r="8" ht="31.5" customHeight="1" s="114">
      <c r="A8" s="118" t="inlineStr">
        <is>
          <t>1.2</t>
        </is>
      </c>
      <c r="B8" s="123" t="inlineStr">
        <is>
          <t>Среднегодовое нормативное число часов работы одного рабочего в месяц, часы (ч.)</t>
        </is>
      </c>
      <c r="C8" s="161" t="inlineStr">
        <is>
          <t>tср</t>
        </is>
      </c>
      <c r="D8" s="161" t="inlineStr">
        <is>
          <t>1973ч/12мес.</t>
        </is>
      </c>
      <c r="E8" s="122">
        <f>1973/12</f>
        <v/>
      </c>
      <c r="F8" s="123" t="inlineStr">
        <is>
          <t>Производственный календарь 2023 год
(40-часов.неделя)</t>
        </is>
      </c>
      <c r="G8" s="125" t="n"/>
    </row>
    <row r="9" ht="15.75" customHeight="1" s="114">
      <c r="A9" s="118" t="inlineStr">
        <is>
          <t>1.3</t>
        </is>
      </c>
      <c r="B9" s="123" t="inlineStr">
        <is>
          <t>Коэффициент увеличения</t>
        </is>
      </c>
      <c r="C9" s="161" t="inlineStr">
        <is>
          <t>Кув</t>
        </is>
      </c>
      <c r="D9" s="161" t="inlineStr">
        <is>
          <t>-</t>
        </is>
      </c>
      <c r="E9" s="122" t="n">
        <v>1</v>
      </c>
      <c r="F9" s="123" t="n"/>
      <c r="G9" s="125" t="n"/>
    </row>
    <row r="10" ht="15.75" customHeight="1" s="114">
      <c r="A10" s="118" t="inlineStr">
        <is>
          <t>1.4</t>
        </is>
      </c>
      <c r="B10" s="123" t="inlineStr">
        <is>
          <t>Средний разряд работ</t>
        </is>
      </c>
      <c r="C10" s="161" t="n"/>
      <c r="D10" s="161" t="n"/>
      <c r="E10" s="126" t="n">
        <v>3.5</v>
      </c>
      <c r="F10" s="123" t="inlineStr">
        <is>
          <t>РТМ</t>
        </is>
      </c>
      <c r="G10" s="125" t="n"/>
    </row>
    <row r="11" ht="78.75" customHeight="1" s="114">
      <c r="A11" s="118" t="inlineStr">
        <is>
          <t>1.5</t>
        </is>
      </c>
      <c r="B11" s="123" t="inlineStr">
        <is>
          <t>Тарифный коэффициент среднего разряда работ</t>
        </is>
      </c>
      <c r="C11" s="161" t="inlineStr">
        <is>
          <t>КТ</t>
        </is>
      </c>
      <c r="D11" s="161" t="inlineStr">
        <is>
          <t>-</t>
        </is>
      </c>
      <c r="E11" s="127" t="n">
        <v>1.263</v>
      </c>
      <c r="F11" s="1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5" t="n"/>
    </row>
    <row r="12" ht="78.75" customHeight="1" s="114">
      <c r="A12" s="118" t="inlineStr">
        <is>
          <t>1.6</t>
        </is>
      </c>
      <c r="B12" s="173" t="inlineStr">
        <is>
          <t>Коэффициент инфляции, определяемый поквартально</t>
        </is>
      </c>
      <c r="C12" s="161" t="inlineStr">
        <is>
          <t>Кинф</t>
        </is>
      </c>
      <c r="D12" s="161" t="inlineStr">
        <is>
          <t>-</t>
        </is>
      </c>
      <c r="E12" s="129" t="n">
        <v>1.139</v>
      </c>
      <c r="F12" s="17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n"/>
    </row>
    <row r="13" ht="63" customHeight="1" s="114">
      <c r="A13" s="131" t="inlineStr">
        <is>
          <t>1.7</t>
        </is>
      </c>
      <c r="B13" s="132" t="inlineStr">
        <is>
          <t>Размер средств на оплату труда рабочих-строителей в текущем уровне цен (ФОТр.тек.), руб/чел.-ч</t>
        </is>
      </c>
      <c r="C13" s="180" t="inlineStr">
        <is>
          <t>ФОТр.тек.</t>
        </is>
      </c>
      <c r="D13" s="180" t="inlineStr">
        <is>
          <t>(С1ср/tср*КТ*Т*Кув)*Кинф</t>
        </is>
      </c>
      <c r="E13" s="134">
        <f>((E7*E9/E8)*E11)*E12</f>
        <v/>
      </c>
      <c r="F13" s="1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2023-07-25T09:21:36Z</dcterms:created>
  <dcterms:modified xsi:type="dcterms:W3CDTF">2025-01-24T12:12:26Z</dcterms:modified>
  <cp:lastModifiedBy>REDMIBOOK</cp:lastModifiedBy>
  <cp:lastPrinted>2023-12-01T09:19:34Z</cp:lastPrinted>
</cp:coreProperties>
</file>