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225" tabRatio="695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IntlFixup" localSheetId="1">TRUE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gggg" localSheetId="1">#REF!</definedName>
    <definedName name="Global.MNULL" localSheetId="1">#REF!</definedName>
    <definedName name="Global.NULL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TO1" localSheetId="1">#REF!</definedName>
    <definedName name="SM_STO2" localSheetId="1">#REF!</definedName>
    <definedName name="SM_STO3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10" localSheetId="1">#REF!</definedName>
    <definedName name="а12" localSheetId="1">#REF!</definedName>
    <definedName name="а124545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ьюждж" localSheetId="1">#REF!</definedName>
    <definedName name="бю.бю." localSheetId="1">#REF!</definedName>
    <definedName name="в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о" localSheetId="1">#REF!</definedName>
    <definedName name="вап" localSheetId="1">#REF!</definedName>
    <definedName name="вапвя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ше" localSheetId="1">#REF!</definedName>
    <definedName name="вика" localSheetId="1">#REF!</definedName>
    <definedName name="вирваы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щшю" localSheetId="1">#REF!</definedName>
    <definedName name="дэ" localSheetId="1">#REF!</definedName>
    <definedName name="е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и" localSheetId="1">#REF!</definedName>
    <definedName name="инфл" localSheetId="1">#REF!</definedName>
    <definedName name="иолд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йцйу3йк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нига" localSheetId="1">#REF!</definedName>
    <definedName name="Кобщ" localSheetId="1">#REF!</definedName>
    <definedName name="КОД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р" localSheetId="1">{#N/A,#N/A,FALSE,"Шаблон_Спец1"}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м" localSheetId="1">#REF!</definedName>
    <definedName name="МММММММММ" localSheetId="1">#REF!</definedName>
    <definedName name="мн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вле" localSheetId="1">#REF!</definedName>
    <definedName name="нгагл" localSheetId="1">#REF!</definedName>
    <definedName name="нг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аша" localSheetId="1">#REF!</definedName>
    <definedName name="ПБ" localSheetId="1">#REF!</definedName>
    <definedName name="пвар" localSheetId="1">#REF!</definedName>
    <definedName name="пвьрвпрь" localSheetId="1">#REF!</definedName>
    <definedName name="пг" localSheetId="1">#REF!</definedName>
    <definedName name="пгшд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лвро" localSheetId="1">#REF!</definedName>
    <definedName name="рлд" localSheetId="1">#REF!</definedName>
    <definedName name="рлдг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пьрь" localSheetId="1">#REF!</definedName>
    <definedName name="ррр" localSheetId="1">#REF!</definedName>
    <definedName name="рррр" localSheetId="1">#REF!</definedName>
    <definedName name="Рязанская_область" localSheetId="1">#REF!</definedName>
    <definedName name="С" localSheetId="1">{#N/A,#N/A,FALSE,"Шаблон_Спец1"}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ыс" localSheetId="1">{0,"тысячz";1,"тысячаz";2,"тысячиz";5,"тысячz"}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ыа" localSheetId="1">#REF!</definedName>
    <definedName name="ыаоаы" localSheetId="1">#REF!</definedName>
    <definedName name="ыаоаыо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пры" localSheetId="1">#REF!</definedName>
    <definedName name="ырипыр" localSheetId="1">#REF!</definedName>
    <definedName name="ырп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ьь" localSheetId="1">#REF!</definedName>
    <definedName name="э" localSheetId="1">#REF!</definedName>
    <definedName name="эк" localSheetId="1">#REF!</definedName>
    <definedName name="экол1" localSheetId="1">#REF!</definedName>
    <definedName name="экол2" localSheetId="1">#REF!</definedName>
    <definedName name="Экол3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_xlnm.Print_Area" localSheetId="1">'Прил.2 Расч стоим'!$A$1:$J$34</definedName>
    <definedName name="_xlnm.Print_Titles" localSheetId="2">'Прил.3'!$9:$11</definedName>
    <definedName name="_xlnm.Print_Area" localSheetId="2">'Прил.3'!$A$1:$H$390</definedName>
    <definedName name="_xlnm.Print_Titles" localSheetId="4">'Прил.5 Расчет СМР и ОБ'!$9:$11</definedName>
    <definedName name="_xlnm.Print_Area" localSheetId="4">'Прил.5 Расчет СМР и ОБ'!$A$1:$J$378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%"/>
    <numFmt numFmtId="165" formatCode="#,##0.0000"/>
    <numFmt numFmtId="166" formatCode="0.0000"/>
    <numFmt numFmtId="167" formatCode="#,##0.0"/>
    <numFmt numFmtId="168" formatCode="#,##0.000"/>
    <numFmt numFmtId="169" formatCode="_-* #,##0.00_-;\-* #,##0.00_-;_-* &quot;-&quot;??_-;_-@_-"/>
    <numFmt numFmtId="170" formatCode="_-* #,##0.00\ _₽_-;\-* #,##0.00\ _₽_-;_-* &quot;-&quot;??\ _₽_-;_-@_-"/>
  </numFmts>
  <fonts count="14">
    <font>
      <name val="Calibri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Calibri"/>
      <color rgb="FF000000"/>
      <sz val="12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Calibri"/>
      <color rgb="FFFF0000"/>
      <sz val="11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2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justify" vertical="center" wrapText="1"/>
    </xf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4" fillId="0" borderId="0" pivotButton="0" quotePrefix="0" xfId="0"/>
    <xf numFmtId="4" fontId="4" fillId="0" borderId="1" applyAlignment="1" pivotButton="0" quotePrefix="0" xfId="0">
      <alignment vertical="top"/>
    </xf>
    <xf numFmtId="0" fontId="2" fillId="0" borderId="1" applyAlignment="1" pivotButton="0" quotePrefix="0" xfId="0">
      <alignment vertical="top"/>
    </xf>
    <xf numFmtId="0" fontId="2" fillId="0" borderId="1" applyAlignment="1" pivotButton="0" quotePrefix="0" xfId="0">
      <alignment vertical="top" wrapText="1"/>
    </xf>
    <xf numFmtId="4" fontId="2" fillId="0" borderId="1" applyAlignment="1" pivotButton="0" quotePrefix="0" xfId="0">
      <alignment vertical="top"/>
    </xf>
    <xf numFmtId="0" fontId="5" fillId="0" borderId="0" pivotButton="0" quotePrefix="0" xfId="0"/>
    <xf numFmtId="0" fontId="6" fillId="0" borderId="0" pivotButton="0" quotePrefix="0" xfId="0"/>
    <xf numFmtId="0" fontId="2" fillId="0" borderId="0" pivotButton="0" quotePrefix="0" xfId="0"/>
    <xf numFmtId="0" fontId="4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top"/>
    </xf>
    <xf numFmtId="0" fontId="2" fillId="0" borderId="1" applyAlignment="1" pivotButton="0" quotePrefix="0" xfId="0">
      <alignment vertical="top" wrapText="1"/>
    </xf>
    <xf numFmtId="4" fontId="2" fillId="0" borderId="1" applyAlignment="1" pivotButton="0" quotePrefix="0" xfId="0">
      <alignment vertical="top"/>
    </xf>
    <xf numFmtId="164" fontId="2" fillId="0" borderId="1" applyAlignment="1" pivotButton="0" quotePrefix="0" xfId="0">
      <alignment vertical="top"/>
    </xf>
    <xf numFmtId="49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/>
    </xf>
    <xf numFmtId="4" fontId="2" fillId="0" borderId="1" applyAlignment="1" pivotButton="0" quotePrefix="0" xfId="0">
      <alignment vertical="top"/>
    </xf>
    <xf numFmtId="0" fontId="2" fillId="0" borderId="1" pivotButton="0" quotePrefix="0" xfId="0"/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4" fontId="2" fillId="0" borderId="1" applyAlignment="1" pivotButton="0" quotePrefix="0" xfId="0">
      <alignment horizontal="right" vertical="top" wrapText="1"/>
    </xf>
    <xf numFmtId="10" fontId="2" fillId="0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vertical="top"/>
    </xf>
    <xf numFmtId="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2" fillId="0" borderId="1" pivotButton="0" quotePrefix="0" xfId="0"/>
    <xf numFmtId="0" fontId="3" fillId="0" borderId="0" pivotButton="0" quotePrefix="0" xfId="0"/>
    <xf numFmtId="0" fontId="2" fillId="0" borderId="1" applyAlignment="1" pivotButton="0" quotePrefix="0" xfId="0">
      <alignment vertical="top"/>
    </xf>
    <xf numFmtId="0" fontId="2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0" pivotButton="0" quotePrefix="0" xfId="0"/>
    <xf numFmtId="4" fontId="2" fillId="0" borderId="0" pivotButton="0" quotePrefix="0" xfId="0"/>
    <xf numFmtId="0" fontId="1" fillId="0" borderId="0" applyAlignment="1" pivotButton="0" quotePrefix="0" xfId="0">
      <alignment horizontal="right" vertical="center"/>
    </xf>
    <xf numFmtId="10" fontId="2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0" fontId="5" fillId="0" borderId="0" applyAlignment="1" pivotButton="0" quotePrefix="0" xfId="0">
      <alignment horizontal="justify" vertical="center"/>
    </xf>
    <xf numFmtId="0" fontId="5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vertical="center"/>
    </xf>
    <xf numFmtId="10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4" fontId="2" fillId="0" borderId="1" applyAlignment="1" pivotButton="0" quotePrefix="0" xfId="0">
      <alignment horizontal="right" vertical="center"/>
    </xf>
    <xf numFmtId="0" fontId="2" fillId="0" borderId="2" applyAlignment="1" pivotButton="0" quotePrefix="0" xfId="0">
      <alignment vertical="center" wrapText="1"/>
    </xf>
    <xf numFmtId="4" fontId="2" fillId="0" borderId="2" applyAlignment="1" pivotButton="0" quotePrefix="0" xfId="0">
      <alignment horizontal="right" vertical="center"/>
    </xf>
    <xf numFmtId="10" fontId="2" fillId="0" borderId="2" applyAlignment="1" pivotButton="0" quotePrefix="0" xfId="0">
      <alignment vertical="center" wrapText="1"/>
    </xf>
    <xf numFmtId="10" fontId="2" fillId="0" borderId="2" applyAlignment="1" pivotButton="0" quotePrefix="0" xfId="0">
      <alignment vertical="center"/>
    </xf>
    <xf numFmtId="4" fontId="2" fillId="0" borderId="0" pivotButton="0" quotePrefix="0" xfId="0"/>
    <xf numFmtId="0" fontId="2" fillId="0" borderId="1" pivotButton="0" quotePrefix="0" xfId="0"/>
    <xf numFmtId="10" fontId="2" fillId="0" borderId="1" pivotButton="0" quotePrefix="0" xfId="0"/>
    <xf numFmtId="0" fontId="2" fillId="0" borderId="3" applyAlignment="1" pivotButton="0" quotePrefix="0" xfId="0">
      <alignment vertical="center" wrapText="1"/>
    </xf>
    <xf numFmtId="4" fontId="2" fillId="0" borderId="3" applyAlignment="1" pivotButton="0" quotePrefix="0" xfId="0">
      <alignment vertical="center" wrapText="1"/>
    </xf>
    <xf numFmtId="10" fontId="2" fillId="0" borderId="3" applyAlignment="1" pivotButton="0" quotePrefix="0" xfId="0">
      <alignment vertical="center" wrapText="1"/>
    </xf>
    <xf numFmtId="10" fontId="2" fillId="0" borderId="3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top"/>
    </xf>
    <xf numFmtId="0" fontId="2" fillId="0" borderId="0" applyAlignment="1" pivotButton="0" quotePrefix="0" xfId="0">
      <alignment horizontal="left" vertical="center"/>
    </xf>
    <xf numFmtId="4" fontId="2" fillId="0" borderId="1" applyAlignment="1" pivotButton="0" quotePrefix="0" xfId="0">
      <alignment vertical="top"/>
    </xf>
    <xf numFmtId="0" fontId="2" fillId="0" borderId="0" pivotButton="0" quotePrefix="0" xfId="0"/>
    <xf numFmtId="0" fontId="2" fillId="0" borderId="1" applyAlignment="1" pivotButton="0" quotePrefix="0" xfId="0">
      <alignment vertical="top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 wrapText="1"/>
    </xf>
    <xf numFmtId="0" fontId="4" fillId="0" borderId="1" applyAlignment="1" pivotButton="0" quotePrefix="0" xfId="0">
      <alignment horizontal="left" vertical="top" wrapText="1"/>
    </xf>
    <xf numFmtId="0" fontId="4" fillId="0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horizontal="right" vertical="top" wrapText="1"/>
    </xf>
    <xf numFmtId="4" fontId="2" fillId="0" borderId="0" applyAlignment="1" pivotButton="0" quotePrefix="0" xfId="0">
      <alignment vertical="center" wrapText="1"/>
    </xf>
    <xf numFmtId="4" fontId="2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left" vertical="center"/>
    </xf>
    <xf numFmtId="4" fontId="2" fillId="0" borderId="1" applyAlignment="1" pivotButton="0" quotePrefix="0" xfId="0">
      <alignment vertical="top"/>
    </xf>
    <xf numFmtId="0" fontId="2" fillId="0" borderId="1" applyAlignment="1" pivotButton="0" quotePrefix="0" xfId="0">
      <alignment horizontal="center" vertical="center" wrapText="1"/>
    </xf>
    <xf numFmtId="0" fontId="2" fillId="0" borderId="1" pivotButton="0" quotePrefix="0" xfId="0"/>
    <xf numFmtId="0" fontId="2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4" fontId="2" fillId="0" borderId="4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/>
    </xf>
    <xf numFmtId="49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7" fontId="2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vertical="center" wrapText="1"/>
    </xf>
    <xf numFmtId="166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wrapText="1"/>
    </xf>
    <xf numFmtId="49" fontId="2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wrapText="1"/>
    </xf>
    <xf numFmtId="0" fontId="2" fillId="0" borderId="2" applyAlignment="1" pivotButton="0" quotePrefix="0" xfId="0">
      <alignment horizontal="center" vertical="center" wrapText="1"/>
    </xf>
    <xf numFmtId="4" fontId="4" fillId="0" borderId="2" applyAlignment="1" pivotButton="0" quotePrefix="0" xfId="0">
      <alignment horizontal="center" vertical="center"/>
    </xf>
    <xf numFmtId="0" fontId="2" fillId="0" borderId="2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justify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justify" vertical="center" wrapText="1"/>
    </xf>
    <xf numFmtId="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11" fillId="0" borderId="0" pivotButton="0" quotePrefix="0" xfId="0"/>
    <xf numFmtId="0" fontId="2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169" fontId="2" fillId="0" borderId="1" applyAlignment="1" pivotButton="0" quotePrefix="0" xfId="0">
      <alignment vertical="center" wrapText="1"/>
    </xf>
    <xf numFmtId="170" fontId="2" fillId="0" borderId="0" pivotButton="0" quotePrefix="0" xfId="0"/>
    <xf numFmtId="169" fontId="4" fillId="0" borderId="3" applyAlignment="1" pivotButton="0" quotePrefix="0" xfId="0">
      <alignment vertical="center" wrapText="1"/>
    </xf>
    <xf numFmtId="169" fontId="4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justify" vertical="center"/>
    </xf>
    <xf numFmtId="0" fontId="2" fillId="0" borderId="0" applyAlignment="1" pivotButton="0" quotePrefix="0" xfId="0">
      <alignment horizontal="justify" vertical="center"/>
    </xf>
    <xf numFmtId="0" fontId="2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2" fillId="0" borderId="1" applyAlignment="1" pivotButton="0" quotePrefix="0" xfId="0">
      <alignment vertical="top" wrapText="1"/>
    </xf>
    <xf numFmtId="0" fontId="2" fillId="0" borderId="1" applyAlignment="1" pivotButton="0" quotePrefix="0" xfId="0">
      <alignment vertical="top"/>
    </xf>
    <xf numFmtId="0" fontId="2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top"/>
    </xf>
    <xf numFmtId="49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0" fontId="2" fillId="0" borderId="1" applyAlignment="1" pivotButton="0" quotePrefix="0" xfId="0">
      <alignment wrapText="1"/>
    </xf>
    <xf numFmtId="0" fontId="2" fillId="0" borderId="1" pivotButton="0" quotePrefix="0" xfId="0"/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horizontal="right" vertical="top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top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6" pivotButton="0" quotePrefix="0" xfId="0"/>
    <xf numFmtId="0" fontId="0" fillId="0" borderId="3" pivotButton="0" quotePrefix="0" xfId="0"/>
    <xf numFmtId="170" fontId="2" fillId="0" borderId="0" pivotButton="0" quotePrefix="0" xfId="0"/>
  </cellXfs>
  <cellStyles count="1">
    <cellStyle name="Обычный" xfId="0" builtinId="0"/>
  </cellStyles>
  <dxfs count="4"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D33"/>
  <sheetViews>
    <sheetView view="pageBreakPreview" topLeftCell="A16" zoomScale="60" zoomScaleNormal="100" workbookViewId="0">
      <selection activeCell="B27" sqref="B27:D32"/>
    </sheetView>
  </sheetViews>
  <sheetFormatPr baseColWidth="8" defaultRowHeight="15"/>
  <cols>
    <col width="36.85546875" customWidth="1" style="118" min="3" max="3"/>
    <col width="39.42578125" customWidth="1" style="118" min="4" max="4"/>
  </cols>
  <sheetData>
    <row r="3" ht="15.6" customHeight="1" s="118">
      <c r="B3" s="163" t="inlineStr">
        <is>
          <t>Приложение № 1</t>
        </is>
      </c>
    </row>
    <row r="4" ht="17.45" customHeight="1" s="118">
      <c r="B4" s="164" t="inlineStr">
        <is>
          <t>Сравнительная таблица отбора объекта-представителя</t>
        </is>
      </c>
    </row>
    <row r="5" ht="75" customHeight="1" s="118">
      <c r="B5" s="1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118">
      <c r="B6" s="78" t="n"/>
      <c r="C6" s="78" t="n"/>
      <c r="D6" s="78" t="n"/>
    </row>
    <row r="7" ht="33" customHeight="1" s="118">
      <c r="B7" s="162" t="inlineStr">
        <is>
          <t xml:space="preserve">Наименование разрабатываемого показателя УНЦ — Н2-06 БРТМ Каб.коллектор глубокого заложения диам. 1,5м </t>
        </is>
      </c>
    </row>
    <row r="8" ht="15.6" customHeight="1" s="118">
      <c r="B8" s="162" t="inlineStr">
        <is>
          <t>Сопоставимый уровень цен: 1 кв. 2013</t>
        </is>
      </c>
    </row>
    <row r="9" ht="15.6" customHeight="1" s="118">
      <c r="B9" s="162" t="inlineStr">
        <is>
          <t>Единица измерения  —  м</t>
        </is>
      </c>
    </row>
    <row r="10" ht="18" customHeight="1" s="118">
      <c r="B10" s="140" t="n"/>
    </row>
    <row r="11" ht="15.6" customHeight="1" s="118">
      <c r="B11" s="166" t="inlineStr">
        <is>
          <t>№ п/п</t>
        </is>
      </c>
      <c r="C11" s="166" t="inlineStr">
        <is>
          <t>Параметр</t>
        </is>
      </c>
      <c r="D11" s="166" t="inlineStr">
        <is>
          <t>Объект-представитель</t>
        </is>
      </c>
    </row>
    <row r="12" ht="78" customHeight="1" s="118">
      <c r="B12" s="166" t="n">
        <v>1</v>
      </c>
      <c r="C12" s="175" t="inlineStr">
        <is>
          <t>Наименование объекта-представителя</t>
        </is>
      </c>
      <c r="D12" s="143" t="inlineStr">
        <is>
          <t>Строительство подстанции 220/20/10кВ «Белорусская»</t>
        </is>
      </c>
    </row>
    <row r="13" ht="31.15" customHeight="1" s="118">
      <c r="B13" s="166" t="n">
        <v>2</v>
      </c>
      <c r="C13" s="175" t="inlineStr">
        <is>
          <t>Наименование субъекта Российской Федерации</t>
        </is>
      </c>
      <c r="D13" s="166" t="inlineStr">
        <is>
          <t>г. Москва</t>
        </is>
      </c>
    </row>
    <row r="14" ht="15.6" customHeight="1" s="118">
      <c r="B14" s="166" t="n">
        <v>3</v>
      </c>
      <c r="C14" s="175" t="inlineStr">
        <is>
          <t>Климатический район и подрайон</t>
        </is>
      </c>
      <c r="D14" s="166" t="inlineStr">
        <is>
          <t>IIВ</t>
        </is>
      </c>
    </row>
    <row r="15" ht="15.6" customHeight="1" s="118">
      <c r="B15" s="166" t="n">
        <v>4</v>
      </c>
      <c r="C15" s="175" t="inlineStr">
        <is>
          <t>Мощность объекта</t>
        </is>
      </c>
      <c r="D15" s="194" t="n">
        <v>887.5</v>
      </c>
    </row>
    <row r="16" ht="93.59999999999999" customHeight="1" s="118">
      <c r="B16" s="166" t="n">
        <v>5</v>
      </c>
      <c r="C16" s="14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6" t="inlineStr">
        <is>
          <t xml:space="preserve">Кабельный коллектор глубокого заложения диаметр 1,5 м </t>
        </is>
      </c>
    </row>
    <row r="17" ht="78" customHeight="1" s="118">
      <c r="B17" s="166" t="n">
        <v>6</v>
      </c>
      <c r="C17" s="14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7">
        <f>SUM(D18:D21)</f>
        <v/>
      </c>
    </row>
    <row r="18" ht="15.6" customHeight="1" s="118">
      <c r="B18" s="155" t="inlineStr">
        <is>
          <t>6.1</t>
        </is>
      </c>
      <c r="C18" s="175" t="inlineStr">
        <is>
          <t>строительно-монтажные работы</t>
        </is>
      </c>
      <c r="D18" s="147">
        <f>179697.9034154+14762.648</f>
        <v/>
      </c>
    </row>
    <row r="19" ht="15.6" customHeight="1" s="118">
      <c r="B19" s="155" t="inlineStr">
        <is>
          <t>6.2</t>
        </is>
      </c>
      <c r="C19" s="175" t="inlineStr">
        <is>
          <t>оборудование и инвентарь</t>
        </is>
      </c>
      <c r="D19" s="147" t="n">
        <v>7498.25</v>
      </c>
    </row>
    <row r="20" ht="15.6" customHeight="1" s="118">
      <c r="B20" s="155" t="inlineStr">
        <is>
          <t>6.3</t>
        </is>
      </c>
      <c r="C20" s="175" t="inlineStr">
        <is>
          <t>пусконаладочные работы</t>
        </is>
      </c>
      <c r="D20" s="147" t="n"/>
    </row>
    <row r="21" ht="15.6" customHeight="1" s="118">
      <c r="B21" s="155" t="inlineStr">
        <is>
          <t>6.4</t>
        </is>
      </c>
      <c r="C21" s="175" t="inlineStr">
        <is>
          <t>прочие и лимитированные затраты</t>
        </is>
      </c>
      <c r="D21" s="147">
        <f>6280.92+D18*4.3%+(D18+D18*4.3%)*0</f>
        <v/>
      </c>
    </row>
    <row r="22" ht="15.6" customHeight="1" s="118">
      <c r="B22" s="166" t="n">
        <v>7</v>
      </c>
      <c r="C22" s="175" t="inlineStr">
        <is>
          <t>Сопоставимый уровень цен</t>
        </is>
      </c>
      <c r="D22" s="149" t="inlineStr">
        <is>
          <t>1 кв. 2013</t>
        </is>
      </c>
    </row>
    <row r="23" ht="109.15" customHeight="1" s="118">
      <c r="B23" s="166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7">
        <f>D17</f>
        <v/>
      </c>
    </row>
    <row r="24" ht="46.9" customHeight="1" s="118">
      <c r="B24" s="166" t="n">
        <v>9</v>
      </c>
      <c r="C24" s="146" t="inlineStr">
        <is>
          <t>Приведенная сметная стоимость на единицу мощности, тыс. руб. (строка 8/строку 4)</t>
        </is>
      </c>
      <c r="D24" s="147">
        <f>D23/D15</f>
        <v/>
      </c>
    </row>
    <row r="25" ht="15.6" customHeight="1" s="118">
      <c r="B25" s="166" t="n">
        <v>10</v>
      </c>
      <c r="C25" s="175" t="inlineStr">
        <is>
          <t>Примечание</t>
        </is>
      </c>
      <c r="D25" s="166" t="n"/>
    </row>
    <row r="26" ht="15.6" customHeight="1" s="118">
      <c r="B26" s="150" t="n"/>
      <c r="C26" s="151" t="n"/>
      <c r="D26" s="150" t="n"/>
    </row>
    <row r="27" ht="15.6" customHeight="1" s="118">
      <c r="B27" s="154" t="n"/>
      <c r="C27" s="154" t="n"/>
      <c r="D27" s="154" t="n"/>
    </row>
    <row r="28" ht="15.6" customFormat="1" customHeight="1" s="154">
      <c r="B28" s="154" t="inlineStr">
        <is>
          <t>Составил ______________________        М.С. Колотиевская</t>
        </is>
      </c>
      <c r="C28" s="154" t="n"/>
      <c r="D28" s="154" t="n"/>
    </row>
    <row r="29" ht="15.6" customFormat="1" customHeight="1" s="154">
      <c r="B29" s="79" t="inlineStr">
        <is>
          <t xml:space="preserve">                         (подпись, инициалы, фамилия)</t>
        </is>
      </c>
      <c r="C29" s="154" t="n"/>
      <c r="D29" s="154" t="n"/>
    </row>
    <row r="30" ht="15.6" customFormat="1" customHeight="1" s="154">
      <c r="B30" s="154" t="n"/>
      <c r="C30" s="154" t="n"/>
      <c r="D30" s="154" t="n"/>
    </row>
    <row r="31" ht="15.6" customFormat="1" customHeight="1" s="154">
      <c r="B31" s="154" t="inlineStr">
        <is>
          <t>Проверил ______________________      А.В. Костянецкая</t>
        </is>
      </c>
      <c r="C31" s="154" t="n"/>
      <c r="D31" s="154" t="n"/>
    </row>
    <row r="32" ht="15.6" customFormat="1" customHeight="1" s="154">
      <c r="B32" s="79" t="inlineStr">
        <is>
          <t xml:space="preserve">                        (подпись, инициалы, фамилия)</t>
        </is>
      </c>
      <c r="C32" s="154" t="n"/>
      <c r="D32" s="154" t="n"/>
    </row>
    <row r="33" ht="15.6" customHeight="1" s="118">
      <c r="B33" s="80" t="n"/>
      <c r="C33" s="80" t="n"/>
      <c r="D33" s="80" t="n"/>
    </row>
  </sheetData>
  <mergeCells count="6">
    <mergeCell ref="B3:D3"/>
    <mergeCell ref="B5:D5"/>
    <mergeCell ref="B8:D8"/>
    <mergeCell ref="B4:D4"/>
    <mergeCell ref="B9:D9"/>
    <mergeCell ref="B7:D7"/>
  </mergeCells>
  <conditionalFormatting sqref="D15">
    <cfRule type="expression" priority="1" dxfId="0" stopIfTrue="1">
      <formula>D15&gt;=1/10000</formula>
    </cfRule>
  </conditionalFormatting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M28"/>
  <sheetViews>
    <sheetView view="pageBreakPreview" topLeftCell="A16" zoomScale="90" zoomScaleNormal="70" workbookViewId="0">
      <selection activeCell="F28" sqref="F28"/>
    </sheetView>
  </sheetViews>
  <sheetFormatPr baseColWidth="8" defaultColWidth="9.140625" defaultRowHeight="15"/>
  <cols>
    <col width="5.5703125" customWidth="1" style="118" min="1" max="1"/>
    <col width="9.140625" customWidth="1" style="118" min="2" max="2"/>
    <col width="35.28515625" customWidth="1" style="118" min="3" max="3"/>
    <col width="13.85546875" customWidth="1" style="118" min="4" max="4"/>
    <col width="17.42578125" customWidth="1" style="118" min="5" max="5"/>
    <col width="12.7109375" customWidth="1" style="118" min="6" max="6"/>
    <col width="14.85546875" customWidth="1" style="118" min="7" max="7"/>
    <col width="16.7109375" customWidth="1" style="118" min="8" max="8"/>
    <col width="13" customWidth="1" style="118" min="9" max="10"/>
    <col width="9.140625" customWidth="1" style="118" min="11" max="11"/>
  </cols>
  <sheetData>
    <row r="3" ht="15.6" customHeight="1" s="118">
      <c r="B3" s="163" t="inlineStr">
        <is>
          <t>Приложение № 2</t>
        </is>
      </c>
    </row>
    <row r="4" ht="15.6" customHeight="1" s="118">
      <c r="B4" s="168" t="inlineStr">
        <is>
          <t>Расчет стоимости основных видов работ для выбора объекта-представителя</t>
        </is>
      </c>
    </row>
    <row r="5" ht="15.6" customHeight="1" s="118"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</row>
    <row r="6" ht="15.6" customHeight="1" s="118">
      <c r="B6" s="162" t="inlineStr">
        <is>
          <t xml:space="preserve">Наименование разрабатываемого показателя УНЦ -  Н2-06 БРТМ Каб.коллектор глубокого заложения диам. 1,5м </t>
        </is>
      </c>
      <c r="K6" s="153" t="n"/>
    </row>
    <row r="7" ht="15.6" customHeight="1" s="118">
      <c r="B7" s="162" t="inlineStr">
        <is>
          <t>Единица измерения  —  м</t>
        </is>
      </c>
    </row>
    <row r="8" ht="18" customHeight="1" s="118">
      <c r="B8" s="140" t="n"/>
    </row>
    <row r="9" ht="15.75" customFormat="1" customHeight="1" s="154">
      <c r="B9" s="166" t="inlineStr">
        <is>
          <t>№ п/п</t>
        </is>
      </c>
      <c r="C9" s="1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6" t="inlineStr">
        <is>
          <t>Объект-представитель 1</t>
        </is>
      </c>
      <c r="E9" s="197" t="n"/>
      <c r="F9" s="197" t="n"/>
      <c r="G9" s="197" t="n"/>
      <c r="H9" s="197" t="n"/>
      <c r="I9" s="197" t="n"/>
      <c r="J9" s="198" t="n"/>
    </row>
    <row r="10" ht="15.75" customFormat="1" customHeight="1" s="154">
      <c r="B10" s="199" t="n"/>
      <c r="C10" s="199" t="n"/>
      <c r="D10" s="166" t="inlineStr">
        <is>
          <t>Номер сметы</t>
        </is>
      </c>
      <c r="E10" s="166" t="inlineStr">
        <is>
          <t>Наименование сметы</t>
        </is>
      </c>
      <c r="F10" s="166" t="inlineStr">
        <is>
          <t>Сметная стоимость в уровне цен 1 кв. 2013 г., тыс. руб.</t>
        </is>
      </c>
      <c r="G10" s="197" t="n"/>
      <c r="H10" s="197" t="n"/>
      <c r="I10" s="197" t="n"/>
      <c r="J10" s="198" t="n"/>
    </row>
    <row r="11" ht="31.5" customFormat="1" customHeight="1" s="154">
      <c r="B11" s="200" t="n"/>
      <c r="C11" s="200" t="n"/>
      <c r="D11" s="200" t="n"/>
      <c r="E11" s="200" t="n"/>
      <c r="F11" s="166" t="inlineStr">
        <is>
          <t>Строительные работы</t>
        </is>
      </c>
      <c r="G11" s="166" t="inlineStr">
        <is>
          <t>Монтажные работы</t>
        </is>
      </c>
      <c r="H11" s="166" t="inlineStr">
        <is>
          <t>Оборудование</t>
        </is>
      </c>
      <c r="I11" s="166" t="inlineStr">
        <is>
          <t>Прочее</t>
        </is>
      </c>
      <c r="J11" s="166" t="inlineStr">
        <is>
          <t>Всего</t>
        </is>
      </c>
    </row>
    <row r="12" ht="31.5" customFormat="1" customHeight="1" s="154">
      <c r="B12" s="166" t="n">
        <v>1</v>
      </c>
      <c r="C12" s="166" t="inlineStr">
        <is>
          <t xml:space="preserve">Кабельный коллектор глубокого заложения диаметр 1,5 м </t>
        </is>
      </c>
      <c r="D12" s="155" t="inlineStr">
        <is>
          <t>01-01-01</t>
        </is>
      </c>
      <c r="E12" s="175" t="inlineStr">
        <is>
          <t>Демонтаж коллектора</t>
        </is>
      </c>
      <c r="F12" s="157" t="n">
        <v>5835.85</v>
      </c>
      <c r="G12" s="157" t="n"/>
      <c r="H12" s="157" t="n"/>
      <c r="I12" s="157" t="n">
        <v>1691.66</v>
      </c>
      <c r="J12" s="157">
        <f>SUM(F12:I12)</f>
        <v/>
      </c>
      <c r="K12" s="201" t="n"/>
      <c r="L12" s="201" t="n"/>
      <c r="M12" s="201" t="n"/>
    </row>
    <row r="13" ht="47.25" customFormat="1" customHeight="1" s="154">
      <c r="B13" s="199" t="n"/>
      <c r="C13" s="199" t="n"/>
      <c r="D13" s="155" t="inlineStr">
        <is>
          <t>02-01-01</t>
        </is>
      </c>
      <c r="E13" s="175" t="inlineStr">
        <is>
          <t>Земляные работы здания ПС</t>
        </is>
      </c>
      <c r="F13" s="157" t="n">
        <v>8882.15</v>
      </c>
      <c r="G13" s="157" t="n"/>
      <c r="H13" s="157" t="n"/>
      <c r="I13" s="157" t="n">
        <v>4589.26</v>
      </c>
      <c r="J13" s="157">
        <f>SUM(F13:I13)</f>
        <v/>
      </c>
      <c r="K13" s="201" t="n"/>
      <c r="L13" s="201" t="n"/>
      <c r="M13" s="201" t="n"/>
    </row>
    <row r="14" ht="78.75" customFormat="1" customHeight="1" s="154">
      <c r="B14" s="199" t="n"/>
      <c r="C14" s="199" t="n"/>
      <c r="D14" s="155" t="inlineStr">
        <is>
          <t>02-01-02</t>
        </is>
      </c>
      <c r="E14" s="175" t="inlineStr">
        <is>
          <t>Конструктивные и объемно-планировочные решения ПС . Марка КЖ</t>
        </is>
      </c>
      <c r="F14" s="157" t="n">
        <v>79683.34699999999</v>
      </c>
      <c r="G14" s="157" t="n"/>
      <c r="H14" s="157" t="n"/>
      <c r="I14" s="157" t="n"/>
      <c r="J14" s="157">
        <f>SUM(F14:I14)</f>
        <v/>
      </c>
      <c r="K14" s="201" t="n"/>
      <c r="L14" s="201" t="n"/>
      <c r="M14" s="201" t="n"/>
    </row>
    <row r="15" ht="31.5" customFormat="1" customHeight="1" s="154">
      <c r="B15" s="199" t="n"/>
      <c r="C15" s="199" t="n"/>
      <c r="D15" s="155" t="inlineStr">
        <is>
          <t>02-01-03</t>
        </is>
      </c>
      <c r="E15" s="175" t="inlineStr">
        <is>
          <t>Архитектурные решения</t>
        </is>
      </c>
      <c r="F15" s="157" t="n">
        <v>83102.194</v>
      </c>
      <c r="G15" s="157" t="n">
        <v>91.221</v>
      </c>
      <c r="H15" s="157" t="n"/>
      <c r="I15" s="157" t="n"/>
      <c r="J15" s="157">
        <f>SUM(F15:I15)</f>
        <v/>
      </c>
      <c r="K15" s="201" t="n"/>
    </row>
    <row r="16" ht="126" customFormat="1" customHeight="1" s="154">
      <c r="B16" s="199" t="n"/>
      <c r="C16" s="199" t="n"/>
      <c r="D16" s="155" t="inlineStr">
        <is>
          <t>02-01-10э</t>
        </is>
      </c>
      <c r="E16" s="175" t="inlineStr">
        <is>
          <t>Расстановка кабельных конструкций и раскладка силовых кабелей С.Н. и резервного питания</t>
        </is>
      </c>
      <c r="F16" s="157" t="n">
        <v>838.1874154</v>
      </c>
      <c r="G16" s="157" t="n">
        <v>10075.69</v>
      </c>
      <c r="H16" s="157" t="n">
        <v>6696</v>
      </c>
      <c r="I16" s="157" t="n"/>
      <c r="J16" s="157">
        <f>SUM(F16:I16)</f>
        <v/>
      </c>
      <c r="K16" s="201" t="n"/>
    </row>
    <row r="17" ht="47.25" customFormat="1" customHeight="1" s="154">
      <c r="B17" s="199" t="n"/>
      <c r="C17" s="199" t="n"/>
      <c r="D17" s="155" t="inlineStr">
        <is>
          <t>02-01-35</t>
        </is>
      </c>
      <c r="E17" s="175" t="inlineStr">
        <is>
          <t>Система охранной сигнализации</t>
        </is>
      </c>
      <c r="F17" s="157" t="n">
        <v>7.51</v>
      </c>
      <c r="G17" s="157" t="n">
        <v>777</v>
      </c>
      <c r="H17" s="157" t="n">
        <v>303.02</v>
      </c>
      <c r="I17" s="157" t="n"/>
      <c r="J17" s="157">
        <f>SUM(F17:I17)</f>
        <v/>
      </c>
      <c r="K17" s="201" t="n"/>
    </row>
    <row r="18" ht="78.75" customFormat="1" customHeight="1" s="154">
      <c r="B18" s="200" t="n"/>
      <c r="C18" s="200" t="n"/>
      <c r="D18" s="155" t="inlineStr">
        <is>
          <t>02-01-37</t>
        </is>
      </c>
      <c r="E18" s="175" t="inlineStr">
        <is>
          <t>Автоматическое пожаротушение и внутренний противопожарный водопровод</t>
        </is>
      </c>
      <c r="F18" s="157" t="n">
        <v>1348.665</v>
      </c>
      <c r="G18" s="157" t="n">
        <v>3818.737</v>
      </c>
      <c r="H18" s="157" t="n">
        <v>499.23</v>
      </c>
      <c r="I18" s="157" t="n"/>
      <c r="J18" s="157">
        <f>SUM(F18:I18)</f>
        <v/>
      </c>
      <c r="K18" s="201" t="n"/>
    </row>
    <row r="19" ht="15.6" customFormat="1" customHeight="1" s="154">
      <c r="B19" s="167" t="inlineStr">
        <is>
          <t>Всего по объекту:</t>
        </is>
      </c>
      <c r="C19" s="197" t="n"/>
      <c r="D19" s="197" t="n"/>
      <c r="E19" s="198" t="n"/>
      <c r="F19" s="159">
        <f>SUM(F12:F18)</f>
        <v/>
      </c>
      <c r="G19" s="159">
        <f>SUM(G12:G18)</f>
        <v/>
      </c>
      <c r="H19" s="159">
        <f>SUM(H12:H18)</f>
        <v/>
      </c>
      <c r="I19" s="159">
        <f>SUM(I12:I18)</f>
        <v/>
      </c>
      <c r="J19" s="159">
        <f>SUM(F19:I19)</f>
        <v/>
      </c>
    </row>
    <row r="20" ht="28.5" customFormat="1" customHeight="1" s="154">
      <c r="B20" s="167" t="inlineStr">
        <is>
          <t>Всего по объекту в сопоставимом уровне цен 1 кв. 2013 г:</t>
        </is>
      </c>
      <c r="C20" s="197" t="n"/>
      <c r="D20" s="197" t="n"/>
      <c r="E20" s="198" t="n"/>
      <c r="F20" s="160">
        <f>F19</f>
        <v/>
      </c>
      <c r="G20" s="160">
        <f>G19</f>
        <v/>
      </c>
      <c r="H20" s="160">
        <f>H19</f>
        <v/>
      </c>
      <c r="I20" s="160">
        <f>I19</f>
        <v/>
      </c>
      <c r="J20" s="160">
        <f>SUM(F20:I20)</f>
        <v/>
      </c>
    </row>
    <row r="21" ht="15.6" customFormat="1" customHeight="1" s="154">
      <c r="B21" s="162" t="n"/>
    </row>
    <row r="22" ht="15.6" customFormat="1" customHeight="1" s="154"/>
    <row r="23" ht="15.6" customFormat="1" customHeight="1" s="154"/>
    <row r="24" ht="15.6" customFormat="1" customHeight="1" s="154">
      <c r="C24" s="154" t="inlineStr">
        <is>
          <t>Составил ______________________        М.С. Колотиевская</t>
        </is>
      </c>
    </row>
    <row r="25" ht="15.6" customFormat="1" customHeight="1" s="154">
      <c r="C25" s="79" t="inlineStr">
        <is>
          <t xml:space="preserve">                         (подпись, инициалы, фамилия)</t>
        </is>
      </c>
    </row>
    <row r="26" ht="15.6" customFormat="1" customHeight="1" s="154"/>
    <row r="27" ht="15.6" customFormat="1" customHeight="1" s="154">
      <c r="C27" s="154" t="inlineStr">
        <is>
          <t>Проверил ______________________      А.В. Костянецкая</t>
        </is>
      </c>
    </row>
    <row r="28" ht="15.6" customFormat="1" customHeight="1" s="154">
      <c r="C28" s="79" t="inlineStr">
        <is>
          <t xml:space="preserve">                        (подпись, инициалы, фамилия)</t>
        </is>
      </c>
    </row>
    <row r="29" ht="15.6" customFormat="1" customHeight="1" s="154"/>
  </sheetData>
  <mergeCells count="14">
    <mergeCell ref="E10:E11"/>
    <mergeCell ref="B3:J3"/>
    <mergeCell ref="D10:D11"/>
    <mergeCell ref="D9:J9"/>
    <mergeCell ref="C12:C18"/>
    <mergeCell ref="F10:J10"/>
    <mergeCell ref="B6:J6"/>
    <mergeCell ref="B9:B11"/>
    <mergeCell ref="B19:E19"/>
    <mergeCell ref="B20:E20"/>
    <mergeCell ref="B12:B18"/>
    <mergeCell ref="B4:J4"/>
    <mergeCell ref="B7:D7"/>
    <mergeCell ref="C9:C11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4:J389"/>
  <sheetViews>
    <sheetView view="pageBreakPreview" topLeftCell="A360" zoomScale="55" zoomScaleNormal="70" zoomScaleSheetLayoutView="55" workbookViewId="0">
      <selection activeCell="D179" sqref="D179:D180"/>
    </sheetView>
  </sheetViews>
  <sheetFormatPr baseColWidth="8" defaultColWidth="9.140625" defaultRowHeight="15"/>
  <cols>
    <col width="9.140625" customWidth="1" style="118" min="1" max="2"/>
    <col width="17" customWidth="1" style="118" min="3" max="3"/>
    <col width="49.7109375" customWidth="1" style="118" min="4" max="4"/>
    <col width="16.28515625" customWidth="1" style="118" min="5" max="5"/>
    <col width="20.7109375" customWidth="1" style="118" min="6" max="6"/>
    <col width="16.140625" customWidth="1" style="118" min="7" max="7"/>
    <col width="16.7109375" customWidth="1" style="118" min="8" max="8"/>
    <col width="9.140625" customWidth="1" style="118" min="9" max="9"/>
  </cols>
  <sheetData>
    <row r="2" s="118"/>
    <row r="3" s="118"/>
    <row r="4" ht="15.6" customHeight="1" s="118">
      <c r="A4" s="163" t="inlineStr">
        <is>
          <t xml:space="preserve">Приложение № 3 </t>
        </is>
      </c>
    </row>
    <row r="5" ht="17.45" customHeight="1" s="118">
      <c r="A5" s="164" t="inlineStr">
        <is>
          <t>Объектная ресурсная ведомость</t>
        </is>
      </c>
    </row>
    <row r="6" ht="18" customHeight="1" s="118">
      <c r="A6" s="140" t="n"/>
      <c r="B6" s="140" t="n"/>
    </row>
    <row r="7" ht="15.6" customHeight="1" s="118">
      <c r="A7" s="172" t="inlineStr">
        <is>
          <t xml:space="preserve">Наименование разрабатываемого показателя УНЦ -  Н2-06 БРТМ Каб.коллектор глубокого заложения диам. 1,5м </t>
        </is>
      </c>
    </row>
    <row r="8" ht="15.6" customHeight="1" s="118">
      <c r="A8" s="172" t="n"/>
      <c r="B8" s="172" t="n"/>
      <c r="C8" s="172" t="n"/>
      <c r="D8" s="172" t="n"/>
      <c r="E8" s="172" t="n"/>
      <c r="F8" s="172" t="n"/>
      <c r="G8" s="172" t="n"/>
      <c r="H8" s="172" t="n"/>
    </row>
    <row r="9" ht="38.25" customFormat="1" customHeight="1" s="154">
      <c r="A9" s="166" t="inlineStr">
        <is>
          <t>п/п</t>
        </is>
      </c>
      <c r="B9" s="166" t="inlineStr">
        <is>
          <t>№ЛСР</t>
        </is>
      </c>
      <c r="C9" s="166" t="inlineStr">
        <is>
          <t>Код ресурса</t>
        </is>
      </c>
      <c r="D9" s="166" t="inlineStr">
        <is>
          <t>Наименование ресурса</t>
        </is>
      </c>
      <c r="E9" s="166" t="inlineStr">
        <is>
          <t>Ед. изм.</t>
        </is>
      </c>
      <c r="F9" s="166" t="inlineStr">
        <is>
          <t>Кол-во единиц по данным объекта-представителя</t>
        </is>
      </c>
      <c r="G9" s="166" t="inlineStr">
        <is>
          <t>Сметная стоимость в ценах на 01.01.2000 (руб.)</t>
        </is>
      </c>
      <c r="H9" s="198" t="n"/>
    </row>
    <row r="10" ht="40.5" customFormat="1" customHeight="1" s="154">
      <c r="A10" s="200" t="n"/>
      <c r="B10" s="200" t="n"/>
      <c r="C10" s="200" t="n"/>
      <c r="D10" s="200" t="n"/>
      <c r="E10" s="200" t="n"/>
      <c r="F10" s="200" t="n"/>
      <c r="G10" s="166" t="inlineStr">
        <is>
          <t>на ед.изм.</t>
        </is>
      </c>
      <c r="H10" s="166" t="inlineStr">
        <is>
          <t>общая</t>
        </is>
      </c>
    </row>
    <row r="11" ht="15.6" customFormat="1" customHeight="1" s="154">
      <c r="A11" s="166" t="n">
        <v>1</v>
      </c>
      <c r="B11" s="166" t="n"/>
      <c r="C11" s="166" t="n">
        <v>2</v>
      </c>
      <c r="D11" s="166" t="inlineStr">
        <is>
          <t>З</t>
        </is>
      </c>
      <c r="E11" s="166" t="n">
        <v>4</v>
      </c>
      <c r="F11" s="166" t="n">
        <v>5</v>
      </c>
      <c r="G11" s="166" t="n">
        <v>6</v>
      </c>
      <c r="H11" s="166" t="n">
        <v>7</v>
      </c>
    </row>
    <row r="12" ht="15.6" customFormat="1" customHeight="1" s="111">
      <c r="A12" s="169" t="inlineStr">
        <is>
          <t>Затраты труда рабочих</t>
        </is>
      </c>
      <c r="B12" s="197" t="n"/>
      <c r="C12" s="197" t="n"/>
      <c r="D12" s="197" t="n"/>
      <c r="E12" s="198" t="n"/>
      <c r="F12" s="169" t="n">
        <v>127709.3591005</v>
      </c>
      <c r="G12" s="10" t="n"/>
      <c r="H12" s="10">
        <f>SUM(H13:H43)</f>
        <v/>
      </c>
    </row>
    <row r="13" ht="15.6" customFormat="1" customHeight="1" s="154">
      <c r="A13" s="171" t="n">
        <v>1</v>
      </c>
      <c r="B13" s="171" t="n"/>
      <c r="C13" s="170" t="inlineStr">
        <is>
          <t>1-100-40</t>
        </is>
      </c>
      <c r="D13" s="170" t="inlineStr">
        <is>
          <t>Затраты труда рабочих (ср 4)</t>
        </is>
      </c>
      <c r="E13" s="171" t="inlineStr">
        <is>
          <t>чел.-ч</t>
        </is>
      </c>
      <c r="F13" s="171" t="n">
        <v>34603.3888</v>
      </c>
      <c r="G13" s="176" t="n">
        <v>9.619999999999999</v>
      </c>
      <c r="H13" s="176">
        <f>ROUND(F13*G13,2)</f>
        <v/>
      </c>
    </row>
    <row r="14" ht="15.6" customFormat="1" customHeight="1" s="154">
      <c r="A14" s="171" t="n">
        <v>2</v>
      </c>
      <c r="B14" s="171" t="n"/>
      <c r="C14" s="170" t="inlineStr">
        <is>
          <t>1-100-34</t>
        </is>
      </c>
      <c r="D14" s="170" t="inlineStr">
        <is>
          <t>Затраты труда рабочих (ср 3,4)</t>
        </is>
      </c>
      <c r="E14" s="171" t="inlineStr">
        <is>
          <t>чел.-ч</t>
        </is>
      </c>
      <c r="F14" s="171" t="n">
        <v>23900.24106</v>
      </c>
      <c r="G14" s="176" t="n">
        <v>8.970000000000001</v>
      </c>
      <c r="H14" s="176">
        <f>ROUND(F14*G14,2)</f>
        <v/>
      </c>
    </row>
    <row r="15" ht="15.6" customFormat="1" customHeight="1" s="154">
      <c r="A15" s="171" t="n">
        <v>3</v>
      </c>
      <c r="B15" s="171" t="n"/>
      <c r="C15" s="170" t="inlineStr">
        <is>
          <t>1-100-46</t>
        </is>
      </c>
      <c r="D15" s="170" t="inlineStr">
        <is>
          <t>Затраты труда рабочих (ср 4,6)</t>
        </is>
      </c>
      <c r="E15" s="171" t="inlineStr">
        <is>
          <t>чел.-ч</t>
        </is>
      </c>
      <c r="F15" s="171" t="n">
        <v>17427.20748</v>
      </c>
      <c r="G15" s="176" t="n">
        <v>10.5</v>
      </c>
      <c r="H15" s="176">
        <f>ROUND(F15*G15,2)</f>
        <v/>
      </c>
    </row>
    <row r="16" ht="15.6" customFormat="1" customHeight="1" s="154">
      <c r="A16" s="171" t="n">
        <v>4</v>
      </c>
      <c r="B16" s="171" t="n"/>
      <c r="C16" s="170" t="inlineStr">
        <is>
          <t>1-100-38</t>
        </is>
      </c>
      <c r="D16" s="170" t="inlineStr">
        <is>
          <t>Затраты труда рабочих (ср 3,8)</t>
        </is>
      </c>
      <c r="E16" s="171" t="inlineStr">
        <is>
          <t>чел.-ч</t>
        </is>
      </c>
      <c r="F16" s="171" t="n">
        <v>6701.52145</v>
      </c>
      <c r="G16" s="176" t="n">
        <v>9.4</v>
      </c>
      <c r="H16" s="176">
        <f>ROUND(F16*G16,2)</f>
        <v/>
      </c>
    </row>
    <row r="17" ht="15.6" customFormat="1" customHeight="1" s="154">
      <c r="A17" s="171" t="n">
        <v>5</v>
      </c>
      <c r="B17" s="171" t="n"/>
      <c r="C17" s="170" t="inlineStr">
        <is>
          <t>1-100-35</t>
        </is>
      </c>
      <c r="D17" s="170" t="inlineStr">
        <is>
          <t>Затраты труда рабочих (ср 3,5)</t>
        </is>
      </c>
      <c r="E17" s="171" t="inlineStr">
        <is>
          <t>чел.-ч</t>
        </is>
      </c>
      <c r="F17" s="171" t="n">
        <v>5716.8916505</v>
      </c>
      <c r="G17" s="176" t="n">
        <v>9.07</v>
      </c>
      <c r="H17" s="176">
        <f>ROUND(F17*G17,2)</f>
        <v/>
      </c>
    </row>
    <row r="18" ht="15.6" customFormat="1" customHeight="1" s="154">
      <c r="A18" s="171" t="n">
        <v>6</v>
      </c>
      <c r="B18" s="171" t="n"/>
      <c r="C18" s="170" t="inlineStr">
        <is>
          <t>1-100-49</t>
        </is>
      </c>
      <c r="D18" s="170" t="inlineStr">
        <is>
          <t>Затраты труда рабочих (ср 4,9)</t>
        </is>
      </c>
      <c r="E18" s="171" t="inlineStr">
        <is>
          <t>чел.-ч</t>
        </is>
      </c>
      <c r="F18" s="171" t="n">
        <v>4298.9484</v>
      </c>
      <c r="G18" s="176" t="n">
        <v>10.94</v>
      </c>
      <c r="H18" s="176">
        <f>ROUND(F18*G18,2)</f>
        <v/>
      </c>
    </row>
    <row r="19" ht="15.6" customFormat="1" customHeight="1" s="154">
      <c r="A19" s="171" t="n">
        <v>7</v>
      </c>
      <c r="B19" s="171" t="n"/>
      <c r="C19" s="170" t="inlineStr">
        <is>
          <t>1-100-27</t>
        </is>
      </c>
      <c r="D19" s="170" t="inlineStr">
        <is>
          <t>Затраты труда рабочих (ср 2,7)</t>
        </is>
      </c>
      <c r="E19" s="171" t="inlineStr">
        <is>
          <t>чел.-ч</t>
        </is>
      </c>
      <c r="F19" s="171" t="n">
        <v>5383.1784</v>
      </c>
      <c r="G19" s="176" t="n">
        <v>8.31</v>
      </c>
      <c r="H19" s="176">
        <f>ROUND(F19*G19,2)</f>
        <v/>
      </c>
    </row>
    <row r="20" ht="15.6" customFormat="1" customHeight="1" s="154">
      <c r="A20" s="171" t="n">
        <v>8</v>
      </c>
      <c r="B20" s="171" t="n"/>
      <c r="C20" s="170" t="inlineStr">
        <is>
          <t>1-100-30</t>
        </is>
      </c>
      <c r="D20" s="170" t="inlineStr">
        <is>
          <t>Затраты труда рабочих (ср 3)</t>
        </is>
      </c>
      <c r="E20" s="171" t="inlineStr">
        <is>
          <t>чел.-ч</t>
        </is>
      </c>
      <c r="F20" s="171" t="n">
        <v>4886.26256</v>
      </c>
      <c r="G20" s="176" t="n">
        <v>8.529999999999999</v>
      </c>
      <c r="H20" s="176">
        <f>ROUND(F20*G20,2)</f>
        <v/>
      </c>
    </row>
    <row r="21" ht="15.6" customFormat="1" customHeight="1" s="154">
      <c r="A21" s="171" t="n">
        <v>9</v>
      </c>
      <c r="B21" s="171" t="n"/>
      <c r="C21" s="170" t="inlineStr">
        <is>
          <t>1-100-31</t>
        </is>
      </c>
      <c r="D21" s="170" t="inlineStr">
        <is>
          <t>Затраты труда рабочих (ср 3,1)</t>
        </is>
      </c>
      <c r="E21" s="171" t="inlineStr">
        <is>
          <t>чел.-ч</t>
        </is>
      </c>
      <c r="F21" s="171" t="n">
        <v>3384.687</v>
      </c>
      <c r="G21" s="176" t="n">
        <v>8.640000000000001</v>
      </c>
      <c r="H21" s="176">
        <f>ROUND(F21*G21,2)</f>
        <v/>
      </c>
    </row>
    <row r="22" ht="15.6" customFormat="1" customHeight="1" s="154">
      <c r="A22" s="171" t="n">
        <v>10</v>
      </c>
      <c r="B22" s="171" t="n"/>
      <c r="C22" s="170" t="inlineStr">
        <is>
          <t>1-100-48</t>
        </is>
      </c>
      <c r="D22" s="170" t="inlineStr">
        <is>
          <t>Затраты труда рабочих (ср 4,8)</t>
        </is>
      </c>
      <c r="E22" s="171" t="inlineStr">
        <is>
          <t>чел.-ч</t>
        </is>
      </c>
      <c r="F22" s="171" t="n">
        <v>2699.648</v>
      </c>
      <c r="G22" s="176" t="n">
        <v>10.79</v>
      </c>
      <c r="H22" s="176">
        <f>ROUND(F22*G22,2)</f>
        <v/>
      </c>
    </row>
    <row r="23" ht="15.6" customFormat="1" customHeight="1" s="154">
      <c r="A23" s="171" t="n">
        <v>11</v>
      </c>
      <c r="B23" s="171" t="n"/>
      <c r="C23" s="170" t="inlineStr">
        <is>
          <t>1-100-36</t>
        </is>
      </c>
      <c r="D23" s="170" t="inlineStr">
        <is>
          <t>Затраты труда рабочих (ср 3,6)</t>
        </is>
      </c>
      <c r="E23" s="171" t="inlineStr">
        <is>
          <t>чел.-ч</t>
        </is>
      </c>
      <c r="F23" s="171" t="n">
        <v>3035.349704</v>
      </c>
      <c r="G23" s="176" t="n">
        <v>9.18</v>
      </c>
      <c r="H23" s="176">
        <f>ROUND(F23*G23,2)</f>
        <v/>
      </c>
    </row>
    <row r="24" ht="15.6" customFormat="1" customHeight="1" s="154">
      <c r="A24" s="171" t="n">
        <v>12</v>
      </c>
      <c r="B24" s="171" t="n"/>
      <c r="C24" s="170" t="inlineStr">
        <is>
          <t>1-100-29</t>
        </is>
      </c>
      <c r="D24" s="170" t="inlineStr">
        <is>
          <t>Затраты труда рабочих (ср 2,9)</t>
        </is>
      </c>
      <c r="E24" s="171" t="inlineStr">
        <is>
          <t>чел.-ч</t>
        </is>
      </c>
      <c r="F24" s="171" t="n">
        <v>2550.4485</v>
      </c>
      <c r="G24" s="176" t="n">
        <v>8.460000000000001</v>
      </c>
      <c r="H24" s="176">
        <f>ROUND(F24*G24,2)</f>
        <v/>
      </c>
    </row>
    <row r="25" ht="15.6" customFormat="1" customHeight="1" s="154">
      <c r="A25" s="171" t="n">
        <v>13</v>
      </c>
      <c r="B25" s="171" t="n"/>
      <c r="C25" s="170" t="inlineStr">
        <is>
          <t>1-100-41</t>
        </is>
      </c>
      <c r="D25" s="170" t="inlineStr">
        <is>
          <t>Затраты труда рабочих (ср 4,1)</t>
        </is>
      </c>
      <c r="E25" s="171" t="inlineStr">
        <is>
          <t>чел.-ч</t>
        </is>
      </c>
      <c r="F25" s="171" t="n">
        <v>2155.75229</v>
      </c>
      <c r="G25" s="176" t="n">
        <v>9.76</v>
      </c>
      <c r="H25" s="176">
        <f>ROUND(F25*G25,2)</f>
        <v/>
      </c>
    </row>
    <row r="26" ht="15.6" customFormat="1" customHeight="1" s="154">
      <c r="A26" s="171" t="n">
        <v>14</v>
      </c>
      <c r="B26" s="171" t="n"/>
      <c r="C26" s="170" t="inlineStr">
        <is>
          <t>1-100-39</t>
        </is>
      </c>
      <c r="D26" s="170" t="inlineStr">
        <is>
          <t>Затраты труда рабочих (ср 3,9)</t>
        </is>
      </c>
      <c r="E26" s="171" t="inlineStr">
        <is>
          <t>чел.-ч</t>
        </is>
      </c>
      <c r="F26" s="171" t="n">
        <v>2144.256</v>
      </c>
      <c r="G26" s="176" t="n">
        <v>9.51</v>
      </c>
      <c r="H26" s="176">
        <f>ROUND(F26*G26,2)</f>
        <v/>
      </c>
    </row>
    <row r="27" ht="15.6" customFormat="1" customHeight="1" s="154">
      <c r="A27" s="171" t="n">
        <v>15</v>
      </c>
      <c r="B27" s="171" t="n"/>
      <c r="C27" s="170" t="inlineStr">
        <is>
          <t>1-100-20</t>
        </is>
      </c>
      <c r="D27" s="170" t="inlineStr">
        <is>
          <t>Затраты труда рабочих (ср 2)</t>
        </is>
      </c>
      <c r="E27" s="171" t="inlineStr">
        <is>
          <t>чел.-ч</t>
        </is>
      </c>
      <c r="F27" s="171" t="n">
        <v>2239.284605</v>
      </c>
      <c r="G27" s="176" t="n">
        <v>7.8</v>
      </c>
      <c r="H27" s="176">
        <f>ROUND(F27*G27,2)</f>
        <v/>
      </c>
    </row>
    <row r="28" ht="15.6" customFormat="1" customHeight="1" s="154">
      <c r="A28" s="171" t="n">
        <v>16</v>
      </c>
      <c r="B28" s="171" t="n"/>
      <c r="C28" s="170" t="inlineStr">
        <is>
          <t>1-100-33</t>
        </is>
      </c>
      <c r="D28" s="170" t="inlineStr">
        <is>
          <t>Затраты труда рабочих (ср 3,3)</t>
        </is>
      </c>
      <c r="E28" s="171" t="inlineStr">
        <is>
          <t>чел.-ч</t>
        </is>
      </c>
      <c r="F28" s="171" t="n">
        <v>1879.0797</v>
      </c>
      <c r="G28" s="176" t="n">
        <v>8.859999999999999</v>
      </c>
      <c r="H28" s="176">
        <f>ROUND(F28*G28,2)</f>
        <v/>
      </c>
    </row>
    <row r="29" ht="15.6" customFormat="1" customHeight="1" s="154">
      <c r="A29" s="171" t="n">
        <v>17</v>
      </c>
      <c r="B29" s="171" t="n"/>
      <c r="C29" s="170" t="inlineStr">
        <is>
          <t>1-100-53</t>
        </is>
      </c>
      <c r="D29" s="170" t="inlineStr">
        <is>
          <t>Затраты труда рабочих (ср 5,3)</t>
        </is>
      </c>
      <c r="E29" s="171" t="inlineStr">
        <is>
          <t>чел.-ч</t>
        </is>
      </c>
      <c r="F29" s="171" t="n">
        <v>980.832</v>
      </c>
      <c r="G29" s="176" t="n">
        <v>11.64</v>
      </c>
      <c r="H29" s="176">
        <f>ROUND(F29*G29,2)</f>
        <v/>
      </c>
    </row>
    <row r="30" ht="15.6" customFormat="1" customHeight="1" s="154">
      <c r="A30" s="171" t="n">
        <v>18</v>
      </c>
      <c r="B30" s="171" t="n"/>
      <c r="C30" s="170" t="inlineStr">
        <is>
          <t>1-100-44</t>
        </is>
      </c>
      <c r="D30" s="170" t="inlineStr">
        <is>
          <t>Затраты труда рабочих (ср 4,4)</t>
        </is>
      </c>
      <c r="E30" s="171" t="inlineStr">
        <is>
          <t>чел.-ч</t>
        </is>
      </c>
      <c r="F30" s="171" t="n">
        <v>1046.4762</v>
      </c>
      <c r="G30" s="176" t="n">
        <v>10.21</v>
      </c>
      <c r="H30" s="176">
        <f>ROUND(F30*G30,2)</f>
        <v/>
      </c>
    </row>
    <row r="31" ht="15.6" customFormat="1" customHeight="1" s="154">
      <c r="A31" s="171" t="n">
        <v>19</v>
      </c>
      <c r="B31" s="171" t="n"/>
      <c r="C31" s="170" t="inlineStr">
        <is>
          <t>1-100-32</t>
        </is>
      </c>
      <c r="D31" s="170" t="inlineStr">
        <is>
          <t>Затраты труда рабочих (ср 3,2)</t>
        </is>
      </c>
      <c r="E31" s="171" t="inlineStr">
        <is>
          <t>чел.-ч</t>
        </is>
      </c>
      <c r="F31" s="171" t="n">
        <v>811.74844</v>
      </c>
      <c r="G31" s="176" t="n">
        <v>8.74</v>
      </c>
      <c r="H31" s="176">
        <f>ROUND(F31*G31,2)</f>
        <v/>
      </c>
    </row>
    <row r="32" ht="15.6" customFormat="1" customHeight="1" s="154">
      <c r="A32" s="171" t="n">
        <v>20</v>
      </c>
      <c r="B32" s="171" t="n"/>
      <c r="C32" s="170" t="inlineStr">
        <is>
          <t>1-100-15</t>
        </is>
      </c>
      <c r="D32" s="170" t="inlineStr">
        <is>
          <t>Затраты труда рабочих (ср 1,5)</t>
        </is>
      </c>
      <c r="E32" s="171" t="inlineStr">
        <is>
          <t>чел.-ч</t>
        </is>
      </c>
      <c r="F32" s="171" t="n">
        <v>536.0907</v>
      </c>
      <c r="G32" s="176" t="n">
        <v>7.5</v>
      </c>
      <c r="H32" s="176">
        <f>ROUND(F32*G32,2)</f>
        <v/>
      </c>
    </row>
    <row r="33" ht="15.6" customFormat="1" customHeight="1" s="154">
      <c r="A33" s="171" t="n">
        <v>21</v>
      </c>
      <c r="B33" s="171" t="n"/>
      <c r="C33" s="170" t="inlineStr">
        <is>
          <t>1-100-24</t>
        </is>
      </c>
      <c r="D33" s="170" t="inlineStr">
        <is>
          <t>Затраты труда рабочих (ср 2,4)</t>
        </is>
      </c>
      <c r="E33" s="171" t="inlineStr">
        <is>
          <t>чел.-ч</t>
        </is>
      </c>
      <c r="F33" s="171" t="n">
        <v>451.6961</v>
      </c>
      <c r="G33" s="176" t="n">
        <v>8.09</v>
      </c>
      <c r="H33" s="176">
        <f>ROUND(F33*G33,2)</f>
        <v/>
      </c>
    </row>
    <row r="34" ht="15.6" customFormat="1" customHeight="1" s="154">
      <c r="A34" s="171" t="n">
        <v>22</v>
      </c>
      <c r="B34" s="171" t="n"/>
      <c r="C34" s="170" t="inlineStr">
        <is>
          <t>1-100-28</t>
        </is>
      </c>
      <c r="D34" s="170" t="inlineStr">
        <is>
          <t>Затраты труда рабочих (ср 2,8)</t>
        </is>
      </c>
      <c r="E34" s="171" t="inlineStr">
        <is>
          <t>чел.-ч</t>
        </is>
      </c>
      <c r="F34" s="171" t="n">
        <v>280.102296</v>
      </c>
      <c r="G34" s="176" t="n">
        <v>8.380000000000001</v>
      </c>
      <c r="H34" s="176">
        <f>ROUND(F34*G34,2)</f>
        <v/>
      </c>
    </row>
    <row r="35" ht="15.6" customFormat="1" customHeight="1" s="154">
      <c r="A35" s="171" t="n">
        <v>23</v>
      </c>
      <c r="B35" s="171" t="n"/>
      <c r="C35" s="170" t="inlineStr">
        <is>
          <t>1-100-50</t>
        </is>
      </c>
      <c r="D35" s="170" t="inlineStr">
        <is>
          <t>Затраты труда рабочих (ср 5)</t>
        </is>
      </c>
      <c r="E35" s="171" t="inlineStr">
        <is>
          <t>чел.-ч</t>
        </is>
      </c>
      <c r="F35" s="171" t="n">
        <v>169.02</v>
      </c>
      <c r="G35" s="176" t="n">
        <v>11.09</v>
      </c>
      <c r="H35" s="176">
        <f>ROUND(F35*G35,2)</f>
        <v/>
      </c>
    </row>
    <row r="36" ht="15.6" customFormat="1" customHeight="1" s="154">
      <c r="A36" s="171" t="n">
        <v>24</v>
      </c>
      <c r="B36" s="171" t="n"/>
      <c r="C36" s="170" t="inlineStr">
        <is>
          <t>1-100-45</t>
        </is>
      </c>
      <c r="D36" s="170" t="inlineStr">
        <is>
          <t>Затраты труда рабочих (ср 4,5)</t>
        </is>
      </c>
      <c r="E36" s="171" t="inlineStr">
        <is>
          <t>чел.-ч</t>
        </is>
      </c>
      <c r="F36" s="171" t="n">
        <v>161.5248</v>
      </c>
      <c r="G36" s="176" t="n">
        <v>10.35</v>
      </c>
      <c r="H36" s="176">
        <f>ROUND(F36*G36,2)</f>
        <v/>
      </c>
    </row>
    <row r="37" ht="15.6" customFormat="1" customHeight="1" s="154">
      <c r="A37" s="171" t="n">
        <v>25</v>
      </c>
      <c r="B37" s="171" t="n"/>
      <c r="C37" s="170" t="inlineStr">
        <is>
          <t>1-100-25</t>
        </is>
      </c>
      <c r="D37" s="170" t="inlineStr">
        <is>
          <t>Затраты труда рабочих (ср 2,5)</t>
        </is>
      </c>
      <c r="E37" s="171" t="inlineStr">
        <is>
          <t>чел.-ч</t>
        </is>
      </c>
      <c r="F37" s="171" t="n">
        <v>104.33</v>
      </c>
      <c r="G37" s="176" t="n">
        <v>8.17</v>
      </c>
      <c r="H37" s="176">
        <f>ROUND(F37*G37,2)</f>
        <v/>
      </c>
    </row>
    <row r="38" ht="15.6" customFormat="1" customHeight="1" s="154">
      <c r="A38" s="171" t="n">
        <v>26</v>
      </c>
      <c r="B38" s="171" t="n"/>
      <c r="C38" s="170" t="inlineStr">
        <is>
          <t>1-100-26</t>
        </is>
      </c>
      <c r="D38" s="170" t="inlineStr">
        <is>
          <t>Затраты труда рабочих (ср 2,6)</t>
        </is>
      </c>
      <c r="E38" s="171" t="inlineStr">
        <is>
          <t>чел.-ч</t>
        </is>
      </c>
      <c r="F38" s="171" t="n">
        <v>65.042</v>
      </c>
      <c r="G38" s="176" t="n">
        <v>8.24</v>
      </c>
      <c r="H38" s="176">
        <f>ROUND(F38*G38,2)</f>
        <v/>
      </c>
    </row>
    <row r="39" ht="15.6" customFormat="1" customHeight="1" s="154">
      <c r="A39" s="171" t="n">
        <v>27</v>
      </c>
      <c r="B39" s="171" t="n"/>
      <c r="C39" s="170" t="inlineStr">
        <is>
          <t>1-100-10</t>
        </is>
      </c>
      <c r="D39" s="170" t="inlineStr">
        <is>
          <t>Затраты труда рабочих (ср 1)</t>
        </is>
      </c>
      <c r="E39" s="171" t="inlineStr">
        <is>
          <t>чел.-ч</t>
        </is>
      </c>
      <c r="F39" s="171" t="n">
        <v>36.478975</v>
      </c>
      <c r="G39" s="176" t="n">
        <v>7.19</v>
      </c>
      <c r="H39" s="176">
        <f>ROUND(F39*G39,2)</f>
        <v/>
      </c>
    </row>
    <row r="40" ht="15.6" customFormat="1" customHeight="1" s="154">
      <c r="A40" s="171" t="n">
        <v>28</v>
      </c>
      <c r="B40" s="171" t="n"/>
      <c r="C40" s="170" t="inlineStr">
        <is>
          <t>1-100-22</t>
        </is>
      </c>
      <c r="D40" s="170" t="inlineStr">
        <is>
          <t>Затраты труда рабочих (ср 2,2)</t>
        </is>
      </c>
      <c r="E40" s="171" t="inlineStr">
        <is>
          <t>чел.-ч</t>
        </is>
      </c>
      <c r="F40" s="171" t="n">
        <v>26.35</v>
      </c>
      <c r="G40" s="176" t="n">
        <v>7.94</v>
      </c>
      <c r="H40" s="176">
        <f>ROUND(F40*G40,2)</f>
        <v/>
      </c>
    </row>
    <row r="41" ht="15.6" customFormat="1" customHeight="1" s="154">
      <c r="A41" s="171" t="n">
        <v>29</v>
      </c>
      <c r="B41" s="171" t="n"/>
      <c r="C41" s="170" t="inlineStr">
        <is>
          <t>1-100-37</t>
        </is>
      </c>
      <c r="D41" s="170" t="inlineStr">
        <is>
          <t>Затраты труда рабочих (ср 3,7)</t>
        </is>
      </c>
      <c r="E41" s="171" t="inlineStr">
        <is>
          <t>чел.-ч</t>
        </is>
      </c>
      <c r="F41" s="171" t="n">
        <v>14.77199</v>
      </c>
      <c r="G41" s="176" t="n">
        <v>9.289999999999999</v>
      </c>
      <c r="H41" s="176">
        <f>ROUND(F41*G41,2)</f>
        <v/>
      </c>
    </row>
    <row r="42" ht="15.6" customFormat="1" customHeight="1" s="154">
      <c r="A42" s="171" t="n">
        <v>30</v>
      </c>
      <c r="B42" s="171" t="n"/>
      <c r="C42" s="170" t="inlineStr">
        <is>
          <t>1-100-23</t>
        </is>
      </c>
      <c r="D42" s="170" t="inlineStr">
        <is>
          <t>Затраты труда рабочих (ср 2,3)</t>
        </is>
      </c>
      <c r="E42" s="171" t="inlineStr">
        <is>
          <t>чел.-ч</t>
        </is>
      </c>
      <c r="F42" s="171" t="n">
        <v>14.4</v>
      </c>
      <c r="G42" s="176" t="n">
        <v>8.02</v>
      </c>
      <c r="H42" s="176">
        <f>ROUND(F42*G42,2)</f>
        <v/>
      </c>
    </row>
    <row r="43" ht="15.6" customFormat="1" customHeight="1" s="154">
      <c r="A43" s="171" t="n">
        <v>31</v>
      </c>
      <c r="B43" s="171" t="n"/>
      <c r="C43" s="170" t="inlineStr">
        <is>
          <t>1-100-21</t>
        </is>
      </c>
      <c r="D43" s="170" t="inlineStr">
        <is>
          <t>Затраты труда рабочих (ср 2,1)</t>
        </is>
      </c>
      <c r="E43" s="171" t="inlineStr">
        <is>
          <t>чел.-ч</t>
        </is>
      </c>
      <c r="F43" s="171" t="n">
        <v>4.35</v>
      </c>
      <c r="G43" s="176" t="n">
        <v>7.87</v>
      </c>
      <c r="H43" s="176">
        <f>ROUND(F43*G43,2)</f>
        <v/>
      </c>
      <c r="J43" s="154" t="n"/>
    </row>
    <row r="44" ht="15.6" customFormat="1" customHeight="1" s="111">
      <c r="A44" s="169" t="inlineStr">
        <is>
          <t>Затраты труда машинистов</t>
        </is>
      </c>
      <c r="B44" s="197" t="n"/>
      <c r="C44" s="197" t="n"/>
      <c r="D44" s="197" t="n"/>
      <c r="E44" s="198" t="n"/>
      <c r="F44" s="169" t="n">
        <v>55306.9788555</v>
      </c>
      <c r="G44" s="10" t="n"/>
      <c r="H44" s="10">
        <f>SUM(H45)</f>
        <v/>
      </c>
    </row>
    <row r="45" ht="15.6" customFormat="1" customHeight="1" s="154">
      <c r="A45" s="171" t="n">
        <v>32</v>
      </c>
      <c r="B45" s="171" t="n"/>
      <c r="C45" s="170" t="n">
        <v>2</v>
      </c>
      <c r="D45" s="170" t="inlineStr">
        <is>
          <t>Затраты труда машинистов</t>
        </is>
      </c>
      <c r="E45" s="171" t="inlineStr">
        <is>
          <t>чел.-ч</t>
        </is>
      </c>
      <c r="F45" s="171" t="n">
        <v>55306.9788555</v>
      </c>
      <c r="G45" s="176" t="n">
        <v>13.47</v>
      </c>
      <c r="H45" s="176">
        <f>ROUND(F45*G45,2)</f>
        <v/>
      </c>
    </row>
    <row r="46" ht="15.6" customFormat="1" customHeight="1" s="111">
      <c r="A46" s="169" t="inlineStr">
        <is>
          <t>Машины и механизмы</t>
        </is>
      </c>
      <c r="B46" s="197" t="n"/>
      <c r="C46" s="197" t="n"/>
      <c r="D46" s="197" t="n"/>
      <c r="E46" s="198" t="n"/>
      <c r="F46" s="169" t="n"/>
      <c r="G46" s="10" t="n"/>
      <c r="H46" s="10">
        <f>SUM(H47:H157)</f>
        <v/>
      </c>
    </row>
    <row r="47" ht="46.9" customFormat="1" customHeight="1" s="154">
      <c r="A47" s="171" t="n">
        <v>33</v>
      </c>
      <c r="B47" s="171" t="n"/>
      <c r="C47" s="170" t="inlineStr">
        <is>
          <t>91.03.05-551</t>
        </is>
      </c>
      <c r="D47" s="170" t="inlineStr">
        <is>
          <t>Комплексы микротоннельные проходческие, максимальный наружный диаметр трубы (обделки) 2,70 м</t>
        </is>
      </c>
      <c r="E47" s="171" t="inlineStr">
        <is>
          <t>маш.час</t>
        </is>
      </c>
      <c r="F47" s="171" t="n">
        <v>2775.05116</v>
      </c>
      <c r="G47" s="176" t="n">
        <v>5576.12</v>
      </c>
      <c r="H47" s="176">
        <f>ROUND(F47*G47,2)</f>
        <v/>
      </c>
    </row>
    <row r="48" ht="46.9" customFormat="1" customHeight="1" s="154">
      <c r="A48" s="171" t="n">
        <v>34</v>
      </c>
      <c r="B48" s="171" t="n"/>
      <c r="C48" s="170" t="inlineStr">
        <is>
          <t>91.03.05-551</t>
        </is>
      </c>
      <c r="D48" s="170" t="inlineStr">
        <is>
          <t>Комплексы микротоннельные проходческие, максимальный наружный диаметр трубы (обделки) 2,70 м</t>
        </is>
      </c>
      <c r="E48" s="171" t="inlineStr">
        <is>
          <t>маш.-ч</t>
        </is>
      </c>
      <c r="F48" s="171" t="n">
        <v>383</v>
      </c>
      <c r="G48" s="176" t="n">
        <v>5576.12</v>
      </c>
      <c r="H48" s="176">
        <f>ROUND(F48*G48,2)</f>
        <v/>
      </c>
    </row>
    <row r="49" ht="31.15" customFormat="1" customHeight="1" s="154">
      <c r="A49" s="171" t="n">
        <v>35</v>
      </c>
      <c r="B49" s="171" t="n"/>
      <c r="C49" s="170" t="inlineStr">
        <is>
          <t>91.05.05-016</t>
        </is>
      </c>
      <c r="D49" s="170" t="inlineStr">
        <is>
          <t>Краны на автомобильном ходу, грузоподъемность 25 т</t>
        </is>
      </c>
      <c r="E49" s="171" t="inlineStr">
        <is>
          <t>маш.час</t>
        </is>
      </c>
      <c r="F49" s="171" t="n">
        <v>4468.279</v>
      </c>
      <c r="G49" s="176" t="n">
        <v>476.43</v>
      </c>
      <c r="H49" s="176">
        <f>ROUND(F49*G49,2)</f>
        <v/>
      </c>
    </row>
    <row r="50" ht="31.15" customFormat="1" customHeight="1" s="154">
      <c r="A50" s="171" t="n">
        <v>36</v>
      </c>
      <c r="B50" s="171" t="n"/>
      <c r="C50" s="170" t="inlineStr">
        <is>
          <t>91.02.04-040</t>
        </is>
      </c>
      <c r="D50" s="170" t="inlineStr">
        <is>
          <t>Установки буровые с крутящим моментом 150-250 кНм</t>
        </is>
      </c>
      <c r="E50" s="171" t="inlineStr">
        <is>
          <t>маш.час</t>
        </is>
      </c>
      <c r="F50" s="171" t="n">
        <v>4549.63</v>
      </c>
      <c r="G50" s="176" t="n">
        <v>464.02</v>
      </c>
      <c r="H50" s="176">
        <f>ROUND(F50*G50,2)</f>
        <v/>
      </c>
    </row>
    <row r="51" ht="31.15" customFormat="1" customHeight="1" s="154">
      <c r="A51" s="171" t="n">
        <v>37</v>
      </c>
      <c r="B51" s="171" t="n"/>
      <c r="C51" s="170" t="inlineStr">
        <is>
          <t>91.05.09-008</t>
        </is>
      </c>
      <c r="D51" s="170" t="inlineStr">
        <is>
          <t>Краны на специальном шасси автомобильного типа, грузоподъемность 300 т</t>
        </is>
      </c>
      <c r="E51" s="171" t="inlineStr">
        <is>
          <t>маш.-ч</t>
        </is>
      </c>
      <c r="F51" s="171" t="n">
        <v>342</v>
      </c>
      <c r="G51" s="176" t="n">
        <v>5105.43</v>
      </c>
      <c r="H51" s="176">
        <f>ROUND(F51*G51,2)</f>
        <v/>
      </c>
    </row>
    <row r="52" ht="31.15" customFormat="1" customHeight="1" s="154">
      <c r="A52" s="171" t="n">
        <v>38</v>
      </c>
      <c r="B52" s="171" t="n"/>
      <c r="C52" s="170" t="inlineStr">
        <is>
          <t>91.05.05-018</t>
        </is>
      </c>
      <c r="D52" s="170" t="inlineStr">
        <is>
          <t>Краны на автомобильном ходу, грузоподъемность 63 т</t>
        </is>
      </c>
      <c r="E52" s="171" t="inlineStr">
        <is>
          <t>маш.-ч</t>
        </is>
      </c>
      <c r="F52" s="171" t="n">
        <v>956</v>
      </c>
      <c r="G52" s="176" t="n">
        <v>823.23</v>
      </c>
      <c r="H52" s="176">
        <f>ROUND(F52*G52,2)</f>
        <v/>
      </c>
    </row>
    <row r="53" ht="46.9" customFormat="1" customHeight="1" s="154">
      <c r="A53" s="171" t="n">
        <v>39</v>
      </c>
      <c r="B53" s="171" t="n"/>
      <c r="C53" s="170" t="inlineStr">
        <is>
          <t>91.04.01-052</t>
        </is>
      </c>
      <c r="D53" s="170" t="inlineStr">
        <is>
          <t>Станки буровые вращательного бурения несамоходные, глубиной бурения до 500 м, диаметр скважин 151-42 мм</t>
        </is>
      </c>
      <c r="E53" s="171" t="inlineStr">
        <is>
          <t>маш.час</t>
        </is>
      </c>
      <c r="F53" s="171" t="n">
        <v>9418.5</v>
      </c>
      <c r="G53" s="176" t="n">
        <v>62.01</v>
      </c>
      <c r="H53" s="176">
        <f>ROUND(F53*G53,2)</f>
        <v/>
      </c>
    </row>
    <row r="54" ht="46.9" customFormat="1" customHeight="1" s="154">
      <c r="A54" s="171" t="n">
        <v>40</v>
      </c>
      <c r="B54" s="171" t="n"/>
      <c r="C54" s="170" t="inlineStr">
        <is>
          <t>91.01.05-001</t>
        </is>
      </c>
      <c r="D54" s="170" t="inlineStr">
        <is>
          <t>Грейферы широкозахватные на базе экскаватора для проходки траншей противофильтрационных завес</t>
        </is>
      </c>
      <c r="E54" s="171" t="inlineStr">
        <is>
          <t>маш.час</t>
        </is>
      </c>
      <c r="F54" s="171" t="n">
        <v>879.03044</v>
      </c>
      <c r="G54" s="176" t="n">
        <v>334.59</v>
      </c>
      <c r="H54" s="176">
        <f>ROUND(F54*G54,2)</f>
        <v/>
      </c>
    </row>
    <row r="55" ht="15.6" customFormat="1" customHeight="1" s="154">
      <c r="A55" s="171" t="n">
        <v>41</v>
      </c>
      <c r="B55" s="171" t="n"/>
      <c r="C55" s="170" t="inlineStr">
        <is>
          <t>91.05.01-017</t>
        </is>
      </c>
      <c r="D55" s="170" t="inlineStr">
        <is>
          <t>Краны башенные, грузоподъемность 8 т</t>
        </is>
      </c>
      <c r="E55" s="171" t="inlineStr">
        <is>
          <t>маш.час</t>
        </is>
      </c>
      <c r="F55" s="171" t="n">
        <v>2154.167112</v>
      </c>
      <c r="G55" s="176" t="n">
        <v>86.40000000000001</v>
      </c>
      <c r="H55" s="176">
        <f>ROUND(F55*G55,2)</f>
        <v/>
      </c>
    </row>
    <row r="56" ht="31.15" customFormat="1" customHeight="1" s="154">
      <c r="A56" s="171" t="n">
        <v>42</v>
      </c>
      <c r="B56" s="171" t="n"/>
      <c r="C56" s="170" t="inlineStr">
        <is>
          <t>91.05.05-016</t>
        </is>
      </c>
      <c r="D56" s="170" t="inlineStr">
        <is>
          <t>Краны на автомобильном ходу, грузоподъемность 25 т</t>
        </is>
      </c>
      <c r="E56" s="171" t="inlineStr">
        <is>
          <t>маш.-ч</t>
        </is>
      </c>
      <c r="F56" s="171" t="n">
        <v>389</v>
      </c>
      <c r="G56" s="176" t="n">
        <v>476.43</v>
      </c>
      <c r="H56" s="176">
        <f>ROUND(F56*G56,2)</f>
        <v/>
      </c>
    </row>
    <row r="57" ht="31.15" customFormat="1" customHeight="1" s="154">
      <c r="A57" s="171" t="n">
        <v>43</v>
      </c>
      <c r="B57" s="171" t="n"/>
      <c r="C57" s="170" t="inlineStr">
        <is>
          <t>91.05.09-502</t>
        </is>
      </c>
      <c r="D57" s="170" t="inlineStr">
        <is>
          <t>Краны на специальном шасси автомобильного типа, грузоподъемность до 100 т</t>
        </is>
      </c>
      <c r="E57" s="171" t="inlineStr">
        <is>
          <t>маш.час</t>
        </is>
      </c>
      <c r="F57" s="171" t="n">
        <v>105.38906</v>
      </c>
      <c r="G57" s="176" t="n">
        <v>1253.24</v>
      </c>
      <c r="H57" s="176">
        <f>ROUND(F57*G57,2)</f>
        <v/>
      </c>
    </row>
    <row r="58" ht="15.6" customFormat="1" customHeight="1" s="154">
      <c r="A58" s="171" t="n">
        <v>44</v>
      </c>
      <c r="B58" s="171" t="n"/>
      <c r="C58" s="170" t="inlineStr">
        <is>
          <t>91.20.03-001</t>
        </is>
      </c>
      <c r="D58" s="170" t="inlineStr">
        <is>
          <t>Буксиры, мощность 110 кВт (150 л.с.)</t>
        </is>
      </c>
      <c r="E58" s="171" t="inlineStr">
        <is>
          <t>маш.час</t>
        </is>
      </c>
      <c r="F58" s="171" t="n">
        <v>492.0872</v>
      </c>
      <c r="G58" s="176" t="n">
        <v>263.47</v>
      </c>
      <c r="H58" s="176">
        <f>ROUND(F58*G58,2)</f>
        <v/>
      </c>
    </row>
    <row r="59" ht="46.9" customFormat="1" customHeight="1" s="154">
      <c r="A59" s="171" t="n">
        <v>45</v>
      </c>
      <c r="B59" s="171" t="n"/>
      <c r="C59" s="170" t="inlineStr">
        <is>
          <t>91.07.09-002</t>
        </is>
      </c>
      <c r="D59" s="170" t="inlineStr">
        <is>
          <t>Установки цементационные автоматизированные, производительность 15 м3/ч</t>
        </is>
      </c>
      <c r="E59" s="171" t="inlineStr">
        <is>
          <t>маш.час</t>
        </is>
      </c>
      <c r="F59" s="171" t="n">
        <v>1276.8</v>
      </c>
      <c r="G59" s="176" t="n">
        <v>80.34999999999999</v>
      </c>
      <c r="H59" s="176">
        <f>ROUND(F59*G59,2)</f>
        <v/>
      </c>
    </row>
    <row r="60" ht="31.15" customFormat="1" customHeight="1" s="154">
      <c r="A60" s="171" t="n">
        <v>46</v>
      </c>
      <c r="B60" s="171" t="n"/>
      <c r="C60" s="170" t="inlineStr">
        <is>
          <t>91.05.06-012</t>
        </is>
      </c>
      <c r="D60" s="170" t="inlineStr">
        <is>
          <t>Краны на гусеничном ходу, грузоподъемность до 16 т</t>
        </is>
      </c>
      <c r="E60" s="171" t="inlineStr">
        <is>
          <t>маш.час</t>
        </is>
      </c>
      <c r="F60" s="171" t="n">
        <v>994.12692</v>
      </c>
      <c r="G60" s="176" t="n">
        <v>96.89</v>
      </c>
      <c r="H60" s="176">
        <f>ROUND(F60*G60,2)</f>
        <v/>
      </c>
    </row>
    <row r="61" ht="31.15" customFormat="1" customHeight="1" s="154">
      <c r="A61" s="171" t="n">
        <v>47</v>
      </c>
      <c r="B61" s="171" t="n"/>
      <c r="C61" s="170" t="inlineStr">
        <is>
          <t>91.19.06-011</t>
        </is>
      </c>
      <c r="D61" s="170" t="inlineStr">
        <is>
          <t>Насосы грязевые, подача 23,4-65,3 м3/ч, давление нагнетания 15,7-5,88 МПа (160-60 кгс/см2)</t>
        </is>
      </c>
      <c r="E61" s="171" t="inlineStr">
        <is>
          <t>маш.час</t>
        </is>
      </c>
      <c r="F61" s="171" t="n">
        <v>2685.59104</v>
      </c>
      <c r="G61" s="176" t="n">
        <v>32.71</v>
      </c>
      <c r="H61" s="176">
        <f>ROUND(F61*G61,2)</f>
        <v/>
      </c>
    </row>
    <row r="62" ht="15.6" customFormat="1" customHeight="1" s="154">
      <c r="A62" s="171" t="n">
        <v>48</v>
      </c>
      <c r="B62" s="171" t="n"/>
      <c r="C62" s="170" t="inlineStr">
        <is>
          <t>91.14.01-003</t>
        </is>
      </c>
      <c r="D62" s="170" t="inlineStr">
        <is>
          <t>Автобетоносмесители, объем барабана 6 м3</t>
        </is>
      </c>
      <c r="E62" s="171" t="inlineStr">
        <is>
          <t>маш.час</t>
        </is>
      </c>
      <c r="F62" s="171" t="n">
        <v>482.08</v>
      </c>
      <c r="G62" s="176" t="n">
        <v>177.59</v>
      </c>
      <c r="H62" s="176">
        <f>ROUND(F62*G62,2)</f>
        <v/>
      </c>
    </row>
    <row r="63" ht="31.15" customFormat="1" customHeight="1" s="154">
      <c r="A63" s="171" t="n">
        <v>49</v>
      </c>
      <c r="B63" s="171" t="n"/>
      <c r="C63" s="170" t="inlineStr">
        <is>
          <t>91.05.05-015</t>
        </is>
      </c>
      <c r="D63" s="170" t="inlineStr">
        <is>
          <t>Краны на автомобильном ходу, грузоподъемность 16 т</t>
        </is>
      </c>
      <c r="E63" s="171" t="inlineStr">
        <is>
          <t>маш.-ч</t>
        </is>
      </c>
      <c r="F63" s="171" t="n">
        <v>699</v>
      </c>
      <c r="G63" s="176" t="n">
        <v>115.4</v>
      </c>
      <c r="H63" s="176">
        <f>ROUND(F63*G63,2)</f>
        <v/>
      </c>
    </row>
    <row r="64" ht="15.6" customFormat="1" customHeight="1" s="154">
      <c r="A64" s="171" t="n">
        <v>50</v>
      </c>
      <c r="B64" s="171" t="n"/>
      <c r="C64" s="170" t="inlineStr">
        <is>
          <t>91.07.02-011</t>
        </is>
      </c>
      <c r="D64" s="170" t="inlineStr">
        <is>
          <t>Автобетононасосы, производительность 65 м3/ч</t>
        </is>
      </c>
      <c r="E64" s="171" t="inlineStr">
        <is>
          <t>маш.час</t>
        </is>
      </c>
      <c r="F64" s="171" t="n">
        <v>277.32272</v>
      </c>
      <c r="G64" s="176" t="n">
        <v>283.4</v>
      </c>
      <c r="H64" s="176">
        <f>ROUND(F64*G64,2)</f>
        <v/>
      </c>
    </row>
    <row r="65" ht="31.15" customFormat="1" customHeight="1" s="154">
      <c r="A65" s="171" t="n">
        <v>51</v>
      </c>
      <c r="B65" s="171" t="n"/>
      <c r="C65" s="170" t="inlineStr">
        <is>
          <t>91.05.05-018</t>
        </is>
      </c>
      <c r="D65" s="170" t="inlineStr">
        <is>
          <t>Краны на автомобильном ходу, грузоподъемность 63 т</t>
        </is>
      </c>
      <c r="E65" s="171" t="inlineStr">
        <is>
          <t>маш.час</t>
        </is>
      </c>
      <c r="F65" s="171" t="n">
        <v>92.1978</v>
      </c>
      <c r="G65" s="176" t="n">
        <v>823.23</v>
      </c>
      <c r="H65" s="176">
        <f>ROUND(F65*G65,2)</f>
        <v/>
      </c>
    </row>
    <row r="66" ht="15.6" customFormat="1" customHeight="1" s="154">
      <c r="A66" s="171" t="n">
        <v>52</v>
      </c>
      <c r="B66" s="171" t="n"/>
      <c r="C66" s="170" t="inlineStr">
        <is>
          <t>91.07.08-011</t>
        </is>
      </c>
      <c r="D66" s="170" t="inlineStr">
        <is>
          <t>Глиномешалки, 4 м3</t>
        </is>
      </c>
      <c r="E66" s="171" t="inlineStr">
        <is>
          <t>маш.час</t>
        </is>
      </c>
      <c r="F66" s="171" t="n">
        <v>2481.46</v>
      </c>
      <c r="G66" s="176" t="n">
        <v>26.5</v>
      </c>
      <c r="H66" s="176">
        <f>ROUND(F66*G66,2)</f>
        <v/>
      </c>
    </row>
    <row r="67" ht="62.45" customFormat="1" customHeight="1" s="154">
      <c r="A67" s="171" t="n">
        <v>53</v>
      </c>
      <c r="B67" s="171" t="n"/>
      <c r="C67" s="170" t="inlineStr">
        <is>
          <t>91.04.01-504</t>
        </is>
      </c>
      <c r="D67" s="170" t="inlineStr">
        <is>
          <t>Комплекты оборудования вращательно-колонкового бурения электрические, глубина бурения до 300 м, диаметр до 60 м, мощность 30 кВт</t>
        </is>
      </c>
      <c r="E67" s="171" t="inlineStr">
        <is>
          <t>маш.час</t>
        </is>
      </c>
      <c r="F67" s="171" t="n">
        <v>1208.71005</v>
      </c>
      <c r="G67" s="176" t="n">
        <v>46.14</v>
      </c>
      <c r="H67" s="176">
        <f>ROUND(F67*G67,2)</f>
        <v/>
      </c>
    </row>
    <row r="68" ht="46.9" customFormat="1" customHeight="1" s="154">
      <c r="A68" s="171" t="n">
        <v>54</v>
      </c>
      <c r="B68" s="171" t="n"/>
      <c r="C68" s="170" t="inlineStr">
        <is>
          <t>91.17.04-036</t>
        </is>
      </c>
      <c r="D68" s="170" t="inlineStr">
        <is>
          <t>Агрегаты сварочные передвижные с дизельным двигателем, номинальный сварочный ток 250-400 А</t>
        </is>
      </c>
      <c r="E68" s="171" t="inlineStr">
        <is>
          <t>маш.час</t>
        </is>
      </c>
      <c r="F68" s="171" t="n">
        <v>3964.37904</v>
      </c>
      <c r="G68" s="176" t="n">
        <v>14</v>
      </c>
      <c r="H68" s="176">
        <f>ROUND(F68*G68,2)</f>
        <v/>
      </c>
    </row>
    <row r="69" ht="31.15" customFormat="1" customHeight="1" s="154">
      <c r="A69" s="171" t="n">
        <v>55</v>
      </c>
      <c r="B69" s="171" t="n"/>
      <c r="C69" s="170" t="inlineStr">
        <is>
          <t>91.05.05-015</t>
        </is>
      </c>
      <c r="D69" s="170" t="inlineStr">
        <is>
          <t>Краны на автомобильном ходу, грузоподъемность 16 т</t>
        </is>
      </c>
      <c r="E69" s="171" t="inlineStr">
        <is>
          <t>маш.час</t>
        </is>
      </c>
      <c r="F69" s="171" t="n">
        <v>471.787257</v>
      </c>
      <c r="G69" s="176" t="n">
        <v>115.4</v>
      </c>
      <c r="H69" s="176">
        <f>ROUND(F69*G69,2)</f>
        <v/>
      </c>
    </row>
    <row r="70" ht="31.15" customFormat="1" customHeight="1" s="154">
      <c r="A70" s="171" t="n">
        <v>56</v>
      </c>
      <c r="B70" s="171" t="n"/>
      <c r="C70" s="170" t="inlineStr">
        <is>
          <t>91.17.04-233</t>
        </is>
      </c>
      <c r="D70" s="170" t="inlineStr">
        <is>
          <t>Установки для сварки ручной дуговой (постоянного тока)</t>
        </is>
      </c>
      <c r="E70" s="171" t="inlineStr">
        <is>
          <t>маш.час</t>
        </is>
      </c>
      <c r="F70" s="171" t="n">
        <v>6233.787956</v>
      </c>
      <c r="G70" s="176" t="n">
        <v>8.1</v>
      </c>
      <c r="H70" s="176">
        <f>ROUND(F70*G70,2)</f>
        <v/>
      </c>
    </row>
    <row r="71" ht="31.15" customFormat="1" customHeight="1" s="154">
      <c r="A71" s="171" t="n">
        <v>57</v>
      </c>
      <c r="B71" s="171" t="n"/>
      <c r="C71" s="170" t="inlineStr">
        <is>
          <t>91.18.01-508</t>
        </is>
      </c>
      <c r="D71" s="170" t="inlineStr">
        <is>
          <t>Компрессоры передвижные с электродвигателем, производительность до 5,0 м3/мин</t>
        </is>
      </c>
      <c r="E71" s="171" t="inlineStr">
        <is>
          <t>маш.час</t>
        </is>
      </c>
      <c r="F71" s="171" t="n">
        <v>997.0273999999999</v>
      </c>
      <c r="G71" s="176" t="n">
        <v>48.81</v>
      </c>
      <c r="H71" s="176">
        <f>ROUND(F71*G71,2)</f>
        <v/>
      </c>
    </row>
    <row r="72" ht="15.6" customFormat="1" customHeight="1" s="154">
      <c r="A72" s="171" t="n">
        <v>58</v>
      </c>
      <c r="B72" s="171" t="n"/>
      <c r="C72" s="170" t="inlineStr">
        <is>
          <t>91.01.01-033</t>
        </is>
      </c>
      <c r="D72" s="170" t="inlineStr">
        <is>
          <t>Бульдозеры, мощность 37 кВт (50 л.с.)</t>
        </is>
      </c>
      <c r="E72" s="171" t="inlineStr">
        <is>
          <t>маш.час</t>
        </is>
      </c>
      <c r="F72" s="171" t="n">
        <v>879.03044</v>
      </c>
      <c r="G72" s="176" t="n">
        <v>46.56</v>
      </c>
      <c r="H72" s="176">
        <f>ROUND(F72*G72,2)</f>
        <v/>
      </c>
    </row>
    <row r="73" ht="31.15" customFormat="1" customHeight="1" s="154">
      <c r="A73" s="171" t="n">
        <v>59</v>
      </c>
      <c r="B73" s="171" t="n"/>
      <c r="C73" s="170" t="inlineStr">
        <is>
          <t>91.05.06-007</t>
        </is>
      </c>
      <c r="D73" s="170" t="inlineStr">
        <is>
          <t>Краны на гусеничном ходу, грузоподъемность 25 т</t>
        </is>
      </c>
      <c r="E73" s="171" t="inlineStr">
        <is>
          <t>маш.час</t>
        </is>
      </c>
      <c r="F73" s="171" t="n">
        <v>271.76764</v>
      </c>
      <c r="G73" s="176" t="n">
        <v>120.04</v>
      </c>
      <c r="H73" s="176">
        <f>ROUND(F73*G73,2)</f>
        <v/>
      </c>
    </row>
    <row r="74" ht="15.6" customFormat="1" customHeight="1" s="154">
      <c r="A74" s="171" t="n">
        <v>60</v>
      </c>
      <c r="B74" s="171" t="n"/>
      <c r="C74" s="170" t="inlineStr">
        <is>
          <t>91.14.02-001</t>
        </is>
      </c>
      <c r="D74" s="170" t="inlineStr">
        <is>
          <t>Автомобили бортовые, грузоподъемность до 5 т</t>
        </is>
      </c>
      <c r="E74" s="171" t="inlineStr">
        <is>
          <t>маш.час</t>
        </is>
      </c>
      <c r="F74" s="171" t="n">
        <v>486.3778</v>
      </c>
      <c r="G74" s="176" t="n">
        <v>65.70999999999999</v>
      </c>
      <c r="H74" s="176">
        <f>ROUND(F74*G74,2)</f>
        <v/>
      </c>
    </row>
    <row r="75" ht="31.15" customFormat="1" customHeight="1" s="154">
      <c r="A75" s="171" t="n">
        <v>61</v>
      </c>
      <c r="B75" s="171" t="n"/>
      <c r="C75" s="170" t="inlineStr">
        <is>
          <t>91.01.05-085</t>
        </is>
      </c>
      <c r="D75" s="170" t="inlineStr">
        <is>
          <t>Экскаваторы одноковшовые дизельные на гусеничном ходу, емкость ковша 0,5 м3</t>
        </is>
      </c>
      <c r="E75" s="171" t="inlineStr">
        <is>
          <t>маш.час</t>
        </is>
      </c>
      <c r="F75" s="171" t="n">
        <v>310.836966</v>
      </c>
      <c r="G75" s="176" t="n">
        <v>100</v>
      </c>
      <c r="H75" s="176">
        <f>ROUND(F75*G75,2)</f>
        <v/>
      </c>
    </row>
    <row r="76" ht="46.9" customFormat="1" customHeight="1" s="154">
      <c r="A76" s="171" t="n">
        <v>62</v>
      </c>
      <c r="B76" s="171" t="n"/>
      <c r="C76" s="170" t="inlineStr">
        <is>
          <t>91.04.01-021</t>
        </is>
      </c>
      <c r="D76" s="170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76" s="171" t="inlineStr">
        <is>
          <t>маш.час</t>
        </is>
      </c>
      <c r="F76" s="171" t="n">
        <v>333.52104</v>
      </c>
      <c r="G76" s="176" t="n">
        <v>87.59999999999999</v>
      </c>
      <c r="H76" s="176">
        <f>ROUND(F76*G76,2)</f>
        <v/>
      </c>
    </row>
    <row r="77" ht="31.15" customFormat="1" customHeight="1" s="154">
      <c r="A77" s="171" t="n">
        <v>63</v>
      </c>
      <c r="B77" s="171" t="n"/>
      <c r="C77" s="170" t="inlineStr">
        <is>
          <t>91.01.05-086</t>
        </is>
      </c>
      <c r="D77" s="170" t="inlineStr">
        <is>
          <t>Экскаваторы одноковшовые дизельные на гусеничном ходу, емкость ковша 0,65 м3</t>
        </is>
      </c>
      <c r="E77" s="171" t="inlineStr">
        <is>
          <t>маш.час</t>
        </is>
      </c>
      <c r="F77" s="171" t="n">
        <v>239.417766</v>
      </c>
      <c r="G77" s="176" t="n">
        <v>115.27</v>
      </c>
      <c r="H77" s="176">
        <f>ROUND(F77*G77,2)</f>
        <v/>
      </c>
    </row>
    <row r="78" ht="46.9" customFormat="1" customHeight="1" s="154">
      <c r="A78" s="171" t="n">
        <v>64</v>
      </c>
      <c r="B78" s="171" t="n"/>
      <c r="C78" s="170" t="inlineStr">
        <is>
          <t>91.17.04-047</t>
        </is>
      </c>
      <c r="D78" s="170" t="inlineStr">
        <is>
          <t>Аппараты с ручным управлением процессом сварки "встык" пластмассовых труб диаметром свыше 160 до 315 мм</t>
        </is>
      </c>
      <c r="E78" s="171" t="inlineStr">
        <is>
          <t>маш.час</t>
        </is>
      </c>
      <c r="F78" s="171" t="n">
        <v>1690.5</v>
      </c>
      <c r="G78" s="176" t="n">
        <v>16.01</v>
      </c>
      <c r="H78" s="176">
        <f>ROUND(F78*G78,2)</f>
        <v/>
      </c>
    </row>
    <row r="79" ht="31.15" customFormat="1" customHeight="1" s="154">
      <c r="A79" s="171" t="n">
        <v>65</v>
      </c>
      <c r="B79" s="171" t="n"/>
      <c r="C79" s="170" t="inlineStr">
        <is>
          <t>91.05.06-008</t>
        </is>
      </c>
      <c r="D79" s="170" t="inlineStr">
        <is>
          <t>Краны на гусеничном ходу, грузоподъемность 40 т</t>
        </is>
      </c>
      <c r="E79" s="171" t="inlineStr">
        <is>
          <t>маш.час</t>
        </is>
      </c>
      <c r="F79" s="171" t="n">
        <v>137.7442</v>
      </c>
      <c r="G79" s="176" t="n">
        <v>175.56</v>
      </c>
      <c r="H79" s="176">
        <f>ROUND(F79*G79,2)</f>
        <v/>
      </c>
    </row>
    <row r="80" ht="46.9" customFormat="1" customHeight="1" s="154">
      <c r="A80" s="171" t="n">
        <v>66</v>
      </c>
      <c r="B80" s="171" t="n"/>
      <c r="C80" s="170" t="inlineStr">
        <is>
          <t>91.04.01-076</t>
        </is>
      </c>
      <c r="D80" s="170" t="inlineStr">
        <is>
          <t>Установки и агрегаты буровые на базе автомобилей глубина бурения до 200 м, грузоподъемность 2,5 т</t>
        </is>
      </c>
      <c r="E80" s="171" t="inlineStr">
        <is>
          <t>маш.час</t>
        </is>
      </c>
      <c r="F80" s="171" t="n">
        <v>131.5104</v>
      </c>
      <c r="G80" s="176" t="n">
        <v>179.46</v>
      </c>
      <c r="H80" s="176">
        <f>ROUND(F80*G80,2)</f>
        <v/>
      </c>
    </row>
    <row r="81" ht="15.6" customFormat="1" customHeight="1" s="154">
      <c r="A81" s="171" t="n">
        <v>67</v>
      </c>
      <c r="B81" s="171" t="n"/>
      <c r="C81" s="170" t="inlineStr">
        <is>
          <t>91.01.01-035</t>
        </is>
      </c>
      <c r="D81" s="170" t="inlineStr">
        <is>
          <t>Бульдозеры, мощность 79 кВт (108 л.с.)</t>
        </is>
      </c>
      <c r="E81" s="171" t="inlineStr">
        <is>
          <t>маш.час</t>
        </is>
      </c>
      <c r="F81" s="171" t="n">
        <v>254.978801</v>
      </c>
      <c r="G81" s="176" t="n">
        <v>79.06999999999999</v>
      </c>
      <c r="H81" s="176">
        <f>ROUND(F81*G81,2)</f>
        <v/>
      </c>
    </row>
    <row r="82" ht="15.6" customFormat="1" customHeight="1" s="154">
      <c r="A82" s="171" t="n">
        <v>68</v>
      </c>
      <c r="B82" s="171" t="n"/>
      <c r="C82" s="170" t="inlineStr">
        <is>
          <t>91.13.01-038</t>
        </is>
      </c>
      <c r="D82" s="170" t="inlineStr">
        <is>
          <t>Машины поливомоечные 6000 л</t>
        </is>
      </c>
      <c r="E82" s="171" t="inlineStr">
        <is>
          <t>маш.час</t>
        </is>
      </c>
      <c r="F82" s="171" t="n">
        <v>134.23705</v>
      </c>
      <c r="G82" s="176" t="n">
        <v>110</v>
      </c>
      <c r="H82" s="176">
        <f>ROUND(F82*G82,2)</f>
        <v/>
      </c>
    </row>
    <row r="83" ht="31.15" customFormat="1" customHeight="1" s="154">
      <c r="A83" s="171" t="n">
        <v>69</v>
      </c>
      <c r="B83" s="171" t="n"/>
      <c r="C83" s="170" t="inlineStr">
        <is>
          <t>91.08.11-031</t>
        </is>
      </c>
      <c r="D83" s="170" t="inlineStr">
        <is>
          <t>Перегружатели асфальтовой смеси, емкость бункера до 25 т</t>
        </is>
      </c>
      <c r="E83" s="171" t="inlineStr">
        <is>
          <t>маш.час</t>
        </is>
      </c>
      <c r="F83" s="171" t="n">
        <v>9.60066</v>
      </c>
      <c r="G83" s="176" t="n">
        <v>1503.75</v>
      </c>
      <c r="H83" s="176">
        <f>ROUND(F83*G83,2)</f>
        <v/>
      </c>
    </row>
    <row r="84" ht="31.15" customFormat="1" customHeight="1" s="154">
      <c r="A84" s="171" t="n">
        <v>70</v>
      </c>
      <c r="B84" s="171" t="n"/>
      <c r="C84" s="170" t="inlineStr">
        <is>
          <t>91.01.05-106</t>
        </is>
      </c>
      <c r="D84" s="170" t="inlineStr">
        <is>
          <t>Экскаваторы одноковшовые дизельные на пневмоколесном ходу, емкость ковша 0,25 м3</t>
        </is>
      </c>
      <c r="E84" s="171" t="inlineStr">
        <is>
          <t>маш.час</t>
        </is>
      </c>
      <c r="F84" s="171" t="n">
        <v>206.115</v>
      </c>
      <c r="G84" s="176" t="n">
        <v>70.01000000000001</v>
      </c>
      <c r="H84" s="176">
        <f>ROUND(F84*G84,2)</f>
        <v/>
      </c>
    </row>
    <row r="85" ht="15.6" customFormat="1" customHeight="1" s="154">
      <c r="A85" s="171" t="n">
        <v>71</v>
      </c>
      <c r="B85" s="171" t="n"/>
      <c r="C85" s="170" t="inlineStr">
        <is>
          <t>91.19.08-004</t>
        </is>
      </c>
      <c r="D85" s="170" t="inlineStr">
        <is>
          <t>Насосы, мощность 4 кВт</t>
        </is>
      </c>
      <c r="E85" s="171" t="inlineStr">
        <is>
          <t>маш.час</t>
        </is>
      </c>
      <c r="F85" s="171" t="n">
        <v>4441.76</v>
      </c>
      <c r="G85" s="176" t="n">
        <v>2.96</v>
      </c>
      <c r="H85" s="176">
        <f>ROUND(F85*G85,2)</f>
        <v/>
      </c>
    </row>
    <row r="86" ht="31.15" customFormat="1" customHeight="1" s="154">
      <c r="A86" s="171" t="n">
        <v>72</v>
      </c>
      <c r="B86" s="171" t="n"/>
      <c r="C86" s="170" t="inlineStr">
        <is>
          <t>91.02.01-003</t>
        </is>
      </c>
      <c r="D86" s="170" t="inlineStr">
        <is>
          <t>Вибропогружатели высокочастотные для погружения свай до 1,5 т</t>
        </is>
      </c>
      <c r="E86" s="171" t="inlineStr">
        <is>
          <t>маш.час</t>
        </is>
      </c>
      <c r="F86" s="171" t="n">
        <v>357.714</v>
      </c>
      <c r="G86" s="176" t="n">
        <v>35</v>
      </c>
      <c r="H86" s="176">
        <f>ROUND(F86*G86,2)</f>
        <v/>
      </c>
    </row>
    <row r="87" ht="31.15" customFormat="1" customHeight="1" s="154">
      <c r="A87" s="171" t="n">
        <v>73</v>
      </c>
      <c r="B87" s="171" t="n"/>
      <c r="C87" s="170" t="inlineStr">
        <is>
          <t>91.10.05-005</t>
        </is>
      </c>
      <c r="D87" s="170" t="inlineStr">
        <is>
          <t>Трубоукладчики для труб диаметром до 700 мм, грузоподъемность 12,5 т</t>
        </is>
      </c>
      <c r="E87" s="171" t="inlineStr">
        <is>
          <t>маш.час</t>
        </is>
      </c>
      <c r="F87" s="171" t="n">
        <v>80.78400000000001</v>
      </c>
      <c r="G87" s="176" t="n">
        <v>152.5</v>
      </c>
      <c r="H87" s="176">
        <f>ROUND(F87*G87,2)</f>
        <v/>
      </c>
    </row>
    <row r="88" ht="46.9" customFormat="1" customHeight="1" s="154">
      <c r="A88" s="171" t="n">
        <v>74</v>
      </c>
      <c r="B88" s="171" t="n"/>
      <c r="C88" s="170" t="inlineStr">
        <is>
          <t>91.02.04-036</t>
        </is>
      </c>
      <c r="D88" s="170" t="inlineStr">
        <is>
          <t>Установки буровые для бурения скважин под сваи шнекового бурения, глубиной до 30 м, диаметром до 600 мм</t>
        </is>
      </c>
      <c r="E88" s="171" t="inlineStr">
        <is>
          <t>маш.час</t>
        </is>
      </c>
      <c r="F88" s="171" t="n">
        <v>53.255457</v>
      </c>
      <c r="G88" s="176" t="n">
        <v>218.17</v>
      </c>
      <c r="H88" s="176">
        <f>ROUND(F88*G88,2)</f>
        <v/>
      </c>
    </row>
    <row r="89" ht="15.6" customFormat="1" customHeight="1" s="154">
      <c r="A89" s="171" t="n">
        <v>75</v>
      </c>
      <c r="B89" s="171" t="n"/>
      <c r="C89" s="170" t="inlineStr">
        <is>
          <t>91.05.14-025</t>
        </is>
      </c>
      <c r="D89" s="170" t="inlineStr">
        <is>
          <t>Краны переносные 1 т</t>
        </is>
      </c>
      <c r="E89" s="171" t="inlineStr">
        <is>
          <t>маш.час</t>
        </is>
      </c>
      <c r="F89" s="171" t="n">
        <v>386.24</v>
      </c>
      <c r="G89" s="176" t="n">
        <v>27.2</v>
      </c>
      <c r="H89" s="176">
        <f>ROUND(F89*G89,2)</f>
        <v/>
      </c>
    </row>
    <row r="90" ht="46.9" customFormat="1" customHeight="1" s="154">
      <c r="A90" s="171" t="n">
        <v>76</v>
      </c>
      <c r="B90" s="171" t="n"/>
      <c r="C90" s="170" t="inlineStr">
        <is>
          <t>91.18.01-007</t>
        </is>
      </c>
      <c r="D90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90" s="171" t="inlineStr">
        <is>
          <t>маш.час</t>
        </is>
      </c>
      <c r="F90" s="171" t="n">
        <v>116.28668</v>
      </c>
      <c r="G90" s="176" t="n">
        <v>90</v>
      </c>
      <c r="H90" s="176">
        <f>ROUND(F90*G90,2)</f>
        <v/>
      </c>
    </row>
    <row r="91" ht="31.15" customFormat="1" customHeight="1" s="154">
      <c r="A91" s="171" t="n">
        <v>77</v>
      </c>
      <c r="B91" s="171" t="n"/>
      <c r="C91" s="170" t="inlineStr">
        <is>
          <t>91.17.04-171</t>
        </is>
      </c>
      <c r="D91" s="170" t="inlineStr">
        <is>
          <t>Преобразователи сварочные номинальным сварочным током 315-500 А</t>
        </is>
      </c>
      <c r="E91" s="171" t="inlineStr">
        <is>
          <t>маш.час</t>
        </is>
      </c>
      <c r="F91" s="171" t="n">
        <v>796.3478</v>
      </c>
      <c r="G91" s="176" t="n">
        <v>12.31</v>
      </c>
      <c r="H91" s="176">
        <f>ROUND(F91*G91,2)</f>
        <v/>
      </c>
    </row>
    <row r="92" ht="31.15" customFormat="1" customHeight="1" s="154">
      <c r="A92" s="171" t="n">
        <v>78</v>
      </c>
      <c r="B92" s="171" t="n"/>
      <c r="C92" s="170" t="inlineStr">
        <is>
          <t>91.06.03-061</t>
        </is>
      </c>
      <c r="D92" s="170" t="inlineStr">
        <is>
          <t>Лебедки электрические тяговым усилием до 12,26 кН (1,25 т)</t>
        </is>
      </c>
      <c r="E92" s="171" t="inlineStr">
        <is>
          <t>маш.час</t>
        </is>
      </c>
      <c r="F92" s="171" t="n">
        <v>2850.42</v>
      </c>
      <c r="G92" s="176" t="n">
        <v>3.28</v>
      </c>
      <c r="H92" s="176">
        <f>ROUND(F92*G92,2)</f>
        <v/>
      </c>
    </row>
    <row r="93" ht="31.15" customFormat="1" customHeight="1" s="154">
      <c r="A93" s="171" t="n">
        <v>79</v>
      </c>
      <c r="B93" s="171" t="n"/>
      <c r="C93" s="170" t="inlineStr">
        <is>
          <t>91.10.05-004</t>
        </is>
      </c>
      <c r="D93" s="170" t="inlineStr">
        <is>
          <t>Трубоукладчики для труб диаметром до 400 мм, грузоподъемность 6,3 т</t>
        </is>
      </c>
      <c r="E93" s="171" t="inlineStr">
        <is>
          <t>маш.час</t>
        </is>
      </c>
      <c r="F93" s="171" t="n">
        <v>57.5715625</v>
      </c>
      <c r="G93" s="176" t="n">
        <v>160.03</v>
      </c>
      <c r="H93" s="176">
        <f>ROUND(F93*G93,2)</f>
        <v/>
      </c>
    </row>
    <row r="94" ht="31.15" customFormat="1" customHeight="1" s="154">
      <c r="A94" s="171" t="n">
        <v>80</v>
      </c>
      <c r="B94" s="171" t="n"/>
      <c r="C94" s="170" t="inlineStr">
        <is>
          <t>91.08.01-004</t>
        </is>
      </c>
      <c r="D94" s="170" t="inlineStr">
        <is>
          <t>Асфальтоукладчики гусеничные, ширина укладки от 2 до 5 м, скорость укладки 16 м/мин</t>
        </is>
      </c>
      <c r="E94" s="171" t="inlineStr">
        <is>
          <t>маш.час</t>
        </is>
      </c>
      <c r="F94" s="171" t="n">
        <v>9.60066</v>
      </c>
      <c r="G94" s="176" t="n">
        <v>694.79</v>
      </c>
      <c r="H94" s="176">
        <f>ROUND(F94*G94,2)</f>
        <v/>
      </c>
    </row>
    <row r="95" ht="15.6" customFormat="1" customHeight="1" s="154">
      <c r="A95" s="171" t="n">
        <v>81</v>
      </c>
      <c r="B95" s="171" t="n"/>
      <c r="C95" s="170" t="inlineStr">
        <is>
          <t>91.19.01-011</t>
        </is>
      </c>
      <c r="D95" s="170" t="inlineStr">
        <is>
          <t>Илососы, производительность до 20 м3/ч</t>
        </is>
      </c>
      <c r="E95" s="171" t="inlineStr">
        <is>
          <t>маш.-ч</t>
        </is>
      </c>
      <c r="F95" s="171" t="n">
        <v>94</v>
      </c>
      <c r="G95" s="176" t="n">
        <v>68.59</v>
      </c>
      <c r="H95" s="176">
        <f>ROUND(F95*G95,2)</f>
        <v/>
      </c>
    </row>
    <row r="96" ht="15.6" customFormat="1" customHeight="1" s="154">
      <c r="A96" s="171" t="n">
        <v>82</v>
      </c>
      <c r="B96" s="171" t="n"/>
      <c r="C96" s="170" t="inlineStr">
        <is>
          <t>91.14.02-003</t>
        </is>
      </c>
      <c r="D96" s="170" t="inlineStr">
        <is>
          <t>Автомобили бортовые, грузоподъемность до 10 т</t>
        </is>
      </c>
      <c r="E96" s="171" t="inlineStr">
        <is>
          <t>маш.час</t>
        </is>
      </c>
      <c r="F96" s="171" t="n">
        <v>75.5667</v>
      </c>
      <c r="G96" s="176" t="n">
        <v>80.44</v>
      </c>
      <c r="H96" s="176">
        <f>ROUND(F96*G96,2)</f>
        <v/>
      </c>
    </row>
    <row r="97" ht="15.6" customFormat="1" customHeight="1" s="154">
      <c r="A97" s="171" t="n">
        <v>83</v>
      </c>
      <c r="B97" s="171" t="n"/>
      <c r="C97" s="170" t="inlineStr">
        <is>
          <t>91.14.04-001</t>
        </is>
      </c>
      <c r="D97" s="170" t="inlineStr">
        <is>
          <t>Тягачи седельные, грузоподъемность 12 т</t>
        </is>
      </c>
      <c r="E97" s="171" t="inlineStr">
        <is>
          <t>маш.час</t>
        </is>
      </c>
      <c r="F97" s="171" t="n">
        <v>54.225</v>
      </c>
      <c r="G97" s="176" t="n">
        <v>102.84</v>
      </c>
      <c r="H97" s="176">
        <f>ROUND(F97*G97,2)</f>
        <v/>
      </c>
    </row>
    <row r="98" ht="15.6" customFormat="1" customHeight="1" s="154">
      <c r="A98" s="171" t="n">
        <v>84</v>
      </c>
      <c r="B98" s="171" t="n"/>
      <c r="C98" s="170" t="inlineStr">
        <is>
          <t>91.06.05-011</t>
        </is>
      </c>
      <c r="D98" s="170" t="inlineStr">
        <is>
          <t>Погрузчики, грузоподъемность 5 т</t>
        </is>
      </c>
      <c r="E98" s="171" t="inlineStr">
        <is>
          <t>маш.час</t>
        </is>
      </c>
      <c r="F98" s="171" t="n">
        <v>56.4117325</v>
      </c>
      <c r="G98" s="176" t="n">
        <v>89.98999999999999</v>
      </c>
      <c r="H98" s="176">
        <f>ROUND(F98*G98,2)</f>
        <v/>
      </c>
    </row>
    <row r="99" ht="46.9" customFormat="1" customHeight="1" s="154">
      <c r="A99" s="171" t="n">
        <v>85</v>
      </c>
      <c r="B99" s="171" t="n"/>
      <c r="C99" s="170" t="inlineStr">
        <is>
          <t>91.17.04-046</t>
        </is>
      </c>
      <c r="D99" s="170" t="inlineStr">
        <is>
          <t>Аппараты с ручным управлением процессом сварки "встык" пластмассовых труб диаметром до 160 мм</t>
        </is>
      </c>
      <c r="E99" s="171" t="inlineStr">
        <is>
          <t>маш.час</t>
        </is>
      </c>
      <c r="F99" s="171" t="n">
        <v>799.8</v>
      </c>
      <c r="G99" s="176" t="n">
        <v>6.28</v>
      </c>
      <c r="H99" s="176">
        <f>ROUND(F99*G99,2)</f>
        <v/>
      </c>
    </row>
    <row r="100" ht="31.15" customFormat="1" customHeight="1" s="154">
      <c r="A100" s="171" t="n">
        <v>86</v>
      </c>
      <c r="B100" s="171" t="n"/>
      <c r="C100" s="170" t="inlineStr">
        <is>
          <t>91.17.04-033</t>
        </is>
      </c>
      <c r="D100" s="170" t="inlineStr">
        <is>
          <t>Агрегаты сварочные двухпостовые для ручной сварки на тракторе, мощность 79 кВт (108 л.с.)</t>
        </is>
      </c>
      <c r="E100" s="171" t="inlineStr">
        <is>
          <t>маш.час</t>
        </is>
      </c>
      <c r="F100" s="171" t="n">
        <v>34.878</v>
      </c>
      <c r="G100" s="176" t="n">
        <v>133.97</v>
      </c>
      <c r="H100" s="176">
        <f>ROUND(F100*G100,2)</f>
        <v/>
      </c>
    </row>
    <row r="101" ht="31.15" customFormat="1" customHeight="1" s="154">
      <c r="A101" s="171" t="n">
        <v>87</v>
      </c>
      <c r="B101" s="171" t="n"/>
      <c r="C101" s="170" t="inlineStr">
        <is>
          <t>91.19.04-004</t>
        </is>
      </c>
      <c r="D101" s="170" t="inlineStr">
        <is>
          <t>Насосы для нагнетания воды, содержащей твердые частицы, подача 45 м3/ч, напор до 55 м</t>
        </is>
      </c>
      <c r="E101" s="171" t="inlineStr">
        <is>
          <t>маш.час</t>
        </is>
      </c>
      <c r="F101" s="171" t="n">
        <v>440.8</v>
      </c>
      <c r="G101" s="176" t="n">
        <v>9.73</v>
      </c>
      <c r="H101" s="176">
        <f>ROUND(F101*G101,2)</f>
        <v/>
      </c>
    </row>
    <row r="102" ht="15.6" customFormat="1" customHeight="1" s="154">
      <c r="A102" s="171" t="n">
        <v>88</v>
      </c>
      <c r="B102" s="171" t="n"/>
      <c r="C102" s="170" t="inlineStr">
        <is>
          <t>91.08.04-021</t>
        </is>
      </c>
      <c r="D102" s="170" t="inlineStr">
        <is>
          <t>Котлы битумные передвижные 400 л</t>
        </is>
      </c>
      <c r="E102" s="171" t="inlineStr">
        <is>
          <t>маш.час</t>
        </is>
      </c>
      <c r="F102" s="171" t="n">
        <v>122.300625</v>
      </c>
      <c r="G102" s="176" t="n">
        <v>30</v>
      </c>
      <c r="H102" s="176">
        <f>ROUND(F102*G102,2)</f>
        <v/>
      </c>
    </row>
    <row r="103" ht="15.6" customFormat="1" customHeight="1" s="154">
      <c r="A103" s="171" t="n">
        <v>89</v>
      </c>
      <c r="B103" s="171" t="n"/>
      <c r="C103" s="170" t="inlineStr">
        <is>
          <t>91.07.04-001</t>
        </is>
      </c>
      <c r="D103" s="170" t="inlineStr">
        <is>
          <t>Вибраторы глубинные</t>
        </is>
      </c>
      <c r="E103" s="171" t="inlineStr">
        <is>
          <t>маш.час</t>
        </is>
      </c>
      <c r="F103" s="171" t="n">
        <v>1888.78679</v>
      </c>
      <c r="G103" s="176" t="n">
        <v>1.9</v>
      </c>
      <c r="H103" s="176">
        <f>ROUND(F103*G103,2)</f>
        <v/>
      </c>
    </row>
    <row r="104" ht="31.15" customFormat="1" customHeight="1" s="154">
      <c r="A104" s="171" t="n">
        <v>90</v>
      </c>
      <c r="B104" s="171" t="n"/>
      <c r="C104" s="170" t="inlineStr">
        <is>
          <t>91.01.05-104</t>
        </is>
      </c>
      <c r="D104" s="170" t="inlineStr">
        <is>
          <t>Экскаваторы одноковшовые дизельные на пневмоколесном ходу, емкость ковша 0,4 м3</t>
        </is>
      </c>
      <c r="E104" s="171" t="inlineStr">
        <is>
          <t>маш.час</t>
        </is>
      </c>
      <c r="F104" s="171" t="n">
        <v>36.156</v>
      </c>
      <c r="G104" s="176" t="n">
        <v>98.90000000000001</v>
      </c>
      <c r="H104" s="176">
        <f>ROUND(F104*G104,2)</f>
        <v/>
      </c>
    </row>
    <row r="105" ht="15.6" customFormat="1" customHeight="1" s="154">
      <c r="A105" s="171" t="n">
        <v>91</v>
      </c>
      <c r="B105" s="171" t="n"/>
      <c r="C105" s="170" t="inlineStr">
        <is>
          <t>91.14.02-004</t>
        </is>
      </c>
      <c r="D105" s="170" t="inlineStr">
        <is>
          <t>Автомобили бортовые, грузоподъемность до 15 т</t>
        </is>
      </c>
      <c r="E105" s="171" t="inlineStr">
        <is>
          <t>маш.час</t>
        </is>
      </c>
      <c r="F105" s="171" t="n">
        <v>37.431</v>
      </c>
      <c r="G105" s="176" t="n">
        <v>92.94</v>
      </c>
      <c r="H105" s="176">
        <f>ROUND(F105*G105,2)</f>
        <v/>
      </c>
    </row>
    <row r="106" ht="31.15" customFormat="1" customHeight="1" s="154">
      <c r="A106" s="171" t="n">
        <v>92</v>
      </c>
      <c r="B106" s="171" t="n"/>
      <c r="C106" s="170" t="inlineStr">
        <is>
          <t>91.18.01-013</t>
        </is>
      </c>
      <c r="D106" s="170" t="inlineStr">
        <is>
          <t>Компрессоры передвижные, давление 2,0 МПа, производительность 60 м3/мин</t>
        </is>
      </c>
      <c r="E106" s="171" t="inlineStr">
        <is>
          <t>маш.час</t>
        </is>
      </c>
      <c r="F106" s="171" t="n">
        <v>17.04435</v>
      </c>
      <c r="G106" s="176" t="n">
        <v>203.2</v>
      </c>
      <c r="H106" s="176">
        <f>ROUND(F106*G106,2)</f>
        <v/>
      </c>
    </row>
    <row r="107" ht="31.15" customFormat="1" customHeight="1" s="154">
      <c r="A107" s="171" t="n">
        <v>93</v>
      </c>
      <c r="B107" s="171" t="n"/>
      <c r="C107" s="170" t="inlineStr">
        <is>
          <t>91.17.04-211</t>
        </is>
      </c>
      <c r="D107" s="170" t="inlineStr">
        <is>
          <t>Трансформаторы сварочные номинальным сварочным током 315-500 А</t>
        </is>
      </c>
      <c r="E107" s="171" t="inlineStr">
        <is>
          <t>маш.час</t>
        </is>
      </c>
      <c r="F107" s="171" t="n">
        <v>532.2456</v>
      </c>
      <c r="G107" s="176" t="n">
        <v>6.2</v>
      </c>
      <c r="H107" s="176">
        <f>ROUND(F107*G107,2)</f>
        <v/>
      </c>
    </row>
    <row r="108" ht="46.9" customFormat="1" customHeight="1" s="154">
      <c r="A108" s="171" t="n">
        <v>94</v>
      </c>
      <c r="B108" s="171" t="n"/>
      <c r="C108" s="170" t="inlineStr">
        <is>
          <t>91.21.10-003</t>
        </is>
      </c>
      <c r="D108" s="170" t="inlineStr">
        <is>
          <t>Молотки при работе от передвижных компрессорных станций отбойные пневматические</t>
        </is>
      </c>
      <c r="E108" s="171" t="inlineStr">
        <is>
          <t>маш.час</t>
        </is>
      </c>
      <c r="F108" s="171" t="n">
        <v>2060.73013</v>
      </c>
      <c r="G108" s="176" t="n">
        <v>1.53</v>
      </c>
      <c r="H108" s="176">
        <f>ROUND(F108*G108,2)</f>
        <v/>
      </c>
    </row>
    <row r="109" ht="31.15" customFormat="1" customHeight="1" s="154">
      <c r="A109" s="171" t="n">
        <v>95</v>
      </c>
      <c r="B109" s="171" t="n"/>
      <c r="C109" s="170" t="inlineStr">
        <is>
          <t>91.08.03-047</t>
        </is>
      </c>
      <c r="D109" s="170" t="inlineStr">
        <is>
          <t>Катки самоходные пневмоколесные статические, масса 12 т</t>
        </is>
      </c>
      <c r="E109" s="171" t="inlineStr">
        <is>
          <t>маш.час</t>
        </is>
      </c>
      <c r="F109" s="171" t="n">
        <v>11.75601</v>
      </c>
      <c r="G109" s="176" t="n">
        <v>236.79</v>
      </c>
      <c r="H109" s="176">
        <f>ROUND(F109*G109,2)</f>
        <v/>
      </c>
    </row>
    <row r="110" ht="31.15" customFormat="1" customHeight="1" s="154">
      <c r="A110" s="171" t="n">
        <v>96</v>
      </c>
      <c r="B110" s="171" t="n"/>
      <c r="C110" s="170" t="inlineStr">
        <is>
          <t>91.08.03-030</t>
        </is>
      </c>
      <c r="D110" s="170" t="inlineStr">
        <is>
          <t>Катки самоходные пневмоколесные статические, масса 30 т</t>
        </is>
      </c>
      <c r="E110" s="171" t="inlineStr">
        <is>
          <t>маш.час</t>
        </is>
      </c>
      <c r="F110" s="171" t="n">
        <v>7.08</v>
      </c>
      <c r="G110" s="176" t="n">
        <v>364.07</v>
      </c>
      <c r="H110" s="176">
        <f>ROUND(F110*G110,2)</f>
        <v/>
      </c>
    </row>
    <row r="111" ht="31.15" customFormat="1" customHeight="1" s="154">
      <c r="A111" s="171" t="n">
        <v>97</v>
      </c>
      <c r="B111" s="171" t="n"/>
      <c r="C111" s="170" t="inlineStr">
        <is>
          <t>91.08.03-017</t>
        </is>
      </c>
      <c r="D111" s="170" t="inlineStr">
        <is>
          <t>Катки самоходные гладкие вибрационные, масса 10 т</t>
        </is>
      </c>
      <c r="E111" s="171" t="inlineStr">
        <is>
          <t>маш.час</t>
        </is>
      </c>
      <c r="F111" s="171" t="n">
        <v>9.71346</v>
      </c>
      <c r="G111" s="176" t="n">
        <v>247.24</v>
      </c>
      <c r="H111" s="176">
        <f>ROUND(F111*G111,2)</f>
        <v/>
      </c>
    </row>
    <row r="112" ht="15.6" customFormat="1" customHeight="1" s="154">
      <c r="A112" s="171" t="n">
        <v>98</v>
      </c>
      <c r="B112" s="171" t="n"/>
      <c r="C112" s="170" t="inlineStr">
        <is>
          <t>91.01.01-034</t>
        </is>
      </c>
      <c r="D112" s="170" t="inlineStr">
        <is>
          <t>Бульдозеры, мощность 59 кВт (80 л.с.)</t>
        </is>
      </c>
      <c r="E112" s="171" t="inlineStr">
        <is>
          <t>маш.час</t>
        </is>
      </c>
      <c r="F112" s="171" t="n">
        <v>38.258348</v>
      </c>
      <c r="G112" s="176" t="n">
        <v>59.47</v>
      </c>
      <c r="H112" s="176">
        <f>ROUND(F112*G112,2)</f>
        <v/>
      </c>
    </row>
    <row r="113" ht="31.15" customFormat="1" customHeight="1" s="154">
      <c r="A113" s="171" t="n">
        <v>99</v>
      </c>
      <c r="B113" s="171" t="n"/>
      <c r="C113" s="170" t="inlineStr">
        <is>
          <t>91.06.03-062</t>
        </is>
      </c>
      <c r="D113" s="170" t="inlineStr">
        <is>
          <t>Лебедки электрические тяговым усилием до 31,39 кН (3,2 т)</t>
        </is>
      </c>
      <c r="E113" s="171" t="inlineStr">
        <is>
          <t>маш.час</t>
        </is>
      </c>
      <c r="F113" s="171" t="n">
        <v>300.6756</v>
      </c>
      <c r="G113" s="176" t="n">
        <v>6.9</v>
      </c>
      <c r="H113" s="176">
        <f>ROUND(F113*G113,2)</f>
        <v/>
      </c>
    </row>
    <row r="114" ht="31.15" customFormat="1" customHeight="1" s="154">
      <c r="A114" s="171" t="n">
        <v>100</v>
      </c>
      <c r="B114" s="171" t="n"/>
      <c r="C114" s="170" t="inlineStr">
        <is>
          <t>91.03.02-500</t>
        </is>
      </c>
      <c r="D114" s="170" t="inlineStr">
        <is>
          <t>Вентиляторы местной вентиляции, мощность до 55 кВт</t>
        </is>
      </c>
      <c r="E114" s="171" t="inlineStr">
        <is>
          <t>маш.час</t>
        </is>
      </c>
      <c r="F114" s="171" t="n">
        <v>11.022</v>
      </c>
      <c r="G114" s="176" t="n">
        <v>186.1</v>
      </c>
      <c r="H114" s="176">
        <f>ROUND(F114*G114,2)</f>
        <v/>
      </c>
    </row>
    <row r="115" ht="31.15" customFormat="1" customHeight="1" s="154">
      <c r="A115" s="171" t="n">
        <v>101</v>
      </c>
      <c r="B115" s="171" t="n"/>
      <c r="C115" s="170" t="inlineStr">
        <is>
          <t>91.08.03-045</t>
        </is>
      </c>
      <c r="D115" s="170" t="inlineStr">
        <is>
          <t>Катки самоходные гладкие вибрационные, масса 7 т</t>
        </is>
      </c>
      <c r="E115" s="171" t="inlineStr">
        <is>
          <t>маш.час</t>
        </is>
      </c>
      <c r="F115" s="171" t="n">
        <v>6.85389</v>
      </c>
      <c r="G115" s="176" t="n">
        <v>216.98</v>
      </c>
      <c r="H115" s="176">
        <f>ROUND(F115*G115,2)</f>
        <v/>
      </c>
    </row>
    <row r="116" ht="15.6" customFormat="1" customHeight="1" s="154">
      <c r="A116" s="171" t="n">
        <v>102</v>
      </c>
      <c r="B116" s="171" t="n"/>
      <c r="C116" s="170" t="inlineStr">
        <is>
          <t>91.17.04-042</t>
        </is>
      </c>
      <c r="D116" s="170" t="inlineStr">
        <is>
          <t>Аппараты для газовой сварки и резки</t>
        </is>
      </c>
      <c r="E116" s="171" t="inlineStr">
        <is>
          <t>маш.час</t>
        </is>
      </c>
      <c r="F116" s="171" t="n">
        <v>1218.43912</v>
      </c>
      <c r="G116" s="176" t="n">
        <v>1.2</v>
      </c>
      <c r="H116" s="176">
        <f>ROUND(F116*G116,2)</f>
        <v/>
      </c>
    </row>
    <row r="117" ht="31.15" customFormat="1" customHeight="1" s="154">
      <c r="A117" s="171" t="n">
        <v>103</v>
      </c>
      <c r="B117" s="171" t="n"/>
      <c r="C117" s="170" t="inlineStr">
        <is>
          <t>91.08.03-049</t>
        </is>
      </c>
      <c r="D117" s="170" t="inlineStr">
        <is>
          <t>Катки самоходные гладкие вибрационные, масса 14 т</t>
        </is>
      </c>
      <c r="E117" s="171" t="inlineStr">
        <is>
          <t>маш.час</t>
        </is>
      </c>
      <c r="F117" s="171" t="n">
        <v>4.40283</v>
      </c>
      <c r="G117" s="176" t="n">
        <v>298.31</v>
      </c>
      <c r="H117" s="176">
        <f>ROUND(F117*G117,2)</f>
        <v/>
      </c>
    </row>
    <row r="118" ht="15.6" customFormat="1" customHeight="1" s="154">
      <c r="A118" s="171" t="n">
        <v>104</v>
      </c>
      <c r="B118" s="171" t="n"/>
      <c r="C118" s="170" t="inlineStr">
        <is>
          <t>91.01.01-036</t>
        </is>
      </c>
      <c r="D118" s="170" t="inlineStr">
        <is>
          <t>Бульдозеры, мощность 96 кВт (130 л.с.)</t>
        </is>
      </c>
      <c r="E118" s="171" t="inlineStr">
        <is>
          <t>маш.час</t>
        </is>
      </c>
      <c r="F118" s="171" t="n">
        <v>10.35292</v>
      </c>
      <c r="G118" s="176" t="n">
        <v>94.05</v>
      </c>
      <c r="H118" s="176">
        <f>ROUND(F118*G118,2)</f>
        <v/>
      </c>
    </row>
    <row r="119" ht="15.6" customFormat="1" customHeight="1" s="154">
      <c r="A119" s="171" t="n">
        <v>105</v>
      </c>
      <c r="B119" s="171" t="n"/>
      <c r="C119" s="170" t="inlineStr">
        <is>
          <t>91.21.10-001</t>
        </is>
      </c>
      <c r="D119" s="170" t="inlineStr">
        <is>
          <t>Молотки отбойные пневматические</t>
        </is>
      </c>
      <c r="E119" s="171" t="inlineStr">
        <is>
          <t>маш.час</t>
        </is>
      </c>
      <c r="F119" s="171" t="n">
        <v>78.955</v>
      </c>
      <c r="G119" s="176" t="n">
        <v>11.1</v>
      </c>
      <c r="H119" s="176">
        <f>ROUND(F119*G119,2)</f>
        <v/>
      </c>
    </row>
    <row r="120" ht="31.15" customFormat="1" customHeight="1" s="154">
      <c r="A120" s="171" t="n">
        <v>106</v>
      </c>
      <c r="B120" s="171" t="n"/>
      <c r="C120" s="170" t="inlineStr">
        <is>
          <t>91.14.05-011</t>
        </is>
      </c>
      <c r="D120" s="170" t="inlineStr">
        <is>
          <t>Полуприцепы общего назначения, грузоподъемность 12 т</t>
        </is>
      </c>
      <c r="E120" s="171" t="inlineStr">
        <is>
          <t>маш.час</t>
        </is>
      </c>
      <c r="F120" s="171" t="n">
        <v>54.225</v>
      </c>
      <c r="G120" s="176" t="n">
        <v>12</v>
      </c>
      <c r="H120" s="176">
        <f>ROUND(F120*G120,2)</f>
        <v/>
      </c>
    </row>
    <row r="121" ht="31.15" customFormat="1" customHeight="1" s="154">
      <c r="A121" s="171" t="n">
        <v>107</v>
      </c>
      <c r="B121" s="171" t="n"/>
      <c r="C121" s="170" t="inlineStr">
        <is>
          <t>91.01.02-004</t>
        </is>
      </c>
      <c r="D121" s="170" t="inlineStr">
        <is>
          <t>Автогрейдеры среднего типа, мощность 99 кВт (135 л.с.)</t>
        </is>
      </c>
      <c r="E121" s="171" t="inlineStr">
        <is>
          <t>маш.час</t>
        </is>
      </c>
      <c r="F121" s="171" t="n">
        <v>4.5009</v>
      </c>
      <c r="G121" s="176" t="n">
        <v>123</v>
      </c>
      <c r="H121" s="176">
        <f>ROUND(F121*G121,2)</f>
        <v/>
      </c>
    </row>
    <row r="122" ht="15.6" customFormat="1" customHeight="1" s="154">
      <c r="A122" s="171" t="n">
        <v>108</v>
      </c>
      <c r="B122" s="171" t="n"/>
      <c r="C122" s="170" t="inlineStr">
        <is>
          <t>91.14.02-002</t>
        </is>
      </c>
      <c r="D122" s="170" t="inlineStr">
        <is>
          <t>Автомобили бортовые, грузоподъемность до 8 т</t>
        </is>
      </c>
      <c r="E122" s="171" t="inlineStr">
        <is>
          <t>маш.час</t>
        </is>
      </c>
      <c r="F122" s="171" t="n">
        <v>5.45755</v>
      </c>
      <c r="G122" s="176" t="n">
        <v>85.84</v>
      </c>
      <c r="H122" s="176">
        <f>ROUND(F122*G122,2)</f>
        <v/>
      </c>
    </row>
    <row r="123" ht="15.6" customFormat="1" customHeight="1" s="154">
      <c r="A123" s="171" t="n">
        <v>109</v>
      </c>
      <c r="B123" s="171" t="n"/>
      <c r="C123" s="170" t="inlineStr">
        <is>
          <t>91.17.04-031</t>
        </is>
      </c>
      <c r="D123" s="170" t="inlineStr">
        <is>
          <t>Агрегаты для сварки полиэтиленовых труб</t>
        </is>
      </c>
      <c r="E123" s="171" t="inlineStr">
        <is>
          <t>маш.час</t>
        </is>
      </c>
      <c r="F123" s="171" t="n">
        <v>4.61346</v>
      </c>
      <c r="G123" s="176" t="n">
        <v>100.1</v>
      </c>
      <c r="H123" s="176">
        <f>ROUND(F123*G123,2)</f>
        <v/>
      </c>
    </row>
    <row r="124" ht="31.15" customFormat="1" customHeight="1" s="154">
      <c r="A124" s="171" t="n">
        <v>110</v>
      </c>
      <c r="B124" s="171" t="n"/>
      <c r="C124" s="170" t="inlineStr">
        <is>
          <t>91.06.01-003</t>
        </is>
      </c>
      <c r="D124" s="170" t="inlineStr">
        <is>
          <t>Домкраты гидравлические, грузоподъемность 63-100 т</t>
        </is>
      </c>
      <c r="E124" s="171" t="inlineStr">
        <is>
          <t>маш.час</t>
        </is>
      </c>
      <c r="F124" s="171" t="n">
        <v>470.98815</v>
      </c>
      <c r="G124" s="176" t="n">
        <v>0.9</v>
      </c>
      <c r="H124" s="176">
        <f>ROUND(F124*G124,2)</f>
        <v/>
      </c>
    </row>
    <row r="125" ht="31.15" customFormat="1" customHeight="1" s="154">
      <c r="A125" s="171" t="n">
        <v>111</v>
      </c>
      <c r="B125" s="171" t="n"/>
      <c r="C125" s="170" t="inlineStr">
        <is>
          <t>91.06.03-046</t>
        </is>
      </c>
      <c r="D125" s="170" t="inlineStr">
        <is>
          <t>Лебедки ручные и рычажные тяговым усилием 29,43 кН (3 т)</t>
        </is>
      </c>
      <c r="E125" s="171" t="inlineStr">
        <is>
          <t>маш.час</t>
        </is>
      </c>
      <c r="F125" s="171" t="n">
        <v>438.922</v>
      </c>
      <c r="G125" s="176" t="n">
        <v>0.9</v>
      </c>
      <c r="H125" s="176">
        <f>ROUND(F125*G125,2)</f>
        <v/>
      </c>
    </row>
    <row r="126" ht="46.9" customFormat="1" customHeight="1" s="154">
      <c r="A126" s="171" t="n">
        <v>112</v>
      </c>
      <c r="B126" s="171" t="n"/>
      <c r="C126" s="170" t="inlineStr">
        <is>
          <t>91.07.07-001</t>
        </is>
      </c>
      <c r="D126" s="170" t="inlineStr">
        <is>
          <t>Агрегаты электронасосные с регулированием подачи вручную для строительных растворов, подача до 4 м3/ч, напор 150 м</t>
        </is>
      </c>
      <c r="E126" s="171" t="inlineStr">
        <is>
          <t>маш.час</t>
        </is>
      </c>
      <c r="F126" s="171" t="n">
        <v>36.64</v>
      </c>
      <c r="G126" s="176" t="n">
        <v>7.77</v>
      </c>
      <c r="H126" s="176">
        <f>ROUND(F126*G126,2)</f>
        <v/>
      </c>
    </row>
    <row r="127" ht="15.6" customFormat="1" customHeight="1" s="154">
      <c r="A127" s="171" t="n">
        <v>113</v>
      </c>
      <c r="B127" s="171" t="n"/>
      <c r="C127" s="170" t="inlineStr">
        <is>
          <t>91.16.01-001</t>
        </is>
      </c>
      <c r="D127" s="170" t="inlineStr">
        <is>
          <t>Электростанции передвижные, мощность 2 кВт</t>
        </is>
      </c>
      <c r="E127" s="171" t="inlineStr">
        <is>
          <t>маш.час</t>
        </is>
      </c>
      <c r="F127" s="171" t="n">
        <v>12.422399</v>
      </c>
      <c r="G127" s="176" t="n">
        <v>22.29</v>
      </c>
      <c r="H127" s="176">
        <f>ROUND(F127*G127,2)</f>
        <v/>
      </c>
    </row>
    <row r="128" ht="46.9" customFormat="1" customHeight="1" s="154">
      <c r="A128" s="171" t="n">
        <v>114</v>
      </c>
      <c r="B128" s="171" t="n"/>
      <c r="C128" s="170" t="inlineStr">
        <is>
          <t>91.06.05-057</t>
        </is>
      </c>
      <c r="D128" s="170" t="inlineStr">
        <is>
          <t>Погрузчики одноковшовые универсальные фронтальные пневмоколесные, грузоподъемность 3 т</t>
        </is>
      </c>
      <c r="E128" s="171" t="inlineStr">
        <is>
          <t>маш.час</t>
        </is>
      </c>
      <c r="F128" s="171" t="n">
        <v>2.17</v>
      </c>
      <c r="G128" s="176" t="n">
        <v>90.40000000000001</v>
      </c>
      <c r="H128" s="176">
        <f>ROUND(F128*G128,2)</f>
        <v/>
      </c>
    </row>
    <row r="129" ht="31.15" customFormat="1" customHeight="1" s="154">
      <c r="A129" s="171" t="n">
        <v>115</v>
      </c>
      <c r="B129" s="171" t="n"/>
      <c r="C129" s="170" t="inlineStr">
        <is>
          <t>91.06.03-045</t>
        </is>
      </c>
      <c r="D129" s="170" t="inlineStr">
        <is>
          <t>Лебедки ручные и рычажные тяговым усилием 14,72 кН (1,5 т)</t>
        </is>
      </c>
      <c r="E129" s="171" t="inlineStr">
        <is>
          <t>маш.час</t>
        </is>
      </c>
      <c r="F129" s="171" t="n">
        <v>279.4848</v>
      </c>
      <c r="G129" s="176" t="n">
        <v>0.7</v>
      </c>
      <c r="H129" s="176">
        <f>ROUND(F129*G129,2)</f>
        <v/>
      </c>
    </row>
    <row r="130" ht="31.15" customFormat="1" customHeight="1" s="154">
      <c r="A130" s="171" t="n">
        <v>116</v>
      </c>
      <c r="B130" s="171" t="n"/>
      <c r="C130" s="170" t="inlineStr">
        <is>
          <t>91.08.09-023</t>
        </is>
      </c>
      <c r="D130" s="170" t="inlineStr">
        <is>
          <t>Трамбовки пневматические при работе от передвижных компрессорных станций</t>
        </is>
      </c>
      <c r="E130" s="171" t="inlineStr">
        <is>
          <t>маш.час</t>
        </is>
      </c>
      <c r="F130" s="171" t="n">
        <v>342.72</v>
      </c>
      <c r="G130" s="176" t="n">
        <v>0.55</v>
      </c>
      <c r="H130" s="176">
        <f>ROUND(F130*G130,2)</f>
        <v/>
      </c>
    </row>
    <row r="131" ht="15.6" customFormat="1" customHeight="1" s="154">
      <c r="A131" s="171" t="n">
        <v>117</v>
      </c>
      <c r="B131" s="171" t="n"/>
      <c r="C131" s="170" t="inlineStr">
        <is>
          <t>91.08.11-041</t>
        </is>
      </c>
      <c r="D131" s="170" t="inlineStr">
        <is>
          <t>Разогреватели швов инфракрасные</t>
        </is>
      </c>
      <c r="E131" s="171" t="inlineStr">
        <is>
          <t>маш.час</t>
        </is>
      </c>
      <c r="F131" s="171" t="n">
        <v>9.60066</v>
      </c>
      <c r="G131" s="176" t="n">
        <v>19.4</v>
      </c>
      <c r="H131" s="176">
        <f>ROUND(F131*G131,2)</f>
        <v/>
      </c>
    </row>
    <row r="132" ht="15.6" customFormat="1" customHeight="1" s="154">
      <c r="A132" s="171" t="n">
        <v>118</v>
      </c>
      <c r="B132" s="171" t="n"/>
      <c r="C132" s="170" t="inlineStr">
        <is>
          <t>91.08.09-001</t>
        </is>
      </c>
      <c r="D132" s="170" t="inlineStr">
        <is>
          <t>Виброплиты с двигателем внутреннего сгорания</t>
        </is>
      </c>
      <c r="E132" s="171" t="inlineStr">
        <is>
          <t>маш.час</t>
        </is>
      </c>
      <c r="F132" s="171" t="n">
        <v>2.1951</v>
      </c>
      <c r="G132" s="176" t="n">
        <v>60</v>
      </c>
      <c r="H132" s="176">
        <f>ROUND(F132*G132,2)</f>
        <v/>
      </c>
    </row>
    <row r="133" ht="15.6" customFormat="1" customHeight="1" s="154">
      <c r="A133" s="171" t="n">
        <v>119</v>
      </c>
      <c r="B133" s="171" t="n"/>
      <c r="C133" s="170" t="inlineStr">
        <is>
          <t>91.08.06-001</t>
        </is>
      </c>
      <c r="D133" s="170" t="inlineStr">
        <is>
          <t>Нарезчики швов, мощность 20,5 кВт (28 л.с.)</t>
        </is>
      </c>
      <c r="E133" s="171" t="inlineStr">
        <is>
          <t>маш.час</t>
        </is>
      </c>
      <c r="F133" s="171" t="n">
        <v>6.89928</v>
      </c>
      <c r="G133" s="176" t="n">
        <v>19.04</v>
      </c>
      <c r="H133" s="176">
        <f>ROUND(F133*G133,2)</f>
        <v/>
      </c>
    </row>
    <row r="134" ht="62.45" customFormat="1" customHeight="1" s="154">
      <c r="A134" s="171" t="n">
        <v>120</v>
      </c>
      <c r="B134" s="171" t="n"/>
      <c r="C134" s="170" t="inlineStr">
        <is>
          <t>91.10.09-012</t>
        </is>
      </c>
      <c r="D134" s="17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134" s="171" t="inlineStr">
        <is>
          <t>маш.час</t>
        </is>
      </c>
      <c r="F134" s="171" t="n">
        <v>4.108</v>
      </c>
      <c r="G134" s="176" t="n">
        <v>26.32</v>
      </c>
      <c r="H134" s="176">
        <f>ROUND(F134*G134,2)</f>
        <v/>
      </c>
    </row>
    <row r="135" ht="31.15" customFormat="1" customHeight="1" s="154">
      <c r="A135" s="171" t="n">
        <v>121</v>
      </c>
      <c r="B135" s="171" t="n"/>
      <c r="C135" s="170" t="inlineStr">
        <is>
          <t>91.13.03-112</t>
        </is>
      </c>
      <c r="D135" s="170" t="inlineStr">
        <is>
          <t>Спецавтомобили-вездеходы, грузоподъемность до 1,5 т</t>
        </is>
      </c>
      <c r="E135" s="171" t="inlineStr">
        <is>
          <t>маш.час</t>
        </is>
      </c>
      <c r="F135" s="171" t="n">
        <v>0.9078000000000001</v>
      </c>
      <c r="G135" s="176" t="n">
        <v>92.86</v>
      </c>
      <c r="H135" s="176">
        <f>ROUND(F135*G135,2)</f>
        <v/>
      </c>
    </row>
    <row r="136" ht="31.15" customFormat="1" customHeight="1" s="154">
      <c r="A136" s="171" t="n">
        <v>122</v>
      </c>
      <c r="B136" s="171" t="n"/>
      <c r="C136" s="170" t="inlineStr">
        <is>
          <t>91.17.04-034</t>
        </is>
      </c>
      <c r="D136" s="170" t="inlineStr">
        <is>
          <t>Агрегаты сварочные однопостовые для ручной электродуговой сварки</t>
        </is>
      </c>
      <c r="E136" s="171" t="inlineStr">
        <is>
          <t>маш.час</t>
        </is>
      </c>
      <c r="F136" s="171" t="n">
        <v>6.567</v>
      </c>
      <c r="G136" s="176" t="n">
        <v>11.77</v>
      </c>
      <c r="H136" s="176">
        <f>ROUND(F136*G136,2)</f>
        <v/>
      </c>
    </row>
    <row r="137" ht="31.15" customFormat="1" customHeight="1" s="154">
      <c r="A137" s="171" t="n">
        <v>123</v>
      </c>
      <c r="B137" s="171" t="n"/>
      <c r="C137" s="170" t="inlineStr">
        <is>
          <t>91.08.09-024</t>
        </is>
      </c>
      <c r="D137" s="170" t="inlineStr">
        <is>
          <t>Трамбовки пневматические при работе от стационарного компрессора</t>
        </is>
      </c>
      <c r="E137" s="171" t="inlineStr">
        <is>
          <t>маш.час</t>
        </is>
      </c>
      <c r="F137" s="171" t="n">
        <v>14.1325</v>
      </c>
      <c r="G137" s="176" t="n">
        <v>4.91</v>
      </c>
      <c r="H137" s="176">
        <f>ROUND(F137*G137,2)</f>
        <v/>
      </c>
    </row>
    <row r="138" ht="15.6" customFormat="1" customHeight="1" s="154">
      <c r="A138" s="171" t="n">
        <v>124</v>
      </c>
      <c r="B138" s="171" t="n"/>
      <c r="C138" s="170" t="inlineStr">
        <is>
          <t>91.14.03-001</t>
        </is>
      </c>
      <c r="D138" s="170" t="inlineStr">
        <is>
          <t>Автомобили-самосвалы, грузоподъемность до 7 т</t>
        </is>
      </c>
      <c r="E138" s="171" t="inlineStr">
        <is>
          <t>маш.час</t>
        </is>
      </c>
      <c r="F138" s="171" t="n">
        <v>0.7062</v>
      </c>
      <c r="G138" s="176" t="n">
        <v>89.54000000000001</v>
      </c>
      <c r="H138" s="176">
        <f>ROUND(F138*G138,2)</f>
        <v/>
      </c>
    </row>
    <row r="139" ht="15.6" customFormat="1" customHeight="1" s="154">
      <c r="A139" s="171" t="n">
        <v>125</v>
      </c>
      <c r="B139" s="171" t="n"/>
      <c r="C139" s="170" t="inlineStr">
        <is>
          <t>91.05.02-005</t>
        </is>
      </c>
      <c r="D139" s="170" t="inlineStr">
        <is>
          <t>Краны козловые, грузоподъемность 32 т</t>
        </is>
      </c>
      <c r="E139" s="171" t="inlineStr">
        <is>
          <t>маш.час</t>
        </is>
      </c>
      <c r="F139" s="171" t="n">
        <v>0.3638</v>
      </c>
      <c r="G139" s="176" t="n">
        <v>120.24</v>
      </c>
      <c r="H139" s="176">
        <f>ROUND(F139*G139,2)</f>
        <v/>
      </c>
    </row>
    <row r="140" ht="15.6" customFormat="1" customHeight="1" s="154">
      <c r="A140" s="171" t="n">
        <v>126</v>
      </c>
      <c r="B140" s="171" t="n"/>
      <c r="C140" s="170" t="inlineStr">
        <is>
          <t>91.07.04-002</t>
        </is>
      </c>
      <c r="D140" s="170" t="inlineStr">
        <is>
          <t>Вибраторы поверхностные</t>
        </is>
      </c>
      <c r="E140" s="171" t="inlineStr">
        <is>
          <t>маш.час</t>
        </is>
      </c>
      <c r="F140" s="171" t="n">
        <v>84.583789</v>
      </c>
      <c r="G140" s="176" t="n">
        <v>0.5</v>
      </c>
      <c r="H140" s="176">
        <f>ROUND(F140*G140,2)</f>
        <v/>
      </c>
    </row>
    <row r="141" ht="15.6" customFormat="1" customHeight="1" s="154">
      <c r="A141" s="171" t="n">
        <v>127</v>
      </c>
      <c r="B141" s="171" t="n"/>
      <c r="C141" s="170" t="inlineStr">
        <is>
          <t>91.08.05-082</t>
        </is>
      </c>
      <c r="D141" s="170" t="inlineStr">
        <is>
          <t>Пневмобетоноукладчики 3,3 м3</t>
        </is>
      </c>
      <c r="E141" s="171" t="inlineStr">
        <is>
          <t>маш.час</t>
        </is>
      </c>
      <c r="F141" s="171" t="n">
        <v>0.4515</v>
      </c>
      <c r="G141" s="176" t="n">
        <v>72.38</v>
      </c>
      <c r="H141" s="176">
        <f>ROUND(F141*G141,2)</f>
        <v/>
      </c>
    </row>
    <row r="142" ht="46.9" customFormat="1" customHeight="1" s="154">
      <c r="A142" s="171" t="n">
        <v>128</v>
      </c>
      <c r="B142" s="171" t="n"/>
      <c r="C142" s="170" t="inlineStr">
        <is>
          <t>91.21.01-012</t>
        </is>
      </c>
      <c r="D142" s="170" t="inlineStr">
        <is>
          <t>Агрегаты окрасочные высокого давления для окраски поверхностей конструкций, мощность 1 кВт</t>
        </is>
      </c>
      <c r="E142" s="171" t="inlineStr">
        <is>
          <t>маш.час</t>
        </is>
      </c>
      <c r="F142" s="171" t="n">
        <v>3.92</v>
      </c>
      <c r="G142" s="176" t="n">
        <v>6.82</v>
      </c>
      <c r="H142" s="176">
        <f>ROUND(F142*G142,2)</f>
        <v/>
      </c>
    </row>
    <row r="143" ht="31.15" customFormat="1" customHeight="1" s="154">
      <c r="A143" s="171" t="n">
        <v>129</v>
      </c>
      <c r="B143" s="171" t="n"/>
      <c r="C143" s="170" t="inlineStr">
        <is>
          <t>91.06.03-033</t>
        </is>
      </c>
      <c r="D143" s="170" t="inlineStr">
        <is>
          <t>Лебедки вспомогательные шахтные с тяговым усилием 13,73 кН (1,4 т)</t>
        </is>
      </c>
      <c r="E143" s="171" t="inlineStr">
        <is>
          <t>маш.час</t>
        </is>
      </c>
      <c r="F143" s="171" t="n">
        <v>1.6719</v>
      </c>
      <c r="G143" s="176" t="n">
        <v>11.75</v>
      </c>
      <c r="H143" s="176">
        <f>ROUND(F143*G143,2)</f>
        <v/>
      </c>
    </row>
    <row r="144" ht="15.6" customFormat="1" customHeight="1" s="154">
      <c r="A144" s="171" t="n">
        <v>130</v>
      </c>
      <c r="B144" s="171" t="n"/>
      <c r="C144" s="170" t="inlineStr">
        <is>
          <t>91.16.01-002</t>
        </is>
      </c>
      <c r="D144" s="170" t="inlineStr">
        <is>
          <t>Электростанции передвижные, мощность 4 кВт</t>
        </is>
      </c>
      <c r="E144" s="171" t="inlineStr">
        <is>
          <t>маш.час</t>
        </is>
      </c>
      <c r="F144" s="171" t="n">
        <v>0.5882925</v>
      </c>
      <c r="G144" s="176" t="n">
        <v>27.11</v>
      </c>
      <c r="H144" s="176">
        <f>ROUND(F144*G144,2)</f>
        <v/>
      </c>
    </row>
    <row r="145" ht="31.15" customFormat="1" customHeight="1" s="154">
      <c r="A145" s="171" t="n">
        <v>131</v>
      </c>
      <c r="B145" s="171" t="n"/>
      <c r="C145" s="170" t="inlineStr">
        <is>
          <t>91.06.06-048</t>
        </is>
      </c>
      <c r="D145" s="170" t="inlineStr">
        <is>
          <t>Подъемники одномачтовые, грузоподъемность до 500 кг, высота подъема 45 м</t>
        </is>
      </c>
      <c r="E145" s="171" t="inlineStr">
        <is>
          <t>маш.час</t>
        </is>
      </c>
      <c r="F145" s="171" t="n">
        <v>0.426</v>
      </c>
      <c r="G145" s="176" t="n">
        <v>31.26</v>
      </c>
      <c r="H145" s="176">
        <f>ROUND(F145*G145,2)</f>
        <v/>
      </c>
    </row>
    <row r="146" ht="31.15" customFormat="1" customHeight="1" s="154">
      <c r="A146" s="171" t="n">
        <v>132</v>
      </c>
      <c r="B146" s="171" t="n"/>
      <c r="C146" s="170" t="inlineStr">
        <is>
          <t>91.06.03-049</t>
        </is>
      </c>
      <c r="D146" s="170" t="inlineStr">
        <is>
          <t>Лебедки ручные и рычажные тяговым усилием до 9,81 кН (1 т)</t>
        </is>
      </c>
      <c r="E146" s="171" t="inlineStr">
        <is>
          <t>маш.час</t>
        </is>
      </c>
      <c r="F146" s="171" t="n">
        <v>11.07516</v>
      </c>
      <c r="G146" s="176" t="n">
        <v>0.58</v>
      </c>
      <c r="H146" s="176">
        <f>ROUND(F146*G146,2)</f>
        <v/>
      </c>
    </row>
    <row r="147" ht="15.6" customFormat="1" customHeight="1" s="154">
      <c r="A147" s="171" t="n">
        <v>133</v>
      </c>
      <c r="B147" s="171" t="n"/>
      <c r="C147" s="170" t="inlineStr">
        <is>
          <t>91.21.22-638</t>
        </is>
      </c>
      <c r="D147" s="170" t="inlineStr">
        <is>
          <t>Пылесосы промышленные, мощность до 2000 Вт</t>
        </is>
      </c>
      <c r="E147" s="171" t="inlineStr">
        <is>
          <t>маш.час</t>
        </is>
      </c>
      <c r="F147" s="171" t="n">
        <v>1.6983</v>
      </c>
      <c r="G147" s="176" t="n">
        <v>3.29</v>
      </c>
      <c r="H147" s="176">
        <f>ROUND(F147*G147,2)</f>
        <v/>
      </c>
    </row>
    <row r="148" ht="31.15" customFormat="1" customHeight="1" s="154">
      <c r="A148" s="171" t="n">
        <v>134</v>
      </c>
      <c r="B148" s="171" t="n"/>
      <c r="C148" s="170" t="inlineStr">
        <is>
          <t>91.06.03-060</t>
        </is>
      </c>
      <c r="D148" s="170" t="inlineStr">
        <is>
          <t>Лебедки электрические тяговым усилием до 5,79 кН (0,59 т)</t>
        </is>
      </c>
      <c r="E148" s="171" t="inlineStr">
        <is>
          <t>маш.час</t>
        </is>
      </c>
      <c r="F148" s="171" t="n">
        <v>1.28905</v>
      </c>
      <c r="G148" s="176" t="n">
        <v>1.7</v>
      </c>
      <c r="H148" s="176">
        <f>ROUND(F148*G148,2)</f>
        <v/>
      </c>
    </row>
    <row r="149" ht="31.15" customFormat="1" customHeight="1" s="154">
      <c r="A149" s="171" t="n">
        <v>135</v>
      </c>
      <c r="B149" s="171" t="n"/>
      <c r="C149" s="170" t="inlineStr">
        <is>
          <t>91.15.02-024</t>
        </is>
      </c>
      <c r="D149" s="170" t="inlineStr">
        <is>
          <t>Тракторы на гусеничном ходу, мощность 79 кВт (108 л.с.)</t>
        </is>
      </c>
      <c r="E149" s="171" t="inlineStr">
        <is>
          <t>маш.час</t>
        </is>
      </c>
      <c r="F149" s="171" t="n">
        <v>0.021144</v>
      </c>
      <c r="G149" s="176" t="n">
        <v>83.09999999999999</v>
      </c>
      <c r="H149" s="176">
        <f>ROUND(F149*G149,2)</f>
        <v/>
      </c>
    </row>
    <row r="150" ht="46.9" customFormat="1" customHeight="1" s="154">
      <c r="A150" s="171" t="n">
        <v>136</v>
      </c>
      <c r="B150" s="171" t="n"/>
      <c r="C150" s="170" t="inlineStr">
        <is>
          <t>91.08.05-057</t>
        </is>
      </c>
      <c r="D150" s="170" t="inlineStr">
        <is>
          <t>Машины высокопроизводительного бетоноукладочного комплекта машины для нанесения пленкообразущих материалов</t>
        </is>
      </c>
      <c r="E150" s="171" t="inlineStr">
        <is>
          <t>маш.час</t>
        </is>
      </c>
      <c r="F150" s="171" t="n">
        <v>0.007568</v>
      </c>
      <c r="G150" s="176" t="n">
        <v>215.94</v>
      </c>
      <c r="H150" s="176">
        <f>ROUND(F150*G150,2)</f>
        <v/>
      </c>
    </row>
    <row r="151" ht="31.15" customFormat="1" customHeight="1" s="154">
      <c r="A151" s="171" t="n">
        <v>137</v>
      </c>
      <c r="B151" s="171" t="n"/>
      <c r="C151" s="170" t="inlineStr">
        <is>
          <t>91.08.05-053</t>
        </is>
      </c>
      <c r="D151" s="170" t="inlineStr">
        <is>
          <t>Машины бетоноукладочного комплекта на рельс-формах профилировщики оснований</t>
        </is>
      </c>
      <c r="E151" s="171" t="inlineStr">
        <is>
          <t>маш.час</t>
        </is>
      </c>
      <c r="F151" s="171" t="n">
        <v>0.013496</v>
      </c>
      <c r="G151" s="176" t="n">
        <v>83.98999999999999</v>
      </c>
      <c r="H151" s="176">
        <f>ROUND(F151*G151,2)</f>
        <v/>
      </c>
    </row>
    <row r="152" ht="31.15" customFormat="1" customHeight="1" s="154">
      <c r="A152" s="171" t="n">
        <v>138</v>
      </c>
      <c r="B152" s="171" t="n"/>
      <c r="C152" s="170" t="inlineStr">
        <is>
          <t>91.08.05-051</t>
        </is>
      </c>
      <c r="D152" s="170" t="inlineStr">
        <is>
          <t>Машины бетоноукладочного комплекта на рельс-формах для отделки цементо-бетонных покрытий</t>
        </is>
      </c>
      <c r="E152" s="171" t="inlineStr">
        <is>
          <t>маш.час</t>
        </is>
      </c>
      <c r="F152" s="171" t="n">
        <v>0.007568</v>
      </c>
      <c r="G152" s="176" t="n">
        <v>127.35</v>
      </c>
      <c r="H152" s="176">
        <f>ROUND(F152*G152,2)</f>
        <v/>
      </c>
    </row>
    <row r="153" ht="31.15" customFormat="1" customHeight="1" s="154">
      <c r="A153" s="171" t="n">
        <v>139</v>
      </c>
      <c r="B153" s="171" t="n"/>
      <c r="C153" s="170" t="inlineStr">
        <is>
          <t>91.08.05-054</t>
        </is>
      </c>
      <c r="D153" s="170" t="inlineStr">
        <is>
          <t>Машины бетоноукладочного комплекта на рельс-формах распределители цементобетона</t>
        </is>
      </c>
      <c r="E153" s="171" t="inlineStr">
        <is>
          <t>маш.час</t>
        </is>
      </c>
      <c r="F153" s="171" t="n">
        <v>0.007568</v>
      </c>
      <c r="G153" s="176" t="n">
        <v>85.61</v>
      </c>
      <c r="H153" s="176">
        <f>ROUND(F153*G153,2)</f>
        <v/>
      </c>
    </row>
    <row r="154" ht="15.6" customFormat="1" customHeight="1" s="154">
      <c r="A154" s="171" t="n">
        <v>140</v>
      </c>
      <c r="B154" s="171" t="n"/>
      <c r="C154" s="170" t="inlineStr">
        <is>
          <t>91.15.01-011</t>
        </is>
      </c>
      <c r="D154" s="170" t="inlineStr">
        <is>
          <t>Тележки тракторные 20 т</t>
        </is>
      </c>
      <c r="E154" s="171" t="inlineStr">
        <is>
          <t>маш.час</t>
        </is>
      </c>
      <c r="F154" s="171" t="n">
        <v>0.01384</v>
      </c>
      <c r="G154" s="176" t="n">
        <v>26.87</v>
      </c>
      <c r="H154" s="176">
        <f>ROUND(F154*G154,2)</f>
        <v/>
      </c>
    </row>
    <row r="155" ht="15.6" customFormat="1" customHeight="1" s="154">
      <c r="A155" s="171" t="n">
        <v>141</v>
      </c>
      <c r="B155" s="171" t="n"/>
      <c r="C155" s="170" t="inlineStr">
        <is>
          <t>91.14.04-002</t>
        </is>
      </c>
      <c r="D155" s="170" t="inlineStr">
        <is>
          <t>Тягачи седельные, грузоподъемность 15 т</t>
        </is>
      </c>
      <c r="E155" s="171" t="inlineStr">
        <is>
          <t>маш.час</t>
        </is>
      </c>
      <c r="F155" s="171" t="n">
        <v>0.00222</v>
      </c>
      <c r="G155" s="176" t="n">
        <v>94.38</v>
      </c>
      <c r="H155" s="176">
        <f>ROUND(F155*G155,2)</f>
        <v/>
      </c>
    </row>
    <row r="156" ht="31.15" customFormat="1" customHeight="1" s="154">
      <c r="A156" s="171" t="n">
        <v>142</v>
      </c>
      <c r="B156" s="171" t="n"/>
      <c r="C156" s="170" t="inlineStr">
        <is>
          <t>91.14.05-012</t>
        </is>
      </c>
      <c r="D156" s="170" t="inlineStr">
        <is>
          <t>Полуприцепы общего назначения, грузоподъемность 15 т</t>
        </is>
      </c>
      <c r="E156" s="171" t="inlineStr">
        <is>
          <t>маш.час</t>
        </is>
      </c>
      <c r="F156" s="171" t="n">
        <v>0.00222</v>
      </c>
      <c r="G156" s="176" t="n">
        <v>19.76</v>
      </c>
      <c r="H156" s="176">
        <f>ROUND(F156*G156,2)</f>
        <v/>
      </c>
    </row>
    <row r="157" ht="15.6" customFormat="1" customHeight="1" s="154">
      <c r="A157" s="171" t="n">
        <v>143</v>
      </c>
      <c r="B157" s="171" t="n"/>
      <c r="C157" s="170" t="inlineStr">
        <is>
          <t>91.08.09-025</t>
        </is>
      </c>
      <c r="D157" s="170" t="inlineStr">
        <is>
          <t>Трамбовки электрические</t>
        </is>
      </c>
      <c r="E157" s="171" t="inlineStr">
        <is>
          <t>маш.час</t>
        </is>
      </c>
      <c r="F157" s="171" t="n">
        <v>0.001157</v>
      </c>
      <c r="G157" s="176" t="n">
        <v>6.7</v>
      </c>
      <c r="H157" s="176">
        <f>ROUND(F157*G157,2)</f>
        <v/>
      </c>
    </row>
    <row r="158" ht="15.6" customFormat="1" customHeight="1" s="111">
      <c r="A158" s="169" t="inlineStr">
        <is>
          <t>Материалы</t>
        </is>
      </c>
      <c r="B158" s="197" t="n"/>
      <c r="C158" s="197" t="n"/>
      <c r="D158" s="197" t="n"/>
      <c r="E158" s="198" t="n"/>
      <c r="F158" s="169" t="n"/>
      <c r="G158" s="10" t="n"/>
      <c r="H158" s="10">
        <f>SUM(H159:H381)</f>
        <v/>
      </c>
    </row>
    <row r="159" ht="109.15" customFormat="1" customHeight="1" s="154">
      <c r="A159" s="171" t="n">
        <v>144</v>
      </c>
      <c r="B159" s="171" t="n"/>
      <c r="C159" s="170" t="inlineStr">
        <is>
          <t>23.5.01.08-0113</t>
        </is>
      </c>
      <c r="D159" s="170" t="inlineStr">
        <is>
          <t>Трубы стальные электросварные прямошовные и спиральношовные, класс прочности К38, наружный диаметр 1820 мм, толщина стенки 16 мм (Трубы железобетонные с раструбом в виде металлической обечайки, с резиновыми кольцами, с полиэтиленовой облицовкой марка ТС 150.30-5М-П, для микротоннелирования)</t>
        </is>
      </c>
      <c r="E159" s="171" t="inlineStr">
        <is>
          <t>м</t>
        </is>
      </c>
      <c r="F159" s="171" t="n">
        <v>831.8</v>
      </c>
      <c r="G159" s="176" t="n">
        <v>6333.09</v>
      </c>
      <c r="H159" s="176">
        <f>ROUND(F159*G159,2)</f>
        <v/>
      </c>
    </row>
    <row r="160" ht="31.15" customFormat="1" customHeight="1" s="154">
      <c r="A160" s="171" t="n">
        <v>145</v>
      </c>
      <c r="B160" s="171" t="n"/>
      <c r="C160" s="170" t="inlineStr">
        <is>
          <t>04.1.02.05-0046</t>
        </is>
      </c>
      <c r="D160" s="170" t="inlineStr">
        <is>
          <t>Смеси бетонные тяжелого бетона (БСТ), крупность заполнителя 20 мм, класс В25 (М350)</t>
        </is>
      </c>
      <c r="E160" s="171" t="inlineStr">
        <is>
          <t>м3</t>
        </is>
      </c>
      <c r="F160" s="171" t="n">
        <v>2359.9225</v>
      </c>
      <c r="G160" s="176" t="n">
        <v>720</v>
      </c>
      <c r="H160" s="176">
        <f>ROUND(F160*G160,2)</f>
        <v/>
      </c>
    </row>
    <row r="161" ht="15.6" customFormat="1" customHeight="1" s="154">
      <c r="A161" s="171" t="n">
        <v>146</v>
      </c>
      <c r="B161" s="171" t="n"/>
      <c r="C161" s="170" t="inlineStr">
        <is>
          <t>14.4.03.03-0109</t>
        </is>
      </c>
      <c r="D161" s="170" t="inlineStr">
        <is>
          <t>Лак масляный черный 177, битумный</t>
        </is>
      </c>
      <c r="E161" s="171" t="inlineStr">
        <is>
          <t>т</t>
        </is>
      </c>
      <c r="F161" s="171" t="n">
        <v>64.40000000000001</v>
      </c>
      <c r="G161" s="176" t="n">
        <v>24710.08</v>
      </c>
      <c r="H161" s="176">
        <f>ROUND(F161*G161,2)</f>
        <v/>
      </c>
    </row>
    <row r="162" ht="31.15" customFormat="1" customHeight="1" s="154">
      <c r="A162" s="171" t="n">
        <v>147</v>
      </c>
      <c r="B162" s="171" t="n"/>
      <c r="C162" s="170" t="inlineStr">
        <is>
          <t>24.3.03.13-0172</t>
        </is>
      </c>
      <c r="D162" s="170" t="inlineStr">
        <is>
          <t>Трубы полиэтиленовые ПЭ80, SDR13,6, диаметр 225 мм</t>
        </is>
      </c>
      <c r="E162" s="171" t="inlineStr">
        <is>
          <t>м</t>
        </is>
      </c>
      <c r="F162" s="171" t="n">
        <v>6896.288</v>
      </c>
      <c r="G162" s="176" t="n">
        <v>218.89</v>
      </c>
      <c r="H162" s="176">
        <f>ROUND(F162*G162,2)</f>
        <v/>
      </c>
    </row>
    <row r="163" ht="15.6" customFormat="1" customHeight="1" s="154">
      <c r="A163" s="171" t="n">
        <v>148</v>
      </c>
      <c r="B163" s="171" t="n"/>
      <c r="C163" s="170" t="inlineStr">
        <is>
          <t>01.7.08.05-0001</t>
        </is>
      </c>
      <c r="D163" s="170" t="inlineStr">
        <is>
          <t>Добавка "Суперпластификатор С-3"</t>
        </is>
      </c>
      <c r="E163" s="171" t="inlineStr">
        <is>
          <t>кг</t>
        </is>
      </c>
      <c r="F163" s="171" t="n">
        <v>79900</v>
      </c>
      <c r="G163" s="176" t="n">
        <v>18.63</v>
      </c>
      <c r="H163" s="176">
        <f>ROUND(F163*G163,2)</f>
        <v/>
      </c>
    </row>
    <row r="164" ht="46.9" customFormat="1" customHeight="1" s="154">
      <c r="A164" s="171" t="n">
        <v>149</v>
      </c>
      <c r="B164" s="171" t="n"/>
      <c r="C164" s="170" t="inlineStr">
        <is>
          <t>08.4.03.03-0036</t>
        </is>
      </c>
      <c r="D164" s="170" t="inlineStr">
        <is>
          <t>Сталь арматурная, горячекатаная, периодического профиля, класс А-III, диаметр 25-28 мм</t>
        </is>
      </c>
      <c r="E164" s="171" t="inlineStr">
        <is>
          <t>т</t>
        </is>
      </c>
      <c r="F164" s="171" t="n">
        <v>187.6</v>
      </c>
      <c r="G164" s="176" t="n">
        <v>7792.12</v>
      </c>
      <c r="H164" s="176">
        <f>ROUND(F164*G164,2)</f>
        <v/>
      </c>
    </row>
    <row r="165" ht="31.15" customFormat="1" customHeight="1" s="154">
      <c r="A165" s="171" t="n">
        <v>150</v>
      </c>
      <c r="B165" s="171" t="n"/>
      <c r="C165" s="170" t="inlineStr">
        <is>
          <t>23.3.01.08-0007</t>
        </is>
      </c>
      <c r="D165" s="170" t="inlineStr">
        <is>
          <t>Трубы стальные обсадные инвентарные, диаметр 1000 мм, длина секции 6 м</t>
        </is>
      </c>
      <c r="E165" s="171" t="inlineStr">
        <is>
          <t>м</t>
        </is>
      </c>
      <c r="F165" s="171" t="n">
        <v>44.550218</v>
      </c>
      <c r="G165" s="176" t="n">
        <v>25765.4</v>
      </c>
      <c r="H165" s="176">
        <f>ROUND(F165*G165,2)</f>
        <v/>
      </c>
    </row>
    <row r="166" ht="31.15" customFormat="1" customHeight="1" s="154">
      <c r="A166" s="171" t="n">
        <v>151</v>
      </c>
      <c r="B166" s="171" t="n"/>
      <c r="C166" s="170" t="inlineStr">
        <is>
          <t>04.1.02.05-0008</t>
        </is>
      </c>
      <c r="D166" s="170" t="inlineStr">
        <is>
          <t>Смеси бетонные тяжелого бетона (БСТ), класс В22,5 (М300)</t>
        </is>
      </c>
      <c r="E166" s="171" t="inlineStr">
        <is>
          <t>м3</t>
        </is>
      </c>
      <c r="F166" s="171" t="n">
        <v>1384.768</v>
      </c>
      <c r="G166" s="176" t="n">
        <v>700</v>
      </c>
      <c r="H166" s="176">
        <f>ROUND(F166*G166,2)</f>
        <v/>
      </c>
    </row>
    <row r="167" ht="31.15" customFormat="1" customHeight="1" s="154">
      <c r="A167" s="171" t="n">
        <v>152</v>
      </c>
      <c r="B167" s="171" t="n"/>
      <c r="C167" s="170" t="inlineStr">
        <is>
          <t>04.1.02.05-0007</t>
        </is>
      </c>
      <c r="D167" s="170" t="inlineStr">
        <is>
          <t>Смеси бетонные тяжелого бетона (БСТ), класс В20 (М250)</t>
        </is>
      </c>
      <c r="E167" s="171" t="inlineStr">
        <is>
          <t>м3</t>
        </is>
      </c>
      <c r="F167" s="171" t="n">
        <v>1236.4</v>
      </c>
      <c r="G167" s="176" t="n">
        <v>665</v>
      </c>
      <c r="H167" s="176">
        <f>ROUND(F167*G167,2)</f>
        <v/>
      </c>
    </row>
    <row r="168" ht="46.9" customFormat="1" customHeight="1" s="154">
      <c r="A168" s="171" t="n">
        <v>153</v>
      </c>
      <c r="B168" s="171" t="n"/>
      <c r="C168" s="170" t="inlineStr">
        <is>
          <t>08.4.03.03-0037</t>
        </is>
      </c>
      <c r="D168" s="170" t="inlineStr">
        <is>
          <t>Сталь арматурная, горячекатаная, периодического профиля, класс А-III, диаметр 32-40 мм</t>
        </is>
      </c>
      <c r="E168" s="171" t="inlineStr">
        <is>
          <t>т</t>
        </is>
      </c>
      <c r="F168" s="171" t="n">
        <v>96.2</v>
      </c>
      <c r="G168" s="176" t="n">
        <v>7664</v>
      </c>
      <c r="H168" s="176">
        <f>ROUND(F168*G168,2)</f>
        <v/>
      </c>
    </row>
    <row r="169" ht="15.6" customFormat="1" customHeight="1" s="154">
      <c r="A169" s="171" t="n">
        <v>154</v>
      </c>
      <c r="B169" s="171" t="n"/>
      <c r="C169" s="170" t="inlineStr">
        <is>
          <t>04.3.01.09-0014</t>
        </is>
      </c>
      <c r="D169" s="170" t="inlineStr">
        <is>
          <t>Раствор готовый кладочный, цементный, М100</t>
        </is>
      </c>
      <c r="E169" s="171" t="inlineStr">
        <is>
          <t>м3</t>
        </is>
      </c>
      <c r="F169" s="171" t="n">
        <v>1265.1172</v>
      </c>
      <c r="G169" s="176" t="n">
        <v>519.8</v>
      </c>
      <c r="H169" s="176">
        <f>ROUND(F169*G169,2)</f>
        <v/>
      </c>
    </row>
    <row r="170" ht="46.9" customFormat="1" customHeight="1" s="154">
      <c r="A170" s="171" t="n">
        <v>155</v>
      </c>
      <c r="B170" s="171" t="n"/>
      <c r="C170" s="170" t="inlineStr">
        <is>
          <t>08.4.03.03-0032</t>
        </is>
      </c>
      <c r="D170" s="170" t="inlineStr">
        <is>
          <t>Сталь арматурная, горячекатаная, периодического профиля, класс А-III, диаметр 12 мм</t>
        </is>
      </c>
      <c r="E170" s="171" t="inlineStr">
        <is>
          <t>т</t>
        </is>
      </c>
      <c r="F170" s="171" t="n">
        <v>80</v>
      </c>
      <c r="G170" s="176" t="n">
        <v>7997.23</v>
      </c>
      <c r="H170" s="176">
        <f>ROUND(F170*G170,2)</f>
        <v/>
      </c>
    </row>
    <row r="171" ht="31.15" customFormat="1" customHeight="1" s="154">
      <c r="A171" s="171" t="n">
        <v>156</v>
      </c>
      <c r="B171" s="171" t="n"/>
      <c r="C171" s="170" t="inlineStr">
        <is>
          <t>23.3.01.08-0008</t>
        </is>
      </c>
      <c r="D171" s="170" t="inlineStr">
        <is>
          <t>Трубы стальные обсадные инвентарные, диаметр 1000 мм, длина секции 2 м</t>
        </is>
      </c>
      <c r="E171" s="171" t="inlineStr">
        <is>
          <t>м</t>
        </is>
      </c>
      <c r="F171" s="171" t="n">
        <v>13.721202</v>
      </c>
      <c r="G171" s="176" t="n">
        <v>45144.2</v>
      </c>
      <c r="H171" s="176">
        <f>ROUND(F171*G171,2)</f>
        <v/>
      </c>
    </row>
    <row r="172" ht="15.6" customFormat="1" customHeight="1" s="154">
      <c r="A172" s="171" t="n">
        <v>157</v>
      </c>
      <c r="B172" s="171" t="n"/>
      <c r="C172" s="170" t="inlineStr">
        <is>
          <t>18.4.01.02-0071</t>
        </is>
      </c>
      <c r="D172" s="170" t="inlineStr">
        <is>
          <t>Опорные части, седла, кронштейны и хомуты</t>
        </is>
      </c>
      <c r="E172" s="171" t="inlineStr">
        <is>
          <t>т</t>
        </is>
      </c>
      <c r="F172" s="171" t="n">
        <v>57.3</v>
      </c>
      <c r="G172" s="176" t="n">
        <v>9719.25</v>
      </c>
      <c r="H172" s="176">
        <f>ROUND(F172*G172,2)</f>
        <v/>
      </c>
    </row>
    <row r="173" ht="46.9" customFormat="1" customHeight="1" s="154">
      <c r="A173" s="171" t="n">
        <v>158</v>
      </c>
      <c r="B173" s="171" t="n"/>
      <c r="C173" s="170" t="inlineStr">
        <is>
          <t>08.4.03.03-0034</t>
        </is>
      </c>
      <c r="D173" s="170" t="inlineStr">
        <is>
          <t>Сталь арматурная, горячекатаная, периодического профиля, класс А-III, диаметр 16-18 мм</t>
        </is>
      </c>
      <c r="E173" s="171" t="inlineStr">
        <is>
          <t>т</t>
        </is>
      </c>
      <c r="F173" s="171" t="n">
        <v>58.3</v>
      </c>
      <c r="G173" s="176" t="n">
        <v>7956.21</v>
      </c>
      <c r="H173" s="176">
        <f>ROUND(F173*G173,2)</f>
        <v/>
      </c>
    </row>
    <row r="174" ht="31.15" customFormat="1" customHeight="1" s="154">
      <c r="A174" s="171" t="n">
        <v>159</v>
      </c>
      <c r="B174" s="171" t="n"/>
      <c r="C174" s="170" t="inlineStr">
        <is>
          <t>03.2.01.01-0003</t>
        </is>
      </c>
      <c r="D174" s="170" t="inlineStr">
        <is>
          <t>Портландцемент общестроительного назначения бездобавочный М500 Д0 (ЦЕМ I 42,5Н)</t>
        </is>
      </c>
      <c r="E174" s="171" t="inlineStr">
        <is>
          <t>т</t>
        </is>
      </c>
      <c r="F174" s="171" t="n">
        <v>729.6</v>
      </c>
      <c r="G174" s="176" t="n">
        <v>480</v>
      </c>
      <c r="H174" s="176">
        <f>ROUND(F174*G174,2)</f>
        <v/>
      </c>
    </row>
    <row r="175" ht="31.15" customFormat="1" customHeight="1" s="154">
      <c r="A175" s="171" t="n">
        <v>160</v>
      </c>
      <c r="B175" s="171" t="n"/>
      <c r="C175" s="170" t="inlineStr">
        <is>
          <t>24.3.03.13-0166</t>
        </is>
      </c>
      <c r="D175" s="170" t="inlineStr">
        <is>
          <t>Трубы полиэтиленовые ПЭ80, SDR13,6, диаметр 110 мм</t>
        </is>
      </c>
      <c r="E175" s="171" t="inlineStr">
        <is>
          <t>м</t>
        </is>
      </c>
      <c r="F175" s="171" t="n">
        <v>5686.992</v>
      </c>
      <c r="G175" s="176" t="n">
        <v>53.39</v>
      </c>
      <c r="H175" s="176">
        <f>ROUND(F175*G175,2)</f>
        <v/>
      </c>
    </row>
    <row r="176" ht="31.15" customFormat="1" customHeight="1" s="154">
      <c r="A176" s="171" t="n">
        <v>161</v>
      </c>
      <c r="B176" s="171" t="n"/>
      <c r="C176" s="170" t="inlineStr">
        <is>
          <t>08.4.03.02-0003</t>
        </is>
      </c>
      <c r="D176" s="170" t="inlineStr">
        <is>
          <t>Сталь арматурная, горячекатаная, гладкая, класс А-I, диаметр 10 мм</t>
        </is>
      </c>
      <c r="E176" s="171" t="inlineStr">
        <is>
          <t>т</t>
        </is>
      </c>
      <c r="F176" s="171" t="n">
        <v>40.54</v>
      </c>
      <c r="G176" s="176" t="n">
        <v>6726.18</v>
      </c>
      <c r="H176" s="176">
        <f>ROUND(F176*G176,2)</f>
        <v/>
      </c>
    </row>
    <row r="177" ht="31.15" customFormat="1" customHeight="1" s="154">
      <c r="A177" s="171" t="n">
        <v>162</v>
      </c>
      <c r="B177" s="171" t="n"/>
      <c r="C177" s="170" t="inlineStr">
        <is>
          <t>08.4.02.03-0002</t>
        </is>
      </c>
      <c r="D177" s="170" t="inlineStr">
        <is>
          <t>Каркасы арматурные класса А-I диаметром: 10 мм</t>
        </is>
      </c>
      <c r="E177" s="171" t="inlineStr">
        <is>
          <t>т</t>
        </is>
      </c>
      <c r="F177" s="171" t="n">
        <v>34.703</v>
      </c>
      <c r="G177" s="176" t="n">
        <v>7370</v>
      </c>
      <c r="H177" s="176">
        <f>ROUND(F177*G177,2)</f>
        <v/>
      </c>
    </row>
    <row r="178" ht="46.9" customFormat="1" customHeight="1" s="154">
      <c r="A178" s="171" t="n">
        <v>163</v>
      </c>
      <c r="B178" s="171" t="n"/>
      <c r="C178" s="170" t="inlineStr">
        <is>
          <t>04.1.02.05-0045</t>
        </is>
      </c>
      <c r="D178" s="170" t="inlineStr">
        <is>
          <t>Смеси бетонные тяжелого бетона (БСТ), крупность заполнителя 20 мм, класс В22,5 (М300)</t>
        </is>
      </c>
      <c r="E178" s="171" t="inlineStr">
        <is>
          <t>м3</t>
        </is>
      </c>
      <c r="F178" s="171" t="n">
        <v>360.731</v>
      </c>
      <c r="G178" s="176" t="n">
        <v>668.28</v>
      </c>
      <c r="H178" s="176">
        <f>ROUND(F178*G178,2)</f>
        <v/>
      </c>
    </row>
    <row r="179" ht="31.15" customFormat="1" customHeight="1" s="154">
      <c r="A179" s="171" t="n">
        <v>164</v>
      </c>
      <c r="B179" s="171" t="n"/>
      <c r="C179" s="170" t="inlineStr">
        <is>
          <t>08.3.08.02-0055</t>
        </is>
      </c>
      <c r="D179" s="170" t="inlineStr">
        <is>
          <t>Уголок горячекатаный, марка стали Ст0, ширина полок 35-70 мм</t>
        </is>
      </c>
      <c r="E179" s="171" t="inlineStr">
        <is>
          <t>т</t>
        </is>
      </c>
      <c r="F179" s="171" t="n">
        <v>30.01</v>
      </c>
      <c r="G179" s="176" t="n">
        <v>6500.56</v>
      </c>
      <c r="H179" s="176">
        <f>ROUND(F179*G179,2)</f>
        <v/>
      </c>
    </row>
    <row r="180" ht="62.45" customFormat="1" customHeight="1" s="154">
      <c r="A180" s="171" t="n">
        <v>165</v>
      </c>
      <c r="B180" s="171" t="n"/>
      <c r="C180" s="170" t="inlineStr">
        <is>
          <t>07.2.07.12-0012</t>
        </is>
      </c>
      <c r="D180" s="170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от 0,1 до 0,5 т</t>
        </is>
      </c>
      <c r="E180" s="171" t="inlineStr">
        <is>
          <t>т</t>
        </is>
      </c>
      <c r="F180" s="171" t="n">
        <v>16.4</v>
      </c>
      <c r="G180" s="176" t="n">
        <v>10508</v>
      </c>
      <c r="H180" s="176">
        <f>ROUND(F180*G180,2)</f>
        <v/>
      </c>
    </row>
    <row r="181" ht="78" customFormat="1" customHeight="1" s="154">
      <c r="A181" s="171" t="n">
        <v>166</v>
      </c>
      <c r="B181" s="171" t="n"/>
      <c r="C181" s="170" t="inlineStr">
        <is>
          <t>08.4.01.02-0013</t>
        </is>
      </c>
      <c r="D181" s="170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81" s="171" t="inlineStr">
        <is>
          <t>т</t>
        </is>
      </c>
      <c r="F181" s="171" t="n">
        <v>24.5</v>
      </c>
      <c r="G181" s="176" t="n">
        <v>6800</v>
      </c>
      <c r="H181" s="176">
        <f>ROUND(F181*G181,2)</f>
        <v/>
      </c>
    </row>
    <row r="182" ht="31.15" customFormat="1" customHeight="1" s="154">
      <c r="A182" s="171" t="n">
        <v>167</v>
      </c>
      <c r="B182" s="171" t="n"/>
      <c r="C182" s="170" t="inlineStr">
        <is>
          <t>05.1.08.06-0065</t>
        </is>
      </c>
      <c r="D182" s="170" t="inlineStr">
        <is>
          <t>Плиты дорожные типа ПДП, для покрытий автомобильных дорог</t>
        </is>
      </c>
      <c r="E182" s="171" t="inlineStr">
        <is>
          <t>м3</t>
        </is>
      </c>
      <c r="F182" s="171" t="n">
        <v>56.61</v>
      </c>
      <c r="G182" s="176" t="n">
        <v>2937.96</v>
      </c>
      <c r="H182" s="176">
        <f>ROUND(F182*G182,2)</f>
        <v/>
      </c>
    </row>
    <row r="183" ht="93.59999999999999" customFormat="1" customHeight="1" s="154">
      <c r="A183" s="171" t="n">
        <v>168</v>
      </c>
      <c r="B183" s="171" t="n"/>
      <c r="C183" s="170" t="inlineStr">
        <is>
          <t>12.1.02.03-0062</t>
        </is>
      </c>
      <c r="D183" s="170" t="inlineStr">
        <is>
          <t>Изоэласт: П СБС ЭПП-4,0 (Материал рулонный кровельный гидроизоляционный битумно-полимерный, тип ЭПП-4,0, гибкость -15°С, разрывная сила в продольном/поперечном направлении не менее 600/600 Н, для устройства нижнего слоя гидроизоляции)</t>
        </is>
      </c>
      <c r="E183" s="171" t="inlineStr">
        <is>
          <t>м2</t>
        </is>
      </c>
      <c r="F183" s="171" t="n">
        <v>6028</v>
      </c>
      <c r="G183" s="176" t="n">
        <v>26.56</v>
      </c>
      <c r="H183" s="176">
        <f>ROUND(F183*G183,2)</f>
        <v/>
      </c>
    </row>
    <row r="184" ht="31.15" customFormat="1" customHeight="1" s="154">
      <c r="A184" s="171" t="n">
        <v>169</v>
      </c>
      <c r="B184" s="171" t="n"/>
      <c r="C184" s="170" t="inlineStr">
        <is>
          <t>02.3.01.02-0033</t>
        </is>
      </c>
      <c r="D184" s="170" t="inlineStr">
        <is>
          <t>Песок природный обогащенный для строительных работ средний</t>
        </is>
      </c>
      <c r="E184" s="171" t="inlineStr">
        <is>
          <t>м3</t>
        </is>
      </c>
      <c r="F184" s="171" t="n">
        <v>1933.2</v>
      </c>
      <c r="G184" s="176" t="n">
        <v>70.59999999999999</v>
      </c>
      <c r="H184" s="176">
        <f>ROUND(F184*G184,2)</f>
        <v/>
      </c>
    </row>
    <row r="185" ht="31.15" customFormat="1" customHeight="1" s="154">
      <c r="A185" s="171" t="n">
        <v>170</v>
      </c>
      <c r="B185" s="171" t="n"/>
      <c r="C185" s="170" t="inlineStr">
        <is>
          <t>04.1.02.05-0040</t>
        </is>
      </c>
      <c r="D185" s="170" t="inlineStr">
        <is>
          <t>Смеси бетонные тяжелого бетона (БСТ), крупность заполнителя 20 мм, класс В7,5 (М100)</t>
        </is>
      </c>
      <c r="E185" s="171" t="inlineStr">
        <is>
          <t>м3</t>
        </is>
      </c>
      <c r="F185" s="171" t="n">
        <v>251.652</v>
      </c>
      <c r="G185" s="176" t="n">
        <v>535.46</v>
      </c>
      <c r="H185" s="176">
        <f>ROUND(F185*G185,2)</f>
        <v/>
      </c>
    </row>
    <row r="186" ht="31.15" customFormat="1" customHeight="1" s="154">
      <c r="A186" s="171" t="n">
        <v>171</v>
      </c>
      <c r="B186" s="171" t="n"/>
      <c r="C186" s="170" t="inlineStr">
        <is>
          <t>04.1.02.05-0006</t>
        </is>
      </c>
      <c r="D186" s="170" t="inlineStr">
        <is>
          <t>Смеси бетонные тяжелого бетона (БСТ), класс В15 (М200)</t>
        </is>
      </c>
      <c r="E186" s="171" t="inlineStr">
        <is>
          <t>м3</t>
        </is>
      </c>
      <c r="F186" s="171" t="n">
        <v>218.9355</v>
      </c>
      <c r="G186" s="176" t="n">
        <v>592.76</v>
      </c>
      <c r="H186" s="176">
        <f>ROUND(F186*G186,2)</f>
        <v/>
      </c>
    </row>
    <row r="187" ht="46.9" customFormat="1" customHeight="1" s="154">
      <c r="A187" s="171" t="n">
        <v>172</v>
      </c>
      <c r="B187" s="171" t="n"/>
      <c r="C187" s="170" t="inlineStr">
        <is>
          <t>04.1.02.05-0062</t>
        </is>
      </c>
      <c r="D187" s="170" t="inlineStr">
        <is>
          <t>Смеси бетонные тяжелого бетона (БСТ), крупность заполнителя 40 мм, класс В22,5 (М300)</t>
        </is>
      </c>
      <c r="E187" s="171" t="inlineStr">
        <is>
          <t>м3</t>
        </is>
      </c>
      <c r="F187" s="171" t="n">
        <v>128.702</v>
      </c>
      <c r="G187" s="176" t="n">
        <v>691.42</v>
      </c>
      <c r="H187" s="176">
        <f>ROUND(F187*G187,2)</f>
        <v/>
      </c>
    </row>
    <row r="188" ht="31.15" customFormat="1" customHeight="1" s="154">
      <c r="A188" s="171" t="n">
        <v>173</v>
      </c>
      <c r="B188" s="171" t="n"/>
      <c r="C188" s="170" t="inlineStr">
        <is>
          <t>04.1.02.05-0043</t>
        </is>
      </c>
      <c r="D188" s="170" t="inlineStr">
        <is>
          <t>Смеси бетонные тяжелого бетона (БСТ), крупность заполнителя 20 мм, класс В15 (М200)</t>
        </is>
      </c>
      <c r="E188" s="171" t="inlineStr">
        <is>
          <t>м3</t>
        </is>
      </c>
      <c r="F188" s="171" t="n">
        <v>123.50625</v>
      </c>
      <c r="G188" s="176" t="n">
        <v>665</v>
      </c>
      <c r="H188" s="176">
        <f>ROUND(F188*G188,2)</f>
        <v/>
      </c>
    </row>
    <row r="189" ht="31.15" customFormat="1" customHeight="1" s="154">
      <c r="A189" s="171" t="n">
        <v>174</v>
      </c>
      <c r="B189" s="171" t="n"/>
      <c r="C189" s="170" t="inlineStr">
        <is>
          <t>08.3.01.01-0011</t>
        </is>
      </c>
      <c r="D189" s="170" t="inlineStr">
        <is>
          <t>Сталь двутавровая горячекатаная обычная, марка Ст3пс № 30</t>
        </is>
      </c>
      <c r="E189" s="171" t="inlineStr">
        <is>
          <t>т</t>
        </is>
      </c>
      <c r="F189" s="171" t="n">
        <v>8.6</v>
      </c>
      <c r="G189" s="176" t="n">
        <v>8605.459999999999</v>
      </c>
      <c r="H189" s="176">
        <f>ROUND(F189*G189,2)</f>
        <v/>
      </c>
    </row>
    <row r="190" ht="46.9" customFormat="1" customHeight="1" s="154">
      <c r="A190" s="171" t="n">
        <v>175</v>
      </c>
      <c r="B190" s="171" t="n"/>
      <c r="C190" s="170" t="inlineStr">
        <is>
          <t>04.1.02.03-0003</t>
        </is>
      </c>
      <c r="D190" s="170" t="inlineStr">
        <is>
          <t>Смеси бетонные тяжелого бетона (БСТ) для дорожных и аэродромных покрытий и оснований, класс В7,5 (М100)</t>
        </is>
      </c>
      <c r="E190" s="171" t="inlineStr">
        <is>
          <t>м3</t>
        </is>
      </c>
      <c r="F190" s="171" t="n">
        <v>120.3711</v>
      </c>
      <c r="G190" s="176" t="n">
        <v>573.95</v>
      </c>
      <c r="H190" s="176">
        <f>ROUND(F190*G190,2)</f>
        <v/>
      </c>
    </row>
    <row r="191" ht="62.45" customFormat="1" customHeight="1" s="154">
      <c r="A191" s="171" t="n">
        <v>176</v>
      </c>
      <c r="B191" s="171" t="n"/>
      <c r="C191" s="170" t="inlineStr">
        <is>
          <t>23.5.01.08-0033</t>
        </is>
      </c>
      <c r="D191" s="170" t="inlineStr">
        <is>
          <t>Трубы стальные электросварные прямошовные и спиральношовные, класс прочности К38, наружный диаметр 630 мм, толщина стенки 8 мм 824,84*1,01*0,09=74,98м</t>
        </is>
      </c>
      <c r="E191" s="171" t="inlineStr">
        <is>
          <t>м</t>
        </is>
      </c>
      <c r="F191" s="171" t="n">
        <v>74.98</v>
      </c>
      <c r="G191" s="176" t="n">
        <v>905.71</v>
      </c>
      <c r="H191" s="176">
        <f>ROUND(F191*G191,2)</f>
        <v/>
      </c>
    </row>
    <row r="192" ht="31.15" customFormat="1" customHeight="1" s="154">
      <c r="A192" s="171" t="n">
        <v>177</v>
      </c>
      <c r="B192" s="171" t="n"/>
      <c r="C192" s="170" t="inlineStr">
        <is>
          <t>23.8.03.12-0011</t>
        </is>
      </c>
      <c r="D192" s="170" t="inlineStr">
        <is>
          <t>Фасонные части стальные сварные, номинальный диаметр до 800 мм</t>
        </is>
      </c>
      <c r="E192" s="171" t="inlineStr">
        <is>
          <t>т</t>
        </is>
      </c>
      <c r="F192" s="171" t="n">
        <v>12.2</v>
      </c>
      <c r="G192" s="176" t="n">
        <v>5500</v>
      </c>
      <c r="H192" s="176">
        <f>ROUND(F192*G192,2)</f>
        <v/>
      </c>
    </row>
    <row r="193" ht="46.9" customFormat="1" customHeight="1" s="154">
      <c r="A193" s="171" t="n">
        <v>178</v>
      </c>
      <c r="B193" s="171" t="n"/>
      <c r="C193" s="170" t="inlineStr">
        <is>
          <t>04.2.01.01-0014</t>
        </is>
      </c>
      <c r="D193" s="170" t="inlineStr">
        <is>
          <t>Смеси асфальтобетонные горячие плотные мелкозернистые, марка I, тип А с модификатором "Унирем"</t>
        </is>
      </c>
      <c r="E193" s="171" t="inlineStr">
        <is>
          <t>т</t>
        </is>
      </c>
      <c r="F193" s="171" t="n">
        <v>108.675</v>
      </c>
      <c r="G193" s="176" t="n">
        <v>593.64</v>
      </c>
      <c r="H193" s="176">
        <f>ROUND(F193*G193,2)</f>
        <v/>
      </c>
    </row>
    <row r="194" ht="31.15" customFormat="1" customHeight="1" s="154">
      <c r="A194" s="171" t="n">
        <v>179</v>
      </c>
      <c r="B194" s="171" t="n"/>
      <c r="C194" s="170" t="inlineStr">
        <is>
          <t>08.3.01.02-0017</t>
        </is>
      </c>
      <c r="D194" s="170" t="inlineStr">
        <is>
          <t>Двутавр с параллельными гранями полок №10 Б1, сталь марки Ст0</t>
        </is>
      </c>
      <c r="E194" s="171" t="inlineStr">
        <is>
          <t>т</t>
        </is>
      </c>
      <c r="F194" s="171" t="n">
        <v>8.268000000000001</v>
      </c>
      <c r="G194" s="176" t="n">
        <v>7250</v>
      </c>
      <c r="H194" s="176">
        <f>ROUND(F194*G194,2)</f>
        <v/>
      </c>
    </row>
    <row r="195" ht="31.15" customFormat="1" customHeight="1" s="154">
      <c r="A195" s="171" t="n">
        <v>180</v>
      </c>
      <c r="B195" s="171" t="n"/>
      <c r="C195" s="170" t="inlineStr">
        <is>
          <t>11.1.03.01-0083</t>
        </is>
      </c>
      <c r="D195" s="170" t="inlineStr">
        <is>
          <t>Бруски обрезные, хвойных пород, длина 4-6,5 м, ширина 75-150 мм, толщина 100, 125 мм, сорт III</t>
        </is>
      </c>
      <c r="E195" s="171" t="inlineStr">
        <is>
          <t>м3</t>
        </is>
      </c>
      <c r="F195" s="171" t="n">
        <v>35.2032</v>
      </c>
      <c r="G195" s="176" t="n">
        <v>1553</v>
      </c>
      <c r="H195" s="176">
        <f>ROUND(F195*G195,2)</f>
        <v/>
      </c>
    </row>
    <row r="196" ht="15.6" customFormat="1" customHeight="1" s="154">
      <c r="A196" s="171" t="n">
        <v>181</v>
      </c>
      <c r="B196" s="171" t="n"/>
      <c r="C196" s="170" t="inlineStr">
        <is>
          <t>08.1.02.11-0001</t>
        </is>
      </c>
      <c r="D196" s="170" t="inlineStr">
        <is>
          <t>Поковки из квадратных заготовок, масса 1,8 кг</t>
        </is>
      </c>
      <c r="E196" s="171" t="inlineStr">
        <is>
          <t>т</t>
        </is>
      </c>
      <c r="F196" s="171" t="n">
        <v>8.910482200000001</v>
      </c>
      <c r="G196" s="176" t="n">
        <v>5989</v>
      </c>
      <c r="H196" s="176">
        <f>ROUND(F196*G196,2)</f>
        <v/>
      </c>
    </row>
    <row r="197" ht="31.15" customFormat="1" customHeight="1" s="154">
      <c r="A197" s="171" t="n">
        <v>182</v>
      </c>
      <c r="B197" s="171" t="n"/>
      <c r="C197" s="170" t="inlineStr">
        <is>
          <t>01.2.03.03-0107</t>
        </is>
      </c>
      <c r="D197" s="170" t="inlineStr">
        <is>
          <t>Мастика битумно-масляная морозостойкая горячего применения</t>
        </is>
      </c>
      <c r="E197" s="171" t="inlineStr">
        <is>
          <t>т</t>
        </is>
      </c>
      <c r="F197" s="171" t="n">
        <v>11.97</v>
      </c>
      <c r="G197" s="176" t="n">
        <v>3960</v>
      </c>
      <c r="H197" s="176">
        <f>ROUND(F197*G197,2)</f>
        <v/>
      </c>
    </row>
    <row r="198" ht="15.6" customFormat="1" customHeight="1" s="154">
      <c r="A198" s="171" t="n">
        <v>183</v>
      </c>
      <c r="B198" s="171" t="n"/>
      <c r="C198" s="170" t="inlineStr">
        <is>
          <t>01.7.11.07-0032</t>
        </is>
      </c>
      <c r="D198" s="170" t="inlineStr">
        <is>
          <t>Электроды сварочные Э42, диаметр 4 мм</t>
        </is>
      </c>
      <c r="E198" s="171" t="inlineStr">
        <is>
          <t>т</t>
        </is>
      </c>
      <c r="F198" s="171" t="n">
        <v>4.4070492</v>
      </c>
      <c r="G198" s="176" t="n">
        <v>10315.01</v>
      </c>
      <c r="H198" s="176">
        <f>ROUND(F198*G198,2)</f>
        <v/>
      </c>
    </row>
    <row r="199" ht="46.9" customFormat="1" customHeight="1" s="154">
      <c r="A199" s="171" t="n">
        <v>184</v>
      </c>
      <c r="B199" s="171" t="n"/>
      <c r="C199" s="170" t="inlineStr">
        <is>
          <t>04.3.02.04-0151</t>
        </is>
      </c>
      <c r="D199" s="170" t="inlineStr">
        <is>
          <t>Смеси бетонные, БСГ, тяжелого бетона на гранитном щебне, фракция 5-20 мм, класс: B15 (М200), П4, F100, W2</t>
        </is>
      </c>
      <c r="E199" s="171" t="inlineStr">
        <is>
          <t>м3</t>
        </is>
      </c>
      <c r="F199" s="171" t="n">
        <v>62.93</v>
      </c>
      <c r="G199" s="176" t="n">
        <v>708.21</v>
      </c>
      <c r="H199" s="176">
        <f>ROUND(F199*G199,2)</f>
        <v/>
      </c>
    </row>
    <row r="200" ht="31.15" customFormat="1" customHeight="1" s="154">
      <c r="A200" s="171" t="n">
        <v>185</v>
      </c>
      <c r="B200" s="171" t="n"/>
      <c r="C200" s="170" t="inlineStr">
        <is>
          <t>02.3.01.02-0003</t>
        </is>
      </c>
      <c r="D200" s="170" t="inlineStr">
        <is>
          <t>Песок для строительных работ природный 50%; обогащенный 50%</t>
        </is>
      </c>
      <c r="E200" s="171" t="inlineStr">
        <is>
          <t>м3</t>
        </is>
      </c>
      <c r="F200" s="171" t="n">
        <v>799.3</v>
      </c>
      <c r="G200" s="176" t="n">
        <v>54.95</v>
      </c>
      <c r="H200" s="176">
        <f>ROUND(F200*G200,2)</f>
        <v/>
      </c>
    </row>
    <row r="201" ht="31.15" customFormat="1" customHeight="1" s="154">
      <c r="A201" s="171" t="n">
        <v>186</v>
      </c>
      <c r="B201" s="171" t="n"/>
      <c r="C201" s="170" t="inlineStr">
        <is>
          <t>04.2.01.01-0039</t>
        </is>
      </c>
      <c r="D201" s="170" t="inlineStr">
        <is>
          <t>Смеси асфальтобетонные плотные крупнозернистые тип А марка I</t>
        </is>
      </c>
      <c r="E201" s="171" t="inlineStr">
        <is>
          <t>т</t>
        </is>
      </c>
      <c r="F201" s="171" t="n">
        <v>87.9002</v>
      </c>
      <c r="G201" s="176" t="n">
        <v>491.01</v>
      </c>
      <c r="H201" s="176">
        <f>ROUND(F201*G201,2)</f>
        <v/>
      </c>
    </row>
    <row r="202" ht="15.6" customFormat="1" customHeight="1" s="154">
      <c r="A202" s="171" t="n">
        <v>187</v>
      </c>
      <c r="B202" s="171" t="n"/>
      <c r="C202" s="170" t="inlineStr">
        <is>
          <t>01.7.17.09-0062</t>
        </is>
      </c>
      <c r="D202" s="170" t="inlineStr">
        <is>
          <t>Сверло кольцевое алмазное, диаметр 20 мм</t>
        </is>
      </c>
      <c r="E202" s="171" t="inlineStr">
        <is>
          <t>шт</t>
        </is>
      </c>
      <c r="F202" s="171" t="n">
        <v>90</v>
      </c>
      <c r="G202" s="176" t="n">
        <v>452.4</v>
      </c>
      <c r="H202" s="176">
        <f>ROUND(F202*G202,2)</f>
        <v/>
      </c>
    </row>
    <row r="203" ht="46.9" customFormat="1" customHeight="1" s="154">
      <c r="A203" s="171" t="n">
        <v>188</v>
      </c>
      <c r="B203" s="171" t="n"/>
      <c r="C203" s="170" t="inlineStr">
        <is>
          <t>01.7.15.01-0093</t>
        </is>
      </c>
      <c r="D203" s="170" t="inlineStr">
        <is>
          <t>Шпилька анкерная Hilti: HIT-V-5,8 М16х300 (HAS) для использования с химическими анкерами HIT</t>
        </is>
      </c>
      <c r="E203" s="171" t="inlineStr">
        <is>
          <t>шт</t>
        </is>
      </c>
      <c r="F203" s="171" t="n">
        <v>900</v>
      </c>
      <c r="G203" s="176" t="n">
        <v>45.23</v>
      </c>
      <c r="H203" s="176">
        <f>ROUND(F203*G203,2)</f>
        <v/>
      </c>
    </row>
    <row r="204" ht="46.9" customFormat="1" customHeight="1" s="154">
      <c r="A204" s="171" t="n">
        <v>189</v>
      </c>
      <c r="B204" s="171" t="n"/>
      <c r="C204" s="170" t="inlineStr">
        <is>
          <t>04.2.01.01-0018</t>
        </is>
      </c>
      <c r="D204" s="170" t="inlineStr">
        <is>
          <t>Смеси асфальтобетонные горячие плотные мелкозернистые, марка I, тип Б с модификатором "Унирем"</t>
        </is>
      </c>
      <c r="E204" s="171" t="inlineStr">
        <is>
          <t>т</t>
        </is>
      </c>
      <c r="F204" s="171" t="n">
        <v>69.37439999999999</v>
      </c>
      <c r="G204" s="176" t="n">
        <v>577.23</v>
      </c>
      <c r="H204" s="176">
        <f>ROUND(F204*G204,2)</f>
        <v/>
      </c>
    </row>
    <row r="205" ht="15.6" customFormat="1" customHeight="1" s="154">
      <c r="A205" s="171" t="n">
        <v>190</v>
      </c>
      <c r="B205" s="171" t="n"/>
      <c r="C205" s="170" t="inlineStr">
        <is>
          <t>11.2.13.04-0011</t>
        </is>
      </c>
      <c r="D205" s="170" t="inlineStr">
        <is>
          <t>Щиты из досок, толщина 25 мм</t>
        </is>
      </c>
      <c r="E205" s="171" t="inlineStr">
        <is>
          <t>м2</t>
        </is>
      </c>
      <c r="F205" s="171" t="n">
        <v>1101.67405</v>
      </c>
      <c r="G205" s="176" t="n">
        <v>35.53</v>
      </c>
      <c r="H205" s="176">
        <f>ROUND(F205*G205,2)</f>
        <v/>
      </c>
    </row>
    <row r="206" ht="31.15" customFormat="1" customHeight="1" s="154">
      <c r="A206" s="171" t="n">
        <v>191</v>
      </c>
      <c r="B206" s="171" t="n"/>
      <c r="C206" s="170" t="inlineStr">
        <is>
          <t>04.2.01.01-0041</t>
        </is>
      </c>
      <c r="D206" s="170" t="inlineStr">
        <is>
          <t>Смеси асфальтобетонные плотные крупнозернистые тип Б марка I</t>
        </is>
      </c>
      <c r="E206" s="171" t="inlineStr">
        <is>
          <t>т</t>
        </is>
      </c>
      <c r="F206" s="171" t="n">
        <v>64.76560000000001</v>
      </c>
      <c r="G206" s="176" t="n">
        <v>478.23</v>
      </c>
      <c r="H206" s="176">
        <f>ROUND(F206*G206,2)</f>
        <v/>
      </c>
    </row>
    <row r="207" ht="15.6" customFormat="1" customHeight="1" s="154">
      <c r="A207" s="171" t="n">
        <v>192</v>
      </c>
      <c r="B207" s="171" t="n"/>
      <c r="C207" s="170" t="inlineStr">
        <is>
          <t>01.7.19.07-0006</t>
        </is>
      </c>
      <c r="D207" s="170" t="inlineStr">
        <is>
          <t>Резина техническая листовая прессованная</t>
        </is>
      </c>
      <c r="E207" s="171" t="inlineStr">
        <is>
          <t>кг</t>
        </is>
      </c>
      <c r="F207" s="171" t="n">
        <v>3847.272</v>
      </c>
      <c r="G207" s="176" t="n">
        <v>7.8</v>
      </c>
      <c r="H207" s="176">
        <f>ROUND(F207*G207,2)</f>
        <v/>
      </c>
    </row>
    <row r="208" ht="46.9" customFormat="1" customHeight="1" s="154">
      <c r="A208" s="171" t="n">
        <v>193</v>
      </c>
      <c r="B208" s="171" t="n"/>
      <c r="C208" s="170" t="inlineStr">
        <is>
          <t>04.1.02.02-0028</t>
        </is>
      </c>
      <c r="D208" s="170" t="inlineStr">
        <is>
          <t>Смеси бетонные тяжелого бетона (БСТ) для гидротехнических сооружений, класс В22,5 (М300)</t>
        </is>
      </c>
      <c r="E208" s="171" t="inlineStr">
        <is>
          <t>м3</t>
        </is>
      </c>
      <c r="F208" s="171" t="n">
        <v>39.52</v>
      </c>
      <c r="G208" s="176" t="n">
        <v>754.86</v>
      </c>
      <c r="H208" s="176">
        <f>ROUND(F208*G208,2)</f>
        <v/>
      </c>
    </row>
    <row r="209" ht="46.9" customFormat="1" customHeight="1" s="154">
      <c r="A209" s="171" t="n">
        <v>194</v>
      </c>
      <c r="B209" s="171" t="n"/>
      <c r="C209" s="170" t="inlineStr">
        <is>
          <t>11.1.03.06-0095</t>
        </is>
      </c>
      <c r="D209" s="170" t="inlineStr">
        <is>
          <t>Доска обрезная, хвойных пород, ширина 75-150 мм, толщина 44 мм и более, длина 4-6,5 м, сорт III</t>
        </is>
      </c>
      <c r="E209" s="171" t="inlineStr">
        <is>
          <t>м3</t>
        </is>
      </c>
      <c r="F209" s="171" t="n">
        <v>28.18979</v>
      </c>
      <c r="G209" s="176" t="n">
        <v>1056</v>
      </c>
      <c r="H209" s="176">
        <f>ROUND(F209*G209,2)</f>
        <v/>
      </c>
    </row>
    <row r="210" ht="31.15" customFormat="1" customHeight="1" s="154">
      <c r="A210" s="171" t="n">
        <v>195</v>
      </c>
      <c r="B210" s="171" t="n"/>
      <c r="C210" s="170" t="inlineStr">
        <is>
          <t>11.1.03.06-0094</t>
        </is>
      </c>
      <c r="D210" s="170" t="inlineStr">
        <is>
          <t>Доска обрезная, хвойных пород, ширина 75-150 мм, толщина 44 мм и более, длина 4-6,5 м, сорт II</t>
        </is>
      </c>
      <c r="E210" s="171" t="inlineStr">
        <is>
          <t>м3</t>
        </is>
      </c>
      <c r="F210" s="171" t="n">
        <v>19.476</v>
      </c>
      <c r="G210" s="176" t="n">
        <v>1320</v>
      </c>
      <c r="H210" s="176">
        <f>ROUND(F210*G210,2)</f>
        <v/>
      </c>
    </row>
    <row r="211" ht="15.6" customFormat="1" customHeight="1" s="154">
      <c r="A211" s="171" t="n">
        <v>196</v>
      </c>
      <c r="B211" s="171" t="n"/>
      <c r="C211" s="170" t="inlineStr">
        <is>
          <t>01.4.01.03-0126</t>
        </is>
      </c>
      <c r="D211" s="170" t="inlineStr">
        <is>
          <t>Долото трехшарошечное III 120,6Т-ЦА</t>
        </is>
      </c>
      <c r="E211" s="171" t="inlineStr">
        <is>
          <t>шт</t>
        </is>
      </c>
      <c r="F211" s="171" t="n">
        <v>18.1557</v>
      </c>
      <c r="G211" s="176" t="n">
        <v>1253.98</v>
      </c>
      <c r="H211" s="176">
        <f>ROUND(F211*G211,2)</f>
        <v/>
      </c>
    </row>
    <row r="212" ht="62.45" customFormat="1" customHeight="1" s="154">
      <c r="A212" s="171" t="n">
        <v>197</v>
      </c>
      <c r="B212" s="171" t="n"/>
      <c r="C212" s="170" t="inlineStr">
        <is>
          <t>01.1.01.02-0021</t>
        </is>
      </c>
      <c r="D212" s="170" t="inlineStr">
        <is>
          <t>Доски электротехнические тугостойкие марки: 350 (Доска хризотилцементная электротехническая дугостойкая (АЦЭИД), марка 350)</t>
        </is>
      </c>
      <c r="E212" s="171" t="inlineStr">
        <is>
          <t>т</t>
        </is>
      </c>
      <c r="F212" s="171" t="n">
        <v>5.6</v>
      </c>
      <c r="G212" s="176" t="n">
        <v>3716.77</v>
      </c>
      <c r="H212" s="176">
        <f>ROUND(F212*G212,2)</f>
        <v/>
      </c>
    </row>
    <row r="213" ht="78" customFormat="1" customHeight="1" s="154">
      <c r="A213" s="171" t="n">
        <v>198</v>
      </c>
      <c r="B213" s="171" t="n"/>
      <c r="C213" s="170" t="inlineStr">
        <is>
          <t>12.1.02.10-1336</t>
        </is>
      </c>
      <c r="D213" s="170" t="inlineStr">
        <is>
          <t>Мембрана полимерная гидроизоляционная ЭПДМ, толщина 0,6 мм (Полотно полиэтиленовое, профилированное, высота уступов 8 мм, толщина 0,5 мм, для защиты гидроизоляции)</t>
        </is>
      </c>
      <c r="E213" s="171" t="inlineStr">
        <is>
          <t>м2</t>
        </is>
      </c>
      <c r="F213" s="171" t="n">
        <v>462</v>
      </c>
      <c r="G213" s="176" t="n">
        <v>44.32</v>
      </c>
      <c r="H213" s="176">
        <f>ROUND(F213*G213,2)</f>
        <v/>
      </c>
    </row>
    <row r="214" ht="15.6" customFormat="1" customHeight="1" s="154">
      <c r="A214" s="171" t="n">
        <v>199</v>
      </c>
      <c r="B214" s="171" t="n"/>
      <c r="C214" s="170" t="inlineStr">
        <is>
          <t>01.7.16.03-0001</t>
        </is>
      </c>
      <c r="D214" s="170" t="inlineStr">
        <is>
          <t>Палуба опалубки из бакелизированной фанеры</t>
        </is>
      </c>
      <c r="E214" s="171" t="inlineStr">
        <is>
          <t>м2</t>
        </is>
      </c>
      <c r="F214" s="171" t="n">
        <v>139.7334</v>
      </c>
      <c r="G214" s="176" t="n">
        <v>145</v>
      </c>
      <c r="H214" s="176">
        <f>ROUND(F214*G214,2)</f>
        <v/>
      </c>
    </row>
    <row r="215" ht="15.6" customFormat="1" customHeight="1" s="154">
      <c r="A215" s="171" t="n">
        <v>200</v>
      </c>
      <c r="B215" s="171" t="n"/>
      <c r="C215" s="170" t="inlineStr">
        <is>
          <t>01.7.15.06-0111</t>
        </is>
      </c>
      <c r="D215" s="170" t="inlineStr">
        <is>
          <t>Гвозди строительные</t>
        </is>
      </c>
      <c r="E215" s="171" t="inlineStr">
        <is>
          <t>т</t>
        </is>
      </c>
      <c r="F215" s="171" t="n">
        <v>1.6913759</v>
      </c>
      <c r="G215" s="176" t="n">
        <v>11978</v>
      </c>
      <c r="H215" s="176">
        <f>ROUND(F215*G215,2)</f>
        <v/>
      </c>
    </row>
    <row r="216" ht="15.6" customFormat="1" customHeight="1" s="154">
      <c r="A216" s="171" t="n">
        <v>201</v>
      </c>
      <c r="B216" s="171" t="n"/>
      <c r="C216" s="170" t="inlineStr">
        <is>
          <t>20.2.02.01-0021</t>
        </is>
      </c>
      <c r="D216" s="170" t="inlineStr">
        <is>
          <t>Втулки изолирующие текстолитовые</t>
        </is>
      </c>
      <c r="E216" s="171" t="inlineStr">
        <is>
          <t>1000 шт</t>
        </is>
      </c>
      <c r="F216" s="171" t="n">
        <v>5.472</v>
      </c>
      <c r="G216" s="176" t="n">
        <v>3468.64</v>
      </c>
      <c r="H216" s="176">
        <f>ROUND(F216*G216,2)</f>
        <v/>
      </c>
    </row>
    <row r="217" ht="62.45" customFormat="1" customHeight="1" s="154">
      <c r="A217" s="171" t="n">
        <v>202</v>
      </c>
      <c r="B217" s="171" t="n"/>
      <c r="C217" s="170" t="inlineStr">
        <is>
          <t>24.3.03.13-0013</t>
        </is>
      </c>
      <c r="D217" s="170" t="inlineStr">
        <is>
          <t>Трубы напорные полиэтиленовые ПЭ100, стандартное размерное отношение SDR11 номинальный наружный диаметр 225 мм, толщина стенки 20,5 мм</t>
        </is>
      </c>
      <c r="E217" s="171" t="inlineStr">
        <is>
          <t>м</t>
        </is>
      </c>
      <c r="F217" s="171" t="n">
        <v>23.7115</v>
      </c>
      <c r="G217" s="176" t="n">
        <v>756.27</v>
      </c>
      <c r="H217" s="176">
        <f>ROUND(F217*G217,2)</f>
        <v/>
      </c>
    </row>
    <row r="218" ht="31.15" customFormat="1" customHeight="1" s="154">
      <c r="A218" s="171" t="n">
        <v>203</v>
      </c>
      <c r="B218" s="171" t="n"/>
      <c r="C218" s="170" t="inlineStr">
        <is>
          <t>07.1.04.02-0001</t>
        </is>
      </c>
      <c r="D218" s="170" t="inlineStr">
        <is>
          <t>Детали крепления стальные для зенитных фонарей</t>
        </is>
      </c>
      <c r="E218" s="171" t="inlineStr">
        <is>
          <t>кг</t>
        </is>
      </c>
      <c r="F218" s="171" t="n">
        <v>1750.19144</v>
      </c>
      <c r="G218" s="176" t="n">
        <v>10.05</v>
      </c>
      <c r="H218" s="176">
        <f>ROUND(F218*G218,2)</f>
        <v/>
      </c>
    </row>
    <row r="219" ht="31.15" customFormat="1" customHeight="1" s="154">
      <c r="A219" s="171" t="n">
        <v>204</v>
      </c>
      <c r="B219" s="171" t="n"/>
      <c r="C219" s="170" t="inlineStr">
        <is>
          <t>11.1.02.04-0031</t>
        </is>
      </c>
      <c r="D219" s="170" t="inlineStr">
        <is>
          <t>Лесоматериалы круглые, хвойных пород, для строительства, диаметр 14-24 см, длина 3-6,5 м</t>
        </is>
      </c>
      <c r="E219" s="171" t="inlineStr">
        <is>
          <t>м3</t>
        </is>
      </c>
      <c r="F219" s="171" t="n">
        <v>30.891</v>
      </c>
      <c r="G219" s="176" t="n">
        <v>558.33</v>
      </c>
      <c r="H219" s="176">
        <f>ROUND(F219*G219,2)</f>
        <v/>
      </c>
    </row>
    <row r="220" ht="15.6" customFormat="1" customHeight="1" s="154">
      <c r="A220" s="171" t="n">
        <v>205</v>
      </c>
      <c r="B220" s="171" t="n"/>
      <c r="C220" s="170" t="inlineStr">
        <is>
          <t>01.7.11.07-0054</t>
        </is>
      </c>
      <c r="D220" s="170" t="inlineStr">
        <is>
          <t>Электроды сварочные Э42, диаметр 6 мм</t>
        </is>
      </c>
      <c r="E220" s="171" t="inlineStr">
        <is>
          <t>т</t>
        </is>
      </c>
      <c r="F220" s="171" t="n">
        <v>1.796503</v>
      </c>
      <c r="G220" s="176" t="n">
        <v>9424</v>
      </c>
      <c r="H220" s="176">
        <f>ROUND(F220*G220,2)</f>
        <v/>
      </c>
    </row>
    <row r="221" ht="31.15" customFormat="1" customHeight="1" s="154">
      <c r="A221" s="171" t="n">
        <v>206</v>
      </c>
      <c r="B221" s="171" t="n"/>
      <c r="C221" s="170" t="inlineStr">
        <is>
          <t>08.4.03.02-0001</t>
        </is>
      </c>
      <c r="D221" s="170" t="inlineStr">
        <is>
          <t>Сталь арматурная, горячекатаная, гладкая, класс А-I, диаметр 6 мм</t>
        </is>
      </c>
      <c r="E221" s="171" t="inlineStr">
        <is>
          <t>т</t>
        </is>
      </c>
      <c r="F221" s="171" t="n">
        <v>2.17</v>
      </c>
      <c r="G221" s="176" t="n">
        <v>7418.82</v>
      </c>
      <c r="H221" s="176">
        <f>ROUND(F221*G221,2)</f>
        <v/>
      </c>
    </row>
    <row r="222" ht="15.6" customFormat="1" customHeight="1" s="154">
      <c r="A222" s="171" t="n">
        <v>207</v>
      </c>
      <c r="B222" s="171" t="n"/>
      <c r="C222" s="170" t="inlineStr">
        <is>
          <t>01.7.19.07-0002</t>
        </is>
      </c>
      <c r="D222" s="170" t="inlineStr">
        <is>
          <t>Резина листовая вулканизованная цветная</t>
        </is>
      </c>
      <c r="E222" s="171" t="inlineStr">
        <is>
          <t>кг</t>
        </is>
      </c>
      <c r="F222" s="171" t="n">
        <v>617.1956</v>
      </c>
      <c r="G222" s="176" t="n">
        <v>24.86</v>
      </c>
      <c r="H222" s="176">
        <f>ROUND(F222*G222,2)</f>
        <v/>
      </c>
    </row>
    <row r="223" ht="62.45" customFormat="1" customHeight="1" s="154">
      <c r="A223" s="171" t="n">
        <v>208</v>
      </c>
      <c r="B223" s="171" t="n"/>
      <c r="C223" s="170" t="inlineStr">
        <is>
          <t>23.5.02.02-0102</t>
        </is>
      </c>
      <c r="D223" s="170" t="inlineStr">
        <is>
          <t>Трубы стальные электросварные прямошовные со снятой фаской из стали марок БСт2кп-БСт4кп и БСт2пс-БСт4пс, наружный диаметр 325 мм, толщина стенки 8 мм</t>
        </is>
      </c>
      <c r="E223" s="171" t="inlineStr">
        <is>
          <t>м</t>
        </is>
      </c>
      <c r="F223" s="171" t="n">
        <v>28.68</v>
      </c>
      <c r="G223" s="176" t="n">
        <v>450</v>
      </c>
      <c r="H223" s="176">
        <f>ROUND(F223*G223,2)</f>
        <v/>
      </c>
    </row>
    <row r="224" ht="46.9" customFormat="1" customHeight="1" s="154">
      <c r="A224" s="171" t="n">
        <v>209</v>
      </c>
      <c r="B224" s="171" t="n"/>
      <c r="C224" s="170" t="inlineStr">
        <is>
          <t>08.3.07.01-0002</t>
        </is>
      </c>
      <c r="D224" s="170" t="inlineStr">
        <is>
          <t>Полосовой горячекатаный прокат толщиной 10-75 мм, при ширине 100-200 мм, из углеродистой стали обыкновенного качества марки: Ст3кп</t>
        </is>
      </c>
      <c r="E224" s="171" t="inlineStr">
        <is>
          <t>т</t>
        </is>
      </c>
      <c r="F224" s="171" t="n">
        <v>2.19</v>
      </c>
      <c r="G224" s="176" t="n">
        <v>5306.3</v>
      </c>
      <c r="H224" s="176">
        <f>ROUND(F224*G224,2)</f>
        <v/>
      </c>
    </row>
    <row r="225" ht="31.15" customFormat="1" customHeight="1" s="154">
      <c r="A225" s="171" t="n">
        <v>210</v>
      </c>
      <c r="B225" s="171" t="n"/>
      <c r="C225" s="170" t="inlineStr">
        <is>
          <t>23.8.03.12-0022</t>
        </is>
      </c>
      <c r="D225" s="170" t="inlineStr">
        <is>
          <t>Фасонные части стальные сварные, номинальный диаметр 720-820 мм</t>
        </is>
      </c>
      <c r="E225" s="171" t="inlineStr">
        <is>
          <t>т</t>
        </is>
      </c>
      <c r="F225" s="171" t="n">
        <v>0.6</v>
      </c>
      <c r="G225" s="176" t="n">
        <v>18314.48</v>
      </c>
      <c r="H225" s="176">
        <f>ROUND(F225*G225,2)</f>
        <v/>
      </c>
    </row>
    <row r="226" ht="15.6" customFormat="1" customHeight="1" s="154">
      <c r="A226" s="171" t="n">
        <v>211</v>
      </c>
      <c r="B226" s="171" t="n"/>
      <c r="C226" s="170" t="inlineStr">
        <is>
          <t>01.3.02.08-0001</t>
        </is>
      </c>
      <c r="D226" s="170" t="inlineStr">
        <is>
          <t>Кислород газообразный технический</t>
        </is>
      </c>
      <c r="E226" s="171" t="inlineStr">
        <is>
          <t>м3</t>
        </is>
      </c>
      <c r="F226" s="171" t="n">
        <v>1765.3403</v>
      </c>
      <c r="G226" s="176" t="n">
        <v>6.22</v>
      </c>
      <c r="H226" s="176">
        <f>ROUND(F226*G226,2)</f>
        <v/>
      </c>
    </row>
    <row r="227" ht="46.9" customFormat="1" customHeight="1" s="154">
      <c r="A227" s="171" t="n">
        <v>212</v>
      </c>
      <c r="B227" s="171" t="n"/>
      <c r="C227" s="170" t="inlineStr">
        <is>
          <t>04.3.02.04-0146</t>
        </is>
      </c>
      <c r="D227" s="170" t="inlineStr">
        <is>
          <t>Смеси бетонные, БСГ, тяжелого бетона на гранитном щебне, фракция 5-20 мм, класс: B15 (М200), П2, F100, W2</t>
        </is>
      </c>
      <c r="E227" s="171" t="inlineStr">
        <is>
          <t>м3</t>
        </is>
      </c>
      <c r="F227" s="171" t="n">
        <v>15.3</v>
      </c>
      <c r="G227" s="176" t="n">
        <v>704.61</v>
      </c>
      <c r="H227" s="176">
        <f>ROUND(F227*G227,2)</f>
        <v/>
      </c>
    </row>
    <row r="228" ht="62.45" customFormat="1" customHeight="1" s="154">
      <c r="A228" s="171" t="n">
        <v>213</v>
      </c>
      <c r="B228" s="171" t="n"/>
      <c r="C228" s="170" t="inlineStr">
        <is>
          <t>23.5.02.02-0090</t>
        </is>
      </c>
      <c r="D228" s="170" t="inlineStr">
        <is>
          <t>Трубы стальные электросварные прямошовные со снятой фаской из стали марок БСт2кп-БСт4кп и БСт2пс-БСт4пс, наружный диаметр 219 мм, толщина стенки 8 мм</t>
        </is>
      </c>
      <c r="E228" s="171" t="inlineStr">
        <is>
          <t>м</t>
        </is>
      </c>
      <c r="F228" s="171" t="n">
        <v>34.2</v>
      </c>
      <c r="G228" s="176" t="n">
        <v>299.5</v>
      </c>
      <c r="H228" s="176">
        <f>ROUND(F228*G228,2)</f>
        <v/>
      </c>
    </row>
    <row r="229" ht="31.15" customFormat="1" customHeight="1" s="154">
      <c r="A229" s="171" t="n">
        <v>214</v>
      </c>
      <c r="B229" s="171" t="n"/>
      <c r="C229" s="170" t="inlineStr">
        <is>
          <t>11.1.03.05-0082</t>
        </is>
      </c>
      <c r="D229" s="170" t="inlineStr">
        <is>
          <t>Доска необрезная, хвойных пород, длина 4-6,5 м, все ширины, толщина 32-40 мм, сорт IV</t>
        </is>
      </c>
      <c r="E229" s="171" t="inlineStr">
        <is>
          <t>м3</t>
        </is>
      </c>
      <c r="F229" s="171" t="n">
        <v>15.75</v>
      </c>
      <c r="G229" s="176" t="n">
        <v>621.5</v>
      </c>
      <c r="H229" s="176">
        <f>ROUND(F229*G229,2)</f>
        <v/>
      </c>
    </row>
    <row r="230" ht="15.6" customFormat="1" customHeight="1" s="154">
      <c r="A230" s="171" t="n">
        <v>215</v>
      </c>
      <c r="B230" s="171" t="n"/>
      <c r="C230" s="170" t="inlineStr">
        <is>
          <t>01.3.02.03-0001</t>
        </is>
      </c>
      <c r="D230" s="170" t="inlineStr">
        <is>
          <t>Ацетилен газообразный технический</t>
        </is>
      </c>
      <c r="E230" s="171" t="inlineStr">
        <is>
          <t>м3</t>
        </is>
      </c>
      <c r="F230" s="171" t="n">
        <v>253.81334</v>
      </c>
      <c r="G230" s="176" t="n">
        <v>38.51</v>
      </c>
      <c r="H230" s="176">
        <f>ROUND(F230*G230,2)</f>
        <v/>
      </c>
    </row>
    <row r="231" ht="46.9" customFormat="1" customHeight="1" s="154">
      <c r="A231" s="171" t="n">
        <v>216</v>
      </c>
      <c r="B231" s="171" t="n"/>
      <c r="C231" s="170" t="inlineStr">
        <is>
          <t>23.3.01.05-0003</t>
        </is>
      </c>
      <c r="D231" s="170" t="inlineStr">
        <is>
          <t>Трубы бурильные геологоразведочные из стали группы Д и муфты к ним, наружный диаметр 64 мм, толщина стенки 6 мм</t>
        </is>
      </c>
      <c r="E231" s="171" t="inlineStr">
        <is>
          <t>м</t>
        </is>
      </c>
      <c r="F231" s="171" t="n">
        <v>61.425</v>
      </c>
      <c r="G231" s="176" t="n">
        <v>158.82</v>
      </c>
      <c r="H231" s="176">
        <f>ROUND(F231*G231,2)</f>
        <v/>
      </c>
    </row>
    <row r="232" ht="15.6" customFormat="1" customHeight="1" s="154">
      <c r="A232" s="171" t="n">
        <v>217</v>
      </c>
      <c r="B232" s="171" t="n"/>
      <c r="C232" s="170" t="inlineStr">
        <is>
          <t>01.7.11.07-0230</t>
        </is>
      </c>
      <c r="D232" s="170" t="inlineStr">
        <is>
          <t>Электроды УОНИ 13/55</t>
        </is>
      </c>
      <c r="E232" s="171" t="inlineStr">
        <is>
          <t>кг</t>
        </is>
      </c>
      <c r="F232" s="171" t="n">
        <v>622.84736</v>
      </c>
      <c r="G232" s="176" t="n">
        <v>15.26</v>
      </c>
      <c r="H232" s="176">
        <f>ROUND(F232*G232,2)</f>
        <v/>
      </c>
    </row>
    <row r="233" ht="46.9" customFormat="1" customHeight="1" s="154">
      <c r="A233" s="171" t="n">
        <v>218</v>
      </c>
      <c r="B233" s="171" t="n"/>
      <c r="C233" s="170" t="inlineStr">
        <is>
          <t>08.4.03.03-0035</t>
        </is>
      </c>
      <c r="D233" s="170" t="inlineStr">
        <is>
          <t>Сталь арматурная, горячекатаная, периодического профиля, класс А-III, диаметр 20-22 мм</t>
        </is>
      </c>
      <c r="E233" s="171" t="inlineStr">
        <is>
          <t>т</t>
        </is>
      </c>
      <c r="F233" s="171" t="n">
        <v>1.2</v>
      </c>
      <c r="G233" s="176" t="n">
        <v>7917</v>
      </c>
      <c r="H233" s="176">
        <f>ROUND(F233*G233,2)</f>
        <v/>
      </c>
    </row>
    <row r="234" ht="15.6" customFormat="1" customHeight="1" s="154">
      <c r="A234" s="171" t="n">
        <v>219</v>
      </c>
      <c r="B234" s="171" t="n"/>
      <c r="C234" s="170" t="inlineStr">
        <is>
          <t>01.3.01.06-0051</t>
        </is>
      </c>
      <c r="D234" s="170" t="inlineStr">
        <is>
          <t>Смазка солидол жировой Ж</t>
        </is>
      </c>
      <c r="E234" s="171" t="inlineStr">
        <is>
          <t>кг</t>
        </is>
      </c>
      <c r="F234" s="171" t="n">
        <v>1050.6672</v>
      </c>
      <c r="G234" s="176" t="n">
        <v>7.2</v>
      </c>
      <c r="H234" s="176">
        <f>ROUND(F234*G234,2)</f>
        <v/>
      </c>
    </row>
    <row r="235" ht="31.15" customFormat="1" customHeight="1" s="154">
      <c r="A235" s="171" t="n">
        <v>220</v>
      </c>
      <c r="B235" s="171" t="n"/>
      <c r="C235" s="170" t="inlineStr">
        <is>
          <t>08.4.03.02-0002</t>
        </is>
      </c>
      <c r="D235" s="170" t="inlineStr">
        <is>
          <t>Сталь арматурная, горячекатаная, гладкая, класс А-I, диаметр 8 мм</t>
        </is>
      </c>
      <c r="E235" s="171" t="inlineStr">
        <is>
          <t>т</t>
        </is>
      </c>
      <c r="F235" s="171" t="n">
        <v>1.1</v>
      </c>
      <c r="G235" s="176" t="n">
        <v>6780</v>
      </c>
      <c r="H235" s="176">
        <f>ROUND(F235*G235,2)</f>
        <v/>
      </c>
    </row>
    <row r="236" ht="78" customFormat="1" customHeight="1" s="154">
      <c r="A236" s="171" t="n">
        <v>221</v>
      </c>
      <c r="B236" s="171" t="n"/>
      <c r="C236" s="170" t="inlineStr">
        <is>
          <t>07.2.07.12-0006</t>
        </is>
      </c>
      <c r="D236" s="170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E236" s="171" t="inlineStr">
        <is>
          <t>т</t>
        </is>
      </c>
      <c r="F236" s="171" t="n">
        <v>0.7195</v>
      </c>
      <c r="G236" s="176" t="n">
        <v>10045</v>
      </c>
      <c r="H236" s="176">
        <f>ROUND(F236*G236,2)</f>
        <v/>
      </c>
    </row>
    <row r="237" ht="15.6" customFormat="1" customHeight="1" s="154">
      <c r="A237" s="171" t="n">
        <v>222</v>
      </c>
      <c r="B237" s="171" t="n"/>
      <c r="C237" s="170" t="inlineStr">
        <is>
          <t>01.7.11.07-0036</t>
        </is>
      </c>
      <c r="D237" s="170" t="inlineStr">
        <is>
          <t>Электроды сварочные Э46, диаметр 4 мм</t>
        </is>
      </c>
      <c r="E237" s="171" t="inlineStr">
        <is>
          <t>кг</t>
        </is>
      </c>
      <c r="F237" s="171" t="n">
        <v>671.2</v>
      </c>
      <c r="G237" s="176" t="n">
        <v>10.75</v>
      </c>
      <c r="H237" s="176">
        <f>ROUND(F237*G237,2)</f>
        <v/>
      </c>
    </row>
    <row r="238" ht="156" customFormat="1" customHeight="1" s="154">
      <c r="A238" s="171" t="n">
        <v>223</v>
      </c>
      <c r="B238" s="171" t="n"/>
      <c r="C238" s="170" t="inlineStr">
        <is>
          <t>01.2.03.03-0107</t>
        </is>
      </c>
      <c r="D238" s="170" t="inlineStr">
        <is>
          <t>Мастика битумно-масляная морозостойкая горячего применения (Мастика битумно-масляная клеящая, гидроизоляционная, герметизирующая, морозостойкая, горячего применения, диапазон температур применения от -25 до +40°С, для изоляции кабелей, защиты конструкций от блуждающих токов, заливки соединительных, осветительных и концевых муфт, защиты от коррозии подземных металлических коммуникаций)</t>
        </is>
      </c>
      <c r="E238" s="171" t="inlineStr">
        <is>
          <t>т</t>
        </is>
      </c>
      <c r="F238" s="171" t="n">
        <v>1.764</v>
      </c>
      <c r="G238" s="176" t="n">
        <v>3960</v>
      </c>
      <c r="H238" s="176">
        <f>ROUND(F238*G238,2)</f>
        <v/>
      </c>
    </row>
    <row r="239" ht="62.45" customFormat="1" customHeight="1" s="154">
      <c r="A239" s="171" t="n">
        <v>224</v>
      </c>
      <c r="B239" s="171" t="n"/>
      <c r="C239" s="170" t="inlineStr">
        <is>
          <t>07.2.07.12-0026</t>
        </is>
      </c>
      <c r="D239" s="170" t="inlineStr">
        <is>
          <t>Отдельные конструктивные элементы зданий и сооружений с преобладанием толстолистовой стали, средняя масса сборочной единицы свыше 1 до 3 т</t>
        </is>
      </c>
      <c r="E239" s="171" t="inlineStr">
        <is>
          <t>т</t>
        </is>
      </c>
      <c r="F239" s="171" t="n">
        <v>0.87</v>
      </c>
      <c r="G239" s="176" t="n">
        <v>7887.4</v>
      </c>
      <c r="H239" s="176">
        <f>ROUND(F239*G239,2)</f>
        <v/>
      </c>
    </row>
    <row r="240" ht="62.45" customFormat="1" customHeight="1" s="154">
      <c r="A240" s="171" t="n">
        <v>225</v>
      </c>
      <c r="B240" s="171" t="n"/>
      <c r="C240" s="170" t="inlineStr">
        <is>
          <t>24.3.03.13-0007</t>
        </is>
      </c>
      <c r="D240" s="170" t="inlineStr">
        <is>
          <t>Трубы напорные полиэтиленовые ПЭ100, стандартное размерное отношение SDR11 номинальный наружный диаметр 110 мм, толщина стенки 10 мм</t>
        </is>
      </c>
      <c r="E240" s="171" t="inlineStr">
        <is>
          <t>м</t>
        </is>
      </c>
      <c r="F240" s="171" t="n">
        <v>37.8</v>
      </c>
      <c r="G240" s="176" t="n">
        <v>180.93</v>
      </c>
      <c r="H240" s="176">
        <f>ROUND(F240*G240,2)</f>
        <v/>
      </c>
    </row>
    <row r="241" ht="15.6" customFormat="1" customHeight="1" s="154">
      <c r="A241" s="171" t="n">
        <v>226</v>
      </c>
      <c r="B241" s="171" t="n"/>
      <c r="C241" s="170" t="inlineStr">
        <is>
          <t>04.3.01.09-0015</t>
        </is>
      </c>
      <c r="D241" s="170" t="inlineStr">
        <is>
          <t>Раствор готовый кладочный, цементный, М150</t>
        </is>
      </c>
      <c r="E241" s="171" t="inlineStr">
        <is>
          <t>м3</t>
        </is>
      </c>
      <c r="F241" s="171" t="n">
        <v>12.036</v>
      </c>
      <c r="G241" s="176" t="n">
        <v>548.3</v>
      </c>
      <c r="H241" s="176">
        <f>ROUND(F241*G241,2)</f>
        <v/>
      </c>
    </row>
    <row r="242" ht="15.6" customFormat="1" customHeight="1" s="154">
      <c r="A242" s="171" t="n">
        <v>227</v>
      </c>
      <c r="B242" s="171" t="n"/>
      <c r="C242" s="170" t="inlineStr">
        <is>
          <t>08.4.02.03-0001</t>
        </is>
      </c>
      <c r="D242" s="170" t="inlineStr">
        <is>
          <t>Каркасы арматурные класса А-I диаметром: 8 мм</t>
        </is>
      </c>
      <c r="E242" s="171" t="inlineStr">
        <is>
          <t>т</t>
        </is>
      </c>
      <c r="F242" s="171" t="n">
        <v>0.9</v>
      </c>
      <c r="G242" s="176" t="n">
        <v>7325.47</v>
      </c>
      <c r="H242" s="176">
        <f>ROUND(F242*G242,2)</f>
        <v/>
      </c>
    </row>
    <row r="243" ht="31.15" customFormat="1" customHeight="1" s="154">
      <c r="A243" s="171" t="n">
        <v>228</v>
      </c>
      <c r="B243" s="171" t="n"/>
      <c r="C243" s="170" t="inlineStr">
        <is>
          <t>11.1.03.01-0079</t>
        </is>
      </c>
      <c r="D243" s="170" t="inlineStr">
        <is>
          <t>Бруски обрезные, хвойных пород, длина 4-6,5 м, ширина 75-150 мм, толщина 40-75 мм, сорт III</t>
        </is>
      </c>
      <c r="E243" s="171" t="inlineStr">
        <is>
          <t>м3</t>
        </is>
      </c>
      <c r="F243" s="171" t="n">
        <v>4.93414</v>
      </c>
      <c r="G243" s="176" t="n">
        <v>1287</v>
      </c>
      <c r="H243" s="176">
        <f>ROUND(F243*G243,2)</f>
        <v/>
      </c>
    </row>
    <row r="244" ht="31.15" customFormat="1" customHeight="1" s="154">
      <c r="A244" s="171" t="n">
        <v>229</v>
      </c>
      <c r="B244" s="171" t="n"/>
      <c r="C244" s="170" t="inlineStr">
        <is>
          <t>08.3.03.06-0002</t>
        </is>
      </c>
      <c r="D244" s="170" t="inlineStr">
        <is>
          <t>Проволока горячекатаная в мотках, диаметр 6,3-6,5 мм</t>
        </is>
      </c>
      <c r="E244" s="171" t="inlineStr">
        <is>
          <t>т</t>
        </is>
      </c>
      <c r="F244" s="171" t="n">
        <v>1.4093605</v>
      </c>
      <c r="G244" s="176" t="n">
        <v>4455.2</v>
      </c>
      <c r="H244" s="176">
        <f>ROUND(F244*G244,2)</f>
        <v/>
      </c>
    </row>
    <row r="245" ht="31.15" customFormat="1" customHeight="1" s="154">
      <c r="A245" s="171" t="n">
        <v>230</v>
      </c>
      <c r="B245" s="171" t="n"/>
      <c r="C245" s="170" t="inlineStr">
        <is>
          <t>11.1.03.06-0091</t>
        </is>
      </c>
      <c r="D245" s="170" t="inlineStr">
        <is>
          <t>Доска обрезная, хвойных пород, ширина 75-150 мм, толщина 32-40 мм, длина 4-6,5 м, сорт III</t>
        </is>
      </c>
      <c r="E245" s="171" t="inlineStr">
        <is>
          <t>м3</t>
        </is>
      </c>
      <c r="F245" s="171" t="n">
        <v>5.2609</v>
      </c>
      <c r="G245" s="176" t="n">
        <v>1155</v>
      </c>
      <c r="H245" s="176">
        <f>ROUND(F245*G245,2)</f>
        <v/>
      </c>
    </row>
    <row r="246" ht="46.9" customFormat="1" customHeight="1" s="154">
      <c r="A246" s="171" t="n">
        <v>231</v>
      </c>
      <c r="B246" s="171" t="n"/>
      <c r="C246" s="170" t="inlineStr">
        <is>
          <t>05.1.06.14-0012</t>
        </is>
      </c>
      <c r="D246" s="170" t="inlineStr">
        <is>
          <t>Плиты перекрытий железобетонные из легких бетонов плотностью 1600 кг/м3 и более (Плиты перекрытий каналов и камер)</t>
        </is>
      </c>
      <c r="E246" s="171" t="inlineStr">
        <is>
          <t>м3</t>
        </is>
      </c>
      <c r="F246" s="171" t="n">
        <v>2.64</v>
      </c>
      <c r="G246" s="176" t="n">
        <v>2130.03</v>
      </c>
      <c r="H246" s="176">
        <f>ROUND(F246*G246,2)</f>
        <v/>
      </c>
    </row>
    <row r="247" ht="62.45" customFormat="1" customHeight="1" s="154">
      <c r="A247" s="171" t="n">
        <v>232</v>
      </c>
      <c r="B247" s="171" t="n"/>
      <c r="C247" s="170" t="inlineStr">
        <is>
          <t>23.3.03.02-0188</t>
        </is>
      </c>
      <c r="D247" s="170" t="inlineStr">
        <is>
          <t>Трубы стальные бесшовные горячедеформированные со снятой фаской из стали марок 15, 20, 35, наружный диаметр 426 мм, толщина стенки 10 мм</t>
        </is>
      </c>
      <c r="E247" s="171" t="inlineStr">
        <is>
          <t>м</t>
        </is>
      </c>
      <c r="F247" s="171" t="n">
        <v>8.17</v>
      </c>
      <c r="G247" s="176" t="n">
        <v>641</v>
      </c>
      <c r="H247" s="176">
        <f>ROUND(F247*G247,2)</f>
        <v/>
      </c>
    </row>
    <row r="248" ht="31.15" customFormat="1" customHeight="1" s="154">
      <c r="A248" s="171" t="n">
        <v>233</v>
      </c>
      <c r="B248" s="171" t="n"/>
      <c r="C248" s="170" t="inlineStr">
        <is>
          <t>01.4.01.10-0025</t>
        </is>
      </c>
      <c r="D248" s="170" t="inlineStr">
        <is>
          <t>Шнек буровой без проходного отверстия, диаметр 200 мм, длина 2000 мм</t>
        </is>
      </c>
      <c r="E248" s="171" t="inlineStr">
        <is>
          <t>шт</t>
        </is>
      </c>
      <c r="F248" s="171" t="n">
        <v>1.839</v>
      </c>
      <c r="G248" s="176" t="n">
        <v>2745.52</v>
      </c>
      <c r="H248" s="176">
        <f>ROUND(F248*G248,2)</f>
        <v/>
      </c>
    </row>
    <row r="249" ht="15.6" customFormat="1" customHeight="1" s="154">
      <c r="A249" s="171" t="n">
        <v>234</v>
      </c>
      <c r="B249" s="171" t="n"/>
      <c r="C249" s="170" t="inlineStr">
        <is>
          <t>02.2.05.04-1712</t>
        </is>
      </c>
      <c r="D249" s="170" t="inlineStr">
        <is>
          <t>Щебень М 1400, фракция 10-20 мм, группа 2</t>
        </is>
      </c>
      <c r="E249" s="171" t="inlineStr">
        <is>
          <t>м3</t>
        </is>
      </c>
      <c r="F249" s="171" t="n">
        <v>35.65</v>
      </c>
      <c r="G249" s="176" t="n">
        <v>141.62</v>
      </c>
      <c r="H249" s="176">
        <f>ROUND(F249*G249,2)</f>
        <v/>
      </c>
    </row>
    <row r="250" ht="15.6" customFormat="1" customHeight="1" s="154">
      <c r="A250" s="171" t="n">
        <v>235</v>
      </c>
      <c r="B250" s="171" t="n"/>
      <c r="C250" s="170" t="inlineStr">
        <is>
          <t>01.7.15.03-0042</t>
        </is>
      </c>
      <c r="D250" s="170" t="inlineStr">
        <is>
          <t>Болты с гайками и шайбами строительные</t>
        </is>
      </c>
      <c r="E250" s="171" t="inlineStr">
        <is>
          <t>кг</t>
        </is>
      </c>
      <c r="F250" s="171" t="n">
        <v>480.346</v>
      </c>
      <c r="G250" s="176" t="n">
        <v>9.039999999999999</v>
      </c>
      <c r="H250" s="176">
        <f>ROUND(F250*G250,2)</f>
        <v/>
      </c>
    </row>
    <row r="251" ht="15.6" customFormat="1" customHeight="1" s="154">
      <c r="A251" s="171" t="n">
        <v>236</v>
      </c>
      <c r="B251" s="171" t="n"/>
      <c r="C251" s="170" t="inlineStr">
        <is>
          <t>20.1.02.08-0002</t>
        </is>
      </c>
      <c r="D251" s="170" t="inlineStr">
        <is>
          <t>Ниппель, диаметр 57 мм</t>
        </is>
      </c>
      <c r="E251" s="171" t="inlineStr">
        <is>
          <t>кг</t>
        </is>
      </c>
      <c r="F251" s="171" t="n">
        <v>20.7936</v>
      </c>
      <c r="G251" s="176" t="n">
        <v>207.8</v>
      </c>
      <c r="H251" s="176">
        <f>ROUND(F251*G251,2)</f>
        <v/>
      </c>
    </row>
    <row r="252" ht="15.6" customFormat="1" customHeight="1" s="154">
      <c r="A252" s="171" t="n">
        <v>237</v>
      </c>
      <c r="B252" s="171" t="n"/>
      <c r="C252" s="170" t="inlineStr">
        <is>
          <t>02.3.01.02-1011</t>
        </is>
      </c>
      <c r="D252" s="170" t="inlineStr">
        <is>
          <t>Песок природный I класс, средний, круглые сита</t>
        </is>
      </c>
      <c r="E252" s="171" t="inlineStr">
        <is>
          <t>м3</t>
        </is>
      </c>
      <c r="F252" s="171" t="n">
        <v>73.40600000000001</v>
      </c>
      <c r="G252" s="176" t="n">
        <v>54.95</v>
      </c>
      <c r="H252" s="176">
        <f>ROUND(F252*G252,2)</f>
        <v/>
      </c>
    </row>
    <row r="253" ht="15.6" customFormat="1" customHeight="1" s="154">
      <c r="A253" s="171" t="n">
        <v>238</v>
      </c>
      <c r="B253" s="171" t="n"/>
      <c r="C253" s="170" t="inlineStr">
        <is>
          <t>04.3.01.09-0013</t>
        </is>
      </c>
      <c r="D253" s="170" t="inlineStr">
        <is>
          <t>Раствор готовый кладочный, цементный, М75</t>
        </is>
      </c>
      <c r="E253" s="171" t="inlineStr">
        <is>
          <t>м3</t>
        </is>
      </c>
      <c r="F253" s="171" t="n">
        <v>7.75</v>
      </c>
      <c r="G253" s="176" t="n">
        <v>496.4</v>
      </c>
      <c r="H253" s="176">
        <f>ROUND(F253*G253,2)</f>
        <v/>
      </c>
    </row>
    <row r="254" ht="15.6" customFormat="1" customHeight="1" s="154">
      <c r="A254" s="171" t="n">
        <v>239</v>
      </c>
      <c r="B254" s="171" t="n"/>
      <c r="C254" s="170" t="inlineStr">
        <is>
          <t>20.1.02.08-0001</t>
        </is>
      </c>
      <c r="D254" s="170" t="inlineStr">
        <is>
          <t>Ниппель, диаметр 42 мм</t>
        </is>
      </c>
      <c r="E254" s="171" t="inlineStr">
        <is>
          <t>кг</t>
        </is>
      </c>
      <c r="F254" s="171" t="n">
        <v>21.5232</v>
      </c>
      <c r="G254" s="176" t="n">
        <v>176.1</v>
      </c>
      <c r="H254" s="176">
        <f>ROUND(F254*G254,2)</f>
        <v/>
      </c>
    </row>
    <row r="255" ht="62.45" customFormat="1" customHeight="1" s="154">
      <c r="A255" s="171" t="n">
        <v>240</v>
      </c>
      <c r="B255" s="171" t="n"/>
      <c r="C255" s="170" t="inlineStr">
        <is>
          <t>23.5.02.02-0055</t>
        </is>
      </c>
      <c r="D255" s="170" t="inlineStr">
        <is>
          <t>Трубы стальные электросварные прямошовные со снятой фаской из стали марок Ст2кп-Ст4кп и Ст2пс-Ст4пс, наружный диаметр 108 мм, толщина стенки 4 мм</t>
        </is>
      </c>
      <c r="E255" s="171" t="inlineStr">
        <is>
          <t>м</t>
        </is>
      </c>
      <c r="F255" s="171" t="n">
        <v>54.89</v>
      </c>
      <c r="G255" s="176" t="n">
        <v>67.65000000000001</v>
      </c>
      <c r="H255" s="176">
        <f>ROUND(F255*G255,2)</f>
        <v/>
      </c>
    </row>
    <row r="256" ht="15.6" customFormat="1" customHeight="1" s="154">
      <c r="A256" s="171" t="n">
        <v>241</v>
      </c>
      <c r="B256" s="171" t="n"/>
      <c r="C256" s="170" t="inlineStr">
        <is>
          <t>08.3.07.01-0034</t>
        </is>
      </c>
      <c r="D256" s="170" t="inlineStr">
        <is>
          <t>Сталь полосовая: 20х5 мм, марка Ст3сп</t>
        </is>
      </c>
      <c r="E256" s="171" t="inlineStr">
        <is>
          <t>т</t>
        </is>
      </c>
      <c r="F256" s="171" t="n">
        <v>0.5</v>
      </c>
      <c r="G256" s="176" t="n">
        <v>7241.59</v>
      </c>
      <c r="H256" s="176">
        <f>ROUND(F256*G256,2)</f>
        <v/>
      </c>
    </row>
    <row r="257" ht="15.6" customFormat="1" customHeight="1" s="154">
      <c r="A257" s="171" t="n">
        <v>242</v>
      </c>
      <c r="B257" s="171" t="n"/>
      <c r="C257" s="170" t="inlineStr">
        <is>
          <t>01.7.03.01-0001</t>
        </is>
      </c>
      <c r="D257" s="170" t="inlineStr">
        <is>
          <t>Вода</t>
        </is>
      </c>
      <c r="E257" s="171" t="inlineStr">
        <is>
          <t>м3</t>
        </is>
      </c>
      <c r="F257" s="171" t="n">
        <v>1473.3704795</v>
      </c>
      <c r="G257" s="176" t="n">
        <v>2.44</v>
      </c>
      <c r="H257" s="176">
        <f>ROUND(F257*G257,2)</f>
        <v/>
      </c>
    </row>
    <row r="258" ht="15.6" customFormat="1" customHeight="1" s="154">
      <c r="A258" s="171" t="n">
        <v>243</v>
      </c>
      <c r="B258" s="171" t="n"/>
      <c r="C258" s="170" t="inlineStr">
        <is>
          <t>11.2.13.04-0013</t>
        </is>
      </c>
      <c r="D258" s="170" t="inlineStr">
        <is>
          <t>Щиты из досок, толщина 50 мм</t>
        </is>
      </c>
      <c r="E258" s="171" t="inlineStr">
        <is>
          <t>м2</t>
        </is>
      </c>
      <c r="F258" s="171" t="n">
        <v>61.566</v>
      </c>
      <c r="G258" s="176" t="n">
        <v>57.63</v>
      </c>
      <c r="H258" s="176">
        <f>ROUND(F258*G258,2)</f>
        <v/>
      </c>
    </row>
    <row r="259" ht="15.6" customFormat="1" customHeight="1" s="154">
      <c r="A259" s="171" t="n">
        <v>244</v>
      </c>
      <c r="B259" s="171" t="n"/>
      <c r="C259" s="170" t="inlineStr">
        <is>
          <t>01.4.01.06-0013</t>
        </is>
      </c>
      <c r="D259" s="170" t="inlineStr">
        <is>
          <t>Коронки буровые, тип БУ-52С</t>
        </is>
      </c>
      <c r="E259" s="171" t="inlineStr">
        <is>
          <t>шт</t>
        </is>
      </c>
      <c r="F259" s="171" t="n">
        <v>21.51282</v>
      </c>
      <c r="G259" s="176" t="n">
        <v>156.63</v>
      </c>
      <c r="H259" s="176">
        <f>ROUND(F259*G259,2)</f>
        <v/>
      </c>
    </row>
    <row r="260" ht="31.15" customFormat="1" customHeight="1" s="154">
      <c r="A260" s="171" t="n">
        <v>245</v>
      </c>
      <c r="B260" s="171" t="n"/>
      <c r="C260" s="170" t="inlineStr">
        <is>
          <t>23.8.03.12-0011</t>
        </is>
      </c>
      <c r="D260" s="170" t="inlineStr">
        <is>
          <t>Фасонные части стальные сварные, номинальный диаметр до 800 мм</t>
        </is>
      </c>
      <c r="E260" s="171" t="inlineStr">
        <is>
          <t>т</t>
        </is>
      </c>
      <c r="F260" s="171" t="n">
        <v>0.6</v>
      </c>
      <c r="G260" s="176" t="n">
        <v>5500</v>
      </c>
      <c r="H260" s="176">
        <f>ROUND(F260*G260,2)</f>
        <v/>
      </c>
    </row>
    <row r="261" ht="31.15" customFormat="1" customHeight="1" s="154">
      <c r="A261" s="171" t="n">
        <v>246</v>
      </c>
      <c r="B261" s="171" t="n"/>
      <c r="C261" s="170" t="inlineStr">
        <is>
          <t>08.4.03.02-0006</t>
        </is>
      </c>
      <c r="D261" s="170" t="inlineStr">
        <is>
          <t>Сталь арматурная, горячекатаная, гладкая, класс А-I, диаметр 16-18 мм</t>
        </is>
      </c>
      <c r="E261" s="171" t="inlineStr">
        <is>
          <t>т</t>
        </is>
      </c>
      <c r="F261" s="171" t="n">
        <v>0.58</v>
      </c>
      <c r="G261" s="176" t="n">
        <v>5650</v>
      </c>
      <c r="H261" s="176">
        <f>ROUND(F261*G261,2)</f>
        <v/>
      </c>
    </row>
    <row r="262" ht="31.15" customFormat="1" customHeight="1" s="154">
      <c r="A262" s="171" t="n">
        <v>247</v>
      </c>
      <c r="B262" s="171" t="n"/>
      <c r="C262" s="170" t="inlineStr">
        <is>
          <t>14.4.02.09-0301</t>
        </is>
      </c>
      <c r="D262" s="170" t="inlineStr">
        <is>
          <t>Композиция антикоррозионная цинкнаполненная</t>
        </is>
      </c>
      <c r="E262" s="171" t="inlineStr">
        <is>
          <t>кг</t>
        </is>
      </c>
      <c r="F262" s="171" t="n">
        <v>12.88</v>
      </c>
      <c r="G262" s="176" t="n">
        <v>238.48</v>
      </c>
      <c r="H262" s="176">
        <f>ROUND(F262*G262,2)</f>
        <v/>
      </c>
    </row>
    <row r="263" ht="31.15" customFormat="1" customHeight="1" s="154">
      <c r="A263" s="171" t="n">
        <v>248</v>
      </c>
      <c r="B263" s="171" t="n"/>
      <c r="C263" s="170" t="inlineStr">
        <is>
          <t>08.3.08.02-0011</t>
        </is>
      </c>
      <c r="D263" s="170" t="inlineStr">
        <is>
          <t>Уголок горячекатаный, марка стали Ст6сп, ширина полок 180-200 мм, толщина 11-30 мм</t>
        </is>
      </c>
      <c r="E263" s="171" t="inlineStr">
        <is>
          <t>т</t>
        </is>
      </c>
      <c r="F263" s="171" t="n">
        <v>0.49</v>
      </c>
      <c r="G263" s="176" t="n">
        <v>6102</v>
      </c>
      <c r="H263" s="176">
        <f>ROUND(F263*G263,2)</f>
        <v/>
      </c>
    </row>
    <row r="264" ht="31.15" customFormat="1" customHeight="1" s="154">
      <c r="A264" s="171" t="n">
        <v>249</v>
      </c>
      <c r="B264" s="171" t="n"/>
      <c r="C264" s="170" t="inlineStr">
        <is>
          <t>11.1.03.01-0078</t>
        </is>
      </c>
      <c r="D264" s="170" t="inlineStr">
        <is>
          <t>Бруски обрезные, хвойных пород, длина 4-6,5 м, ширина 75-150 мм, толщина 40-75 мм, сорт II</t>
        </is>
      </c>
      <c r="E264" s="171" t="inlineStr">
        <is>
          <t>м3</t>
        </is>
      </c>
      <c r="F264" s="171" t="n">
        <v>1.75</v>
      </c>
      <c r="G264" s="176" t="n">
        <v>1601</v>
      </c>
      <c r="H264" s="176">
        <f>ROUND(F264*G264,2)</f>
        <v/>
      </c>
    </row>
    <row r="265" ht="15.6" customFormat="1" customHeight="1" s="154">
      <c r="A265" s="171" t="n">
        <v>250</v>
      </c>
      <c r="B265" s="171" t="n"/>
      <c r="C265" s="170" t="inlineStr">
        <is>
          <t>01.7.07.12-0024</t>
        </is>
      </c>
      <c r="D265" s="170" t="inlineStr">
        <is>
          <t>Пленка полиэтиленовая, толщина 0,15 мм</t>
        </is>
      </c>
      <c r="E265" s="171" t="inlineStr">
        <is>
          <t>м2</t>
        </is>
      </c>
      <c r="F265" s="171" t="n">
        <v>771.8215</v>
      </c>
      <c r="G265" s="176" t="n">
        <v>3.62</v>
      </c>
      <c r="H265" s="176">
        <f>ROUND(F265*G265,2)</f>
        <v/>
      </c>
    </row>
    <row r="266" ht="15.6" customFormat="1" customHeight="1" s="154">
      <c r="A266" s="171" t="n">
        <v>251</v>
      </c>
      <c r="B266" s="171" t="n"/>
      <c r="C266" s="170" t="inlineStr">
        <is>
          <t>01.7.11.07-0045</t>
        </is>
      </c>
      <c r="D266" s="170" t="inlineStr">
        <is>
          <t>Электроды сварочные Э42А, диаметр 5 мм</t>
        </is>
      </c>
      <c r="E266" s="171" t="inlineStr">
        <is>
          <t>т</t>
        </is>
      </c>
      <c r="F266" s="171" t="n">
        <v>0.26642</v>
      </c>
      <c r="G266" s="176" t="n">
        <v>10362</v>
      </c>
      <c r="H266" s="176">
        <f>ROUND(F266*G266,2)</f>
        <v/>
      </c>
    </row>
    <row r="267" ht="31.15" customFormat="1" customHeight="1" s="154">
      <c r="A267" s="171" t="n">
        <v>252</v>
      </c>
      <c r="B267" s="171" t="n"/>
      <c r="C267" s="170" t="inlineStr">
        <is>
          <t>08.4.03.02-0004</t>
        </is>
      </c>
      <c r="D267" s="170" t="inlineStr">
        <is>
          <t>Сталь арматурная, горячекатаная, гладкая, класс А-I, диаметр 12 мм</t>
        </is>
      </c>
      <c r="E267" s="171" t="inlineStr">
        <is>
          <t>т</t>
        </is>
      </c>
      <c r="F267" s="171" t="n">
        <v>0.41</v>
      </c>
      <c r="G267" s="176" t="n">
        <v>6508.75</v>
      </c>
      <c r="H267" s="176">
        <f>ROUND(F267*G267,2)</f>
        <v/>
      </c>
    </row>
    <row r="268" ht="31.15" customFormat="1" customHeight="1" s="154">
      <c r="A268" s="171" t="n">
        <v>253</v>
      </c>
      <c r="B268" s="171" t="n"/>
      <c r="C268" s="170" t="inlineStr">
        <is>
          <t>01.7.17.06-0061</t>
        </is>
      </c>
      <c r="D268" s="170" t="inlineStr">
        <is>
          <t>Диск алмазный для твердых материалов, диаметр 350 мм</t>
        </is>
      </c>
      <c r="E268" s="171" t="inlineStr">
        <is>
          <t>шт</t>
        </is>
      </c>
      <c r="F268" s="171" t="n">
        <v>3.549498</v>
      </c>
      <c r="G268" s="176" t="n">
        <v>737</v>
      </c>
      <c r="H268" s="176">
        <f>ROUND(F268*G268,2)</f>
        <v/>
      </c>
    </row>
    <row r="269" ht="15.6" customFormat="1" customHeight="1" s="154">
      <c r="A269" s="171" t="n">
        <v>254</v>
      </c>
      <c r="B269" s="171" t="n"/>
      <c r="C269" s="170" t="inlineStr">
        <is>
          <t>16.2.02.07-0161</t>
        </is>
      </c>
      <c r="D269" s="170" t="inlineStr">
        <is>
          <t>Семена газонных трав (смесь)</t>
        </is>
      </c>
      <c r="E269" s="171" t="inlineStr">
        <is>
          <t>кг</t>
        </is>
      </c>
      <c r="F269" s="171" t="n">
        <v>17.52</v>
      </c>
      <c r="G269" s="176" t="n">
        <v>146.25</v>
      </c>
      <c r="H269" s="176">
        <f>ROUND(F269*G269,2)</f>
        <v/>
      </c>
    </row>
    <row r="270" ht="31.15" customFormat="1" customHeight="1" s="154">
      <c r="A270" s="171" t="n">
        <v>255</v>
      </c>
      <c r="B270" s="171" t="n"/>
      <c r="C270" s="170" t="inlineStr">
        <is>
          <t>01.2.03.03-0107</t>
        </is>
      </c>
      <c r="D270" s="170" t="inlineStr">
        <is>
          <t>Мастика битумно-масляная морозостойкая горячего применения</t>
        </is>
      </c>
      <c r="E270" s="171" t="inlineStr">
        <is>
          <t>т</t>
        </is>
      </c>
      <c r="F270" s="171" t="n">
        <v>0.646</v>
      </c>
      <c r="G270" s="176" t="n">
        <v>3960</v>
      </c>
      <c r="H270" s="176">
        <f>ROUND(F270*G270,2)</f>
        <v/>
      </c>
    </row>
    <row r="271" ht="46.9" customFormat="1" customHeight="1" s="154">
      <c r="A271" s="171" t="n">
        <v>256</v>
      </c>
      <c r="B271" s="171" t="n"/>
      <c r="C271" s="170" t="inlineStr">
        <is>
          <t>01.7.19.09-0021</t>
        </is>
      </c>
      <c r="D271" s="170" t="inlineStr">
        <is>
          <t>Рукава резинотканевые напорно-всасывающие для воды давлением 1 МПа (10 кгс/см2), внутренний диаметр 16 мм</t>
        </is>
      </c>
      <c r="E271" s="171" t="inlineStr">
        <is>
          <t>м</t>
        </is>
      </c>
      <c r="F271" s="171" t="n">
        <v>66.76560000000001</v>
      </c>
      <c r="G271" s="176" t="n">
        <v>37.18</v>
      </c>
      <c r="H271" s="176">
        <f>ROUND(F271*G271,2)</f>
        <v/>
      </c>
    </row>
    <row r="272" ht="15.6" customFormat="1" customHeight="1" s="154">
      <c r="A272" s="171" t="n">
        <v>257</v>
      </c>
      <c r="B272" s="171" t="n"/>
      <c r="C272" s="170" t="inlineStr">
        <is>
          <t>12.1.02.12-0004</t>
        </is>
      </c>
      <c r="D272" s="170" t="inlineStr">
        <is>
          <t>Пергамин кровельный П-350</t>
        </is>
      </c>
      <c r="E272" s="171" t="inlineStr">
        <is>
          <t>м2</t>
        </is>
      </c>
      <c r="F272" s="171" t="n">
        <v>682</v>
      </c>
      <c r="G272" s="176" t="n">
        <v>3.25</v>
      </c>
      <c r="H272" s="176">
        <f>ROUND(F272*G272,2)</f>
        <v/>
      </c>
    </row>
    <row r="273" ht="15.6" customFormat="1" customHeight="1" s="154">
      <c r="A273" s="171" t="n">
        <v>258</v>
      </c>
      <c r="B273" s="171" t="n"/>
      <c r="C273" s="170" t="inlineStr">
        <is>
          <t>01.3.01.03-0002</t>
        </is>
      </c>
      <c r="D273" s="170" t="inlineStr">
        <is>
          <t>Керосин для технических целей</t>
        </is>
      </c>
      <c r="E273" s="171" t="inlineStr">
        <is>
          <t>т</t>
        </is>
      </c>
      <c r="F273" s="171" t="n">
        <v>0.7992</v>
      </c>
      <c r="G273" s="176" t="n">
        <v>2606.9</v>
      </c>
      <c r="H273" s="176">
        <f>ROUND(F273*G273,2)</f>
        <v/>
      </c>
    </row>
    <row r="274" ht="31.15" customFormat="1" customHeight="1" s="154">
      <c r="A274" s="171" t="n">
        <v>259</v>
      </c>
      <c r="B274" s="171" t="n"/>
      <c r="C274" s="170" t="inlineStr">
        <is>
          <t>08.4.01.01-0022</t>
        </is>
      </c>
      <c r="D274" s="170" t="inlineStr">
        <is>
          <t>Детали анкерные с резьбой из прямых или гнутых круглых стержней</t>
        </is>
      </c>
      <c r="E274" s="171" t="inlineStr">
        <is>
          <t>т</t>
        </is>
      </c>
      <c r="F274" s="171" t="n">
        <v>0.186958</v>
      </c>
      <c r="G274" s="176" t="n">
        <v>10100</v>
      </c>
      <c r="H274" s="176">
        <f>ROUND(F274*G274,2)</f>
        <v/>
      </c>
    </row>
    <row r="275" ht="62.45" customFormat="1" customHeight="1" s="154">
      <c r="A275" s="171" t="n">
        <v>260</v>
      </c>
      <c r="B275" s="171" t="n"/>
      <c r="C275" s="170" t="inlineStr">
        <is>
          <t>23.3.03.02-0161</t>
        </is>
      </c>
      <c r="D275" s="170" t="inlineStr">
        <is>
          <t>Трубы стальные бесшовные горячедеформированные со снятой фаской из стали марок 15, 20, 35, наружный диаметр 219 мм, толщина стенки 10 мм</t>
        </is>
      </c>
      <c r="E275" s="171" t="inlineStr">
        <is>
          <t>м</t>
        </is>
      </c>
      <c r="F275" s="171" t="n">
        <v>4.15</v>
      </c>
      <c r="G275" s="176" t="n">
        <v>436.27</v>
      </c>
      <c r="H275" s="176">
        <f>ROUND(F275*G275,2)</f>
        <v/>
      </c>
    </row>
    <row r="276" ht="15.6" customFormat="1" customHeight="1" s="154">
      <c r="A276" s="171" t="n">
        <v>261</v>
      </c>
      <c r="B276" s="171" t="n"/>
      <c r="C276" s="170" t="inlineStr">
        <is>
          <t>01.7.03.01-0001</t>
        </is>
      </c>
      <c r="D276" s="170" t="inlineStr">
        <is>
          <t>Вода</t>
        </is>
      </c>
      <c r="E276" s="171" t="inlineStr">
        <is>
          <t>м3</t>
        </is>
      </c>
      <c r="F276" s="171" t="n">
        <v>729.6</v>
      </c>
      <c r="G276" s="176" t="n">
        <v>2.44</v>
      </c>
      <c r="H276" s="176">
        <f>ROUND(F276*G276,2)</f>
        <v/>
      </c>
    </row>
    <row r="277" ht="15.6" customFormat="1" customHeight="1" s="154">
      <c r="A277" s="171" t="n">
        <v>262</v>
      </c>
      <c r="B277" s="171" t="n"/>
      <c r="C277" s="170" t="inlineStr">
        <is>
          <t>01.7.11.07-0056</t>
        </is>
      </c>
      <c r="D277" s="170" t="inlineStr">
        <is>
          <t>Электроды сварочные Э46, диаметр 6 мм</t>
        </is>
      </c>
      <c r="E277" s="171" t="inlineStr">
        <is>
          <t>т</t>
        </is>
      </c>
      <c r="F277" s="171" t="n">
        <v>0.174699</v>
      </c>
      <c r="G277" s="176" t="n">
        <v>9793</v>
      </c>
      <c r="H277" s="176">
        <f>ROUND(F277*G277,2)</f>
        <v/>
      </c>
    </row>
    <row r="278" ht="46.9" customFormat="1" customHeight="1" s="154">
      <c r="A278" s="171" t="n">
        <v>263</v>
      </c>
      <c r="B278" s="171" t="n"/>
      <c r="C278" s="170" t="inlineStr">
        <is>
          <t>11.1.03.06-0096</t>
        </is>
      </c>
      <c r="D278" s="170" t="inlineStr">
        <is>
          <t>Доска обрезная, хвойных пород, ширина 75-150 мм, толщина 44 мм и более, длина 4-6,5 м, сорт IV</t>
        </is>
      </c>
      <c r="E278" s="171" t="inlineStr">
        <is>
          <t>м3</t>
        </is>
      </c>
      <c r="F278" s="171" t="n">
        <v>2.159</v>
      </c>
      <c r="G278" s="176" t="n">
        <v>770</v>
      </c>
      <c r="H278" s="176">
        <f>ROUND(F278*G278,2)</f>
        <v/>
      </c>
    </row>
    <row r="279" ht="15.6" customFormat="1" customHeight="1" s="154">
      <c r="A279" s="171" t="n">
        <v>264</v>
      </c>
      <c r="B279" s="171" t="n"/>
      <c r="C279" s="170" t="inlineStr">
        <is>
          <t>02.3.01.02-1012</t>
        </is>
      </c>
      <c r="D279" s="170" t="inlineStr">
        <is>
          <t>Песок природный II класс, средний, круглые сита</t>
        </is>
      </c>
      <c r="E279" s="171" t="inlineStr">
        <is>
          <t>м3</t>
        </is>
      </c>
      <c r="F279" s="171" t="n">
        <v>27.44376</v>
      </c>
      <c r="G279" s="176" t="n">
        <v>59.99</v>
      </c>
      <c r="H279" s="176">
        <f>ROUND(F279*G279,2)</f>
        <v/>
      </c>
    </row>
    <row r="280" ht="15.6" customFormat="1" customHeight="1" s="154">
      <c r="A280" s="171" t="n">
        <v>265</v>
      </c>
      <c r="B280" s="171" t="n"/>
      <c r="C280" s="170" t="inlineStr">
        <is>
          <t>01.7.07.29-0221</t>
        </is>
      </c>
      <c r="D280" s="170" t="inlineStr">
        <is>
          <t>Состав уплотнительный</t>
        </is>
      </c>
      <c r="E280" s="171" t="inlineStr">
        <is>
          <t>кг</t>
        </is>
      </c>
      <c r="F280" s="171" t="n">
        <v>97.2</v>
      </c>
      <c r="G280" s="176" t="n">
        <v>16.7</v>
      </c>
      <c r="H280" s="176">
        <f>ROUND(F280*G280,2)</f>
        <v/>
      </c>
    </row>
    <row r="281" ht="31.15" customFormat="1" customHeight="1" s="154">
      <c r="A281" s="171" t="n">
        <v>266</v>
      </c>
      <c r="B281" s="171" t="n"/>
      <c r="C281" s="170" t="inlineStr">
        <is>
          <t>04.1.02.05-0026</t>
        </is>
      </c>
      <c r="D281" s="170" t="inlineStr">
        <is>
          <t>Смеси бетонные тяжелого бетона (БСТ), крупность заполнителя 10 мм, класс В15 (М200)</t>
        </is>
      </c>
      <c r="E281" s="171" t="inlineStr">
        <is>
          <t>м3</t>
        </is>
      </c>
      <c r="F281" s="171" t="n">
        <v>2.355</v>
      </c>
      <c r="G281" s="176" t="n">
        <v>665</v>
      </c>
      <c r="H281" s="176">
        <f>ROUND(F281*G281,2)</f>
        <v/>
      </c>
    </row>
    <row r="282" ht="31.15" customFormat="1" customHeight="1" s="154">
      <c r="A282" s="171" t="n">
        <v>267</v>
      </c>
      <c r="B282" s="171" t="n"/>
      <c r="C282" s="170" t="inlineStr">
        <is>
          <t>17.4.03.01-0008</t>
        </is>
      </c>
      <c r="D282" s="170" t="inlineStr">
        <is>
          <t>Мертель огнеупорный алюмосиликатный шамотный МШ-28</t>
        </is>
      </c>
      <c r="E282" s="171" t="inlineStr">
        <is>
          <t>т</t>
        </is>
      </c>
      <c r="F282" s="171" t="n">
        <v>1.6</v>
      </c>
      <c r="G282" s="176" t="n">
        <v>898.58</v>
      </c>
      <c r="H282" s="176">
        <f>ROUND(F282*G282,2)</f>
        <v/>
      </c>
    </row>
    <row r="283" ht="15.6" customFormat="1" customHeight="1" s="154">
      <c r="A283" s="171" t="n">
        <v>268</v>
      </c>
      <c r="B283" s="171" t="n"/>
      <c r="C283" s="170" t="inlineStr">
        <is>
          <t>03.1.02.03-0011</t>
        </is>
      </c>
      <c r="D283" s="170" t="inlineStr">
        <is>
          <t>Известь строительная негашеная комовая, сорт I</t>
        </is>
      </c>
      <c r="E283" s="171" t="inlineStr">
        <is>
          <t>т</t>
        </is>
      </c>
      <c r="F283" s="171" t="n">
        <v>1.8328665</v>
      </c>
      <c r="G283" s="176" t="n">
        <v>734.5</v>
      </c>
      <c r="H283" s="176">
        <f>ROUND(F283*G283,2)</f>
        <v/>
      </c>
    </row>
    <row r="284" ht="62.45" customFormat="1" customHeight="1" s="154">
      <c r="A284" s="171" t="n">
        <v>269</v>
      </c>
      <c r="B284" s="171" t="n"/>
      <c r="C284" s="170" t="inlineStr">
        <is>
          <t>23.5.01.08-0035</t>
        </is>
      </c>
      <c r="D284" s="170" t="inlineStr">
        <is>
          <t>Трубы стальные электросварные прямошовные и спиральношовные, класс прочности К38, наружный диаметр 630 мм, толщина стенки 10 мм</t>
        </is>
      </c>
      <c r="E284" s="171" t="inlineStr">
        <is>
          <t>м</t>
        </is>
      </c>
      <c r="F284" s="171" t="n">
        <v>0.96</v>
      </c>
      <c r="G284" s="176" t="n">
        <v>1282.4</v>
      </c>
      <c r="H284" s="176">
        <f>ROUND(F284*G284,2)</f>
        <v/>
      </c>
    </row>
    <row r="285" ht="46.9" customFormat="1" customHeight="1" s="154">
      <c r="A285" s="171" t="n">
        <v>270</v>
      </c>
      <c r="B285" s="171" t="n"/>
      <c r="C285" s="170" t="inlineStr">
        <is>
          <t>01.7.19.09-0024</t>
        </is>
      </c>
      <c r="D285" s="170" t="inlineStr">
        <is>
          <t>Рукава резинотканевые напорно-всасывающие для воды давлением 1 МПа (10 кгс/см2), внутренний диаметр 32 мм</t>
        </is>
      </c>
      <c r="E285" s="171" t="inlineStr">
        <is>
          <t>м</t>
        </is>
      </c>
      <c r="F285" s="171" t="n">
        <v>18.24</v>
      </c>
      <c r="G285" s="176" t="n">
        <v>67.09999999999999</v>
      </c>
      <c r="H285" s="176">
        <f>ROUND(F285*G285,2)</f>
        <v/>
      </c>
    </row>
    <row r="286" ht="93.59999999999999" customFormat="1" customHeight="1" s="154">
      <c r="A286" s="171" t="n">
        <v>271</v>
      </c>
      <c r="B286" s="171" t="n"/>
      <c r="C286" s="170" t="inlineStr">
        <is>
          <t>08.1.02.06-0042</t>
        </is>
      </c>
      <c r="D286" s="170" t="inlineStr">
        <is>
          <t>Люк чугунный с решеткой для дождеприемного колодца ЛР (Крышка люка дополнительная, внутренняя, стальная, с запорным устройством с тремя распорными винтами, для предотвращения несанкционированного доступа внутрь колодцев подземных инженерных сетей)</t>
        </is>
      </c>
      <c r="E286" s="171" t="inlineStr">
        <is>
          <t>шт</t>
        </is>
      </c>
      <c r="F286" s="171" t="n">
        <v>2</v>
      </c>
      <c r="G286" s="176" t="n">
        <v>592.2</v>
      </c>
      <c r="H286" s="176">
        <f>ROUND(F286*G286,2)</f>
        <v/>
      </c>
    </row>
    <row r="287" ht="15.6" customFormat="1" customHeight="1" s="154">
      <c r="A287" s="171" t="n">
        <v>272</v>
      </c>
      <c r="B287" s="171" t="n"/>
      <c r="C287" s="170" t="inlineStr">
        <is>
          <t>24.3.05.18-0001</t>
        </is>
      </c>
      <c r="D287" s="170" t="inlineStr">
        <is>
          <t>Штуцеры, длина 200 мм</t>
        </is>
      </c>
      <c r="E287" s="171" t="inlineStr">
        <is>
          <t>шт</t>
        </is>
      </c>
      <c r="F287" s="171" t="n">
        <v>25.7184</v>
      </c>
      <c r="G287" s="176" t="n">
        <v>44.3</v>
      </c>
      <c r="H287" s="176">
        <f>ROUND(F287*G287,2)</f>
        <v/>
      </c>
    </row>
    <row r="288" ht="46.9" customFormat="1" customHeight="1" s="154">
      <c r="A288" s="171" t="n">
        <v>273</v>
      </c>
      <c r="B288" s="171" t="n"/>
      <c r="C288" s="170" t="inlineStr">
        <is>
          <t>23.3.01.07-0003</t>
        </is>
      </c>
      <c r="D288" s="170" t="inlineStr">
        <is>
          <t>Трубы стальные бурильные утяжеленные из стали группы К, тип УБТ, наружный диаметр 89 мм, толщина стенки 19 мм</t>
        </is>
      </c>
      <c r="E288" s="171" t="inlineStr">
        <is>
          <t>м</t>
        </is>
      </c>
      <c r="F288" s="171" t="n">
        <v>2.73</v>
      </c>
      <c r="G288" s="176" t="n">
        <v>396.93</v>
      </c>
      <c r="H288" s="176">
        <f>ROUND(F288*G288,2)</f>
        <v/>
      </c>
    </row>
    <row r="289" ht="15.6" customFormat="1" customHeight="1" s="154">
      <c r="A289" s="171" t="n">
        <v>274</v>
      </c>
      <c r="B289" s="171" t="n"/>
      <c r="C289" s="170" t="inlineStr">
        <is>
          <t>14.4.03.03-0002</t>
        </is>
      </c>
      <c r="D289" s="170" t="inlineStr">
        <is>
          <t>Лак битумный БТ-123</t>
        </is>
      </c>
      <c r="E289" s="171" t="inlineStr">
        <is>
          <t>т</t>
        </is>
      </c>
      <c r="F289" s="171" t="n">
        <v>0.133859</v>
      </c>
      <c r="G289" s="176" t="n">
        <v>7826.9</v>
      </c>
      <c r="H289" s="176">
        <f>ROUND(F289*G289,2)</f>
        <v/>
      </c>
    </row>
    <row r="290" ht="31.15" customFormat="1" customHeight="1" s="154">
      <c r="A290" s="171" t="n">
        <v>275</v>
      </c>
      <c r="B290" s="171" t="n"/>
      <c r="C290" s="170" t="inlineStr">
        <is>
          <t>01.3.01.07-0009</t>
        </is>
      </c>
      <c r="D290" s="170" t="inlineStr">
        <is>
          <t>Спирт этиловый ректификованный технический, сорт I</t>
        </is>
      </c>
      <c r="E290" s="171" t="inlineStr">
        <is>
          <t>кг</t>
        </is>
      </c>
      <c r="F290" s="171" t="n">
        <v>25.58</v>
      </c>
      <c r="G290" s="176" t="n">
        <v>38.89</v>
      </c>
      <c r="H290" s="176">
        <f>ROUND(F290*G290,2)</f>
        <v/>
      </c>
    </row>
    <row r="291" ht="15.6" customFormat="1" customHeight="1" s="154">
      <c r="A291" s="171" t="n">
        <v>276</v>
      </c>
      <c r="B291" s="171" t="n"/>
      <c r="C291" s="170" t="inlineStr">
        <is>
          <t>02.2.05.04-1567</t>
        </is>
      </c>
      <c r="D291" s="170" t="inlineStr">
        <is>
          <t>Щебень М 400, фракция 5(3)-10 мм, группа 2</t>
        </is>
      </c>
      <c r="E291" s="171" t="inlineStr">
        <is>
          <t>м3</t>
        </is>
      </c>
      <c r="F291" s="171" t="n">
        <v>7.525</v>
      </c>
      <c r="G291" s="176" t="n">
        <v>131.08</v>
      </c>
      <c r="H291" s="176">
        <f>ROUND(F291*G291,2)</f>
        <v/>
      </c>
    </row>
    <row r="292" ht="15.6" customFormat="1" customHeight="1" s="154">
      <c r="A292" s="171" t="n">
        <v>277</v>
      </c>
      <c r="B292" s="171" t="n"/>
      <c r="C292" s="170" t="inlineStr">
        <is>
          <t>02.2.05.04-1777</t>
        </is>
      </c>
      <c r="D292" s="170" t="inlineStr">
        <is>
          <t>Щебень М 800, фракция 20-40 мм, группа 2</t>
        </is>
      </c>
      <c r="E292" s="171" t="inlineStr">
        <is>
          <t>м3</t>
        </is>
      </c>
      <c r="F292" s="171" t="n">
        <v>8.451641</v>
      </c>
      <c r="G292" s="176" t="n">
        <v>108.4</v>
      </c>
      <c r="H292" s="176">
        <f>ROUND(F292*G292,2)</f>
        <v/>
      </c>
    </row>
    <row r="293" ht="31.15" customFormat="1" customHeight="1" s="154">
      <c r="A293" s="171" t="n">
        <v>278</v>
      </c>
      <c r="B293" s="171" t="n"/>
      <c r="C293" s="170" t="inlineStr">
        <is>
          <t>08.1.02.06-0024</t>
        </is>
      </c>
      <c r="D293" s="170" t="inlineStr">
        <is>
          <t>Люк чугунный круглый средний Л(B125)-ТС-1-60</t>
        </is>
      </c>
      <c r="E293" s="171" t="inlineStr">
        <is>
          <t>шт</t>
        </is>
      </c>
      <c r="F293" s="171" t="n">
        <v>2</v>
      </c>
      <c r="G293" s="176" t="n">
        <v>442.11</v>
      </c>
      <c r="H293" s="176">
        <f>ROUND(F293*G293,2)</f>
        <v/>
      </c>
    </row>
    <row r="294" ht="15.6" customFormat="1" customHeight="1" s="154">
      <c r="A294" s="171" t="n">
        <v>279</v>
      </c>
      <c r="B294" s="171" t="n"/>
      <c r="C294" s="170" t="inlineStr">
        <is>
          <t>11.2.13.04-0012</t>
        </is>
      </c>
      <c r="D294" s="170" t="inlineStr">
        <is>
          <t>Щиты из досок, толщина 40 мм</t>
        </is>
      </c>
      <c r="E294" s="171" t="inlineStr">
        <is>
          <t>м2</t>
        </is>
      </c>
      <c r="F294" s="171" t="n">
        <v>15.23561</v>
      </c>
      <c r="G294" s="176" t="n">
        <v>57.63</v>
      </c>
      <c r="H294" s="176">
        <f>ROUND(F294*G294,2)</f>
        <v/>
      </c>
    </row>
    <row r="295" ht="31.15" customFormat="1" customHeight="1" s="154">
      <c r="A295" s="171" t="n">
        <v>280</v>
      </c>
      <c r="B295" s="171" t="n"/>
      <c r="C295" s="170" t="inlineStr">
        <is>
          <t>23.1.02.07-0002</t>
        </is>
      </c>
      <c r="D295" s="170" t="inlineStr">
        <is>
          <t>Крепления для трубопроводов (кронштейны, планки, хомуты)</t>
        </is>
      </c>
      <c r="E295" s="171" t="inlineStr">
        <is>
          <t>кг</t>
        </is>
      </c>
      <c r="F295" s="171" t="n">
        <v>72.95999999999999</v>
      </c>
      <c r="G295" s="176" t="n">
        <v>11.99</v>
      </c>
      <c r="H295" s="176">
        <f>ROUND(F295*G295,2)</f>
        <v/>
      </c>
    </row>
    <row r="296" ht="15.6" customFormat="1" customHeight="1" s="154">
      <c r="A296" s="171" t="n">
        <v>281</v>
      </c>
      <c r="B296" s="171" t="n"/>
      <c r="C296" s="170" t="inlineStr">
        <is>
          <t>08.3.03.06-0012</t>
        </is>
      </c>
      <c r="D296" s="170" t="inlineStr">
        <is>
          <t>Проволока стальная низкоуглеродистая вязальная</t>
        </is>
      </c>
      <c r="E296" s="171" t="inlineStr">
        <is>
          <t>т</t>
        </is>
      </c>
      <c r="F296" s="171" t="n">
        <v>0.1212</v>
      </c>
      <c r="G296" s="176" t="n">
        <v>6882.85</v>
      </c>
      <c r="H296" s="176">
        <f>ROUND(F296*G296,2)</f>
        <v/>
      </c>
    </row>
    <row r="297" ht="31.15" customFormat="1" customHeight="1" s="154">
      <c r="A297" s="171" t="n">
        <v>282</v>
      </c>
      <c r="B297" s="171" t="n"/>
      <c r="C297" s="170" t="inlineStr">
        <is>
          <t>11.1.03.06-0087</t>
        </is>
      </c>
      <c r="D297" s="170" t="inlineStr">
        <is>
          <t>Доска обрезная, хвойных пород, ширина 75-150 мм, толщина 25 мм, длина 4-6,5 м, сорт III</t>
        </is>
      </c>
      <c r="E297" s="171" t="inlineStr">
        <is>
          <t>м3</t>
        </is>
      </c>
      <c r="F297" s="171" t="n">
        <v>0.755645</v>
      </c>
      <c r="G297" s="176" t="n">
        <v>1100</v>
      </c>
      <c r="H297" s="176">
        <f>ROUND(F297*G297,2)</f>
        <v/>
      </c>
    </row>
    <row r="298" ht="15.6" customFormat="1" customHeight="1" s="154">
      <c r="A298" s="171" t="n">
        <v>283</v>
      </c>
      <c r="B298" s="171" t="n"/>
      <c r="C298" s="170" t="inlineStr">
        <is>
          <t>01.2.01.02-0051</t>
        </is>
      </c>
      <c r="D298" s="170" t="inlineStr">
        <is>
          <t>Битумы нефтяные строительные БН-50/50</t>
        </is>
      </c>
      <c r="E298" s="171" t="inlineStr">
        <is>
          <t>т</t>
        </is>
      </c>
      <c r="F298" s="171" t="n">
        <v>0.462</v>
      </c>
      <c r="G298" s="176" t="n">
        <v>1677.23</v>
      </c>
      <c r="H298" s="176">
        <f>ROUND(F298*G298,2)</f>
        <v/>
      </c>
    </row>
    <row r="299" ht="15.6" customFormat="1" customHeight="1" s="154">
      <c r="A299" s="171" t="n">
        <v>284</v>
      </c>
      <c r="B299" s="171" t="n"/>
      <c r="C299" s="170" t="inlineStr">
        <is>
          <t>01.3.04.08-0012</t>
        </is>
      </c>
      <c r="D299" s="170" t="inlineStr">
        <is>
          <t>Масло антраценовое</t>
        </is>
      </c>
      <c r="E299" s="171" t="inlineStr">
        <is>
          <t>т</t>
        </is>
      </c>
      <c r="F299" s="171" t="n">
        <v>0.440125</v>
      </c>
      <c r="G299" s="176" t="n">
        <v>1696.01</v>
      </c>
      <c r="H299" s="176">
        <f>ROUND(F299*G299,2)</f>
        <v/>
      </c>
    </row>
    <row r="300" ht="31.15" customFormat="1" customHeight="1" s="154">
      <c r="A300" s="171" t="n">
        <v>285</v>
      </c>
      <c r="B300" s="171" t="n"/>
      <c r="C300" s="170" t="inlineStr">
        <is>
          <t>05.1.01.13-0041</t>
        </is>
      </c>
      <c r="D300" s="170" t="inlineStr">
        <is>
          <t>Плиты железобетонные опорные прочие (Плиты опорные для дождеприемных колодцев)</t>
        </is>
      </c>
      <c r="E300" s="171" t="inlineStr">
        <is>
          <t>м3</t>
        </is>
      </c>
      <c r="F300" s="171" t="n">
        <v>0.82</v>
      </c>
      <c r="G300" s="176" t="n">
        <v>836.2</v>
      </c>
      <c r="H300" s="176">
        <f>ROUND(F300*G300,2)</f>
        <v/>
      </c>
    </row>
    <row r="301" ht="31.15" customFormat="1" customHeight="1" s="154">
      <c r="A301" s="171" t="n">
        <v>286</v>
      </c>
      <c r="B301" s="171" t="n"/>
      <c r="C301" s="170" t="inlineStr">
        <is>
          <t>11.1.03.01-0067</t>
        </is>
      </c>
      <c r="D301" s="170" t="inlineStr">
        <is>
          <t>Бруски обрезные, хвойных пород, длина 2-3,75 м, ширина 75-150 мм, толщина 100-125 мм, сорт III</t>
        </is>
      </c>
      <c r="E301" s="171" t="inlineStr">
        <is>
          <t>м3</t>
        </is>
      </c>
      <c r="F301" s="171" t="n">
        <v>0.6012</v>
      </c>
      <c r="G301" s="176" t="n">
        <v>1132.64</v>
      </c>
      <c r="H301" s="176">
        <f>ROUND(F301*G301,2)</f>
        <v/>
      </c>
    </row>
    <row r="302" ht="31.15" customFormat="1" customHeight="1" s="154">
      <c r="A302" s="171" t="n">
        <v>287</v>
      </c>
      <c r="B302" s="171" t="n"/>
      <c r="C302" s="170" t="inlineStr">
        <is>
          <t>14.5.04.01-0011</t>
        </is>
      </c>
      <c r="D302" s="170" t="inlineStr">
        <is>
          <t>Мастика бутилкаучуковая строительная для герметизации швов цементобетонных покрытий</t>
        </is>
      </c>
      <c r="E302" s="171" t="inlineStr">
        <is>
          <t>кг</t>
        </is>
      </c>
      <c r="F302" s="171" t="n">
        <v>82.485</v>
      </c>
      <c r="G302" s="176" t="n">
        <v>7.59</v>
      </c>
      <c r="H302" s="176">
        <f>ROUND(F302*G302,2)</f>
        <v/>
      </c>
    </row>
    <row r="303" ht="31.15" customFormat="1" customHeight="1" s="154">
      <c r="A303" s="171" t="n">
        <v>288</v>
      </c>
      <c r="B303" s="171" t="n"/>
      <c r="C303" s="170" t="inlineStr">
        <is>
          <t>01.7.15.03-0046</t>
        </is>
      </c>
      <c r="D303" s="170" t="inlineStr">
        <is>
          <t>Болты строительные с гайками с шестигранной головкой, диаметр резьбы 6 мм</t>
        </is>
      </c>
      <c r="E303" s="171" t="inlineStr">
        <is>
          <t>т</t>
        </is>
      </c>
      <c r="F303" s="171" t="n">
        <v>0.03</v>
      </c>
      <c r="G303" s="176" t="n">
        <v>20864.14</v>
      </c>
      <c r="H303" s="176">
        <f>ROUND(F303*G303,2)</f>
        <v/>
      </c>
    </row>
    <row r="304" ht="15.6" customFormat="1" customHeight="1" s="154">
      <c r="A304" s="171" t="n">
        <v>289</v>
      </c>
      <c r="B304" s="171" t="n"/>
      <c r="C304" s="170" t="inlineStr">
        <is>
          <t>01.7.15.02-0051</t>
        </is>
      </c>
      <c r="D304" s="170" t="inlineStr">
        <is>
          <t>Болты анкерные</t>
        </is>
      </c>
      <c r="E304" s="171" t="inlineStr">
        <is>
          <t>т</t>
        </is>
      </c>
      <c r="F304" s="171" t="n">
        <v>0.058962</v>
      </c>
      <c r="G304" s="176" t="n">
        <v>10068</v>
      </c>
      <c r="H304" s="176">
        <f>ROUND(F304*G304,2)</f>
        <v/>
      </c>
    </row>
    <row r="305" ht="15.6" customFormat="1" customHeight="1" s="154">
      <c r="A305" s="171" t="n">
        <v>290</v>
      </c>
      <c r="B305" s="171" t="n"/>
      <c r="C305" s="170" t="inlineStr">
        <is>
          <t>01.7.20.08-0162</t>
        </is>
      </c>
      <c r="D305" s="170" t="inlineStr">
        <is>
          <t>Ткань мешочная</t>
        </is>
      </c>
      <c r="E305" s="171" t="inlineStr">
        <is>
          <t>10 м2</t>
        </is>
      </c>
      <c r="F305" s="171" t="n">
        <v>6.9795</v>
      </c>
      <c r="G305" s="176" t="n">
        <v>84.75</v>
      </c>
      <c r="H305" s="176">
        <f>ROUND(F305*G305,2)</f>
        <v/>
      </c>
    </row>
    <row r="306" ht="62.45" customFormat="1" customHeight="1" s="154">
      <c r="A306" s="171" t="n">
        <v>291</v>
      </c>
      <c r="B306" s="171" t="n"/>
      <c r="C306" s="170" t="inlineStr">
        <is>
          <t>23.3.01.06-0001</t>
        </is>
      </c>
      <c r="D306" s="170" t="inlineStr">
        <is>
          <t>Трубы бурильные из стали группы Д с высаженными внутрь концами и муфты к ним наружным диаметром 73 мм, толщиной стенки 7 мм</t>
        </is>
      </c>
      <c r="E306" s="171" t="inlineStr">
        <is>
          <t>м</t>
        </is>
      </c>
      <c r="F306" s="171" t="n">
        <v>3.648</v>
      </c>
      <c r="G306" s="176" t="n">
        <v>156.83</v>
      </c>
      <c r="H306" s="176">
        <f>ROUND(F306*G306,2)</f>
        <v/>
      </c>
    </row>
    <row r="307" ht="15.6" customFormat="1" customHeight="1" s="154">
      <c r="A307" s="171" t="n">
        <v>292</v>
      </c>
      <c r="B307" s="171" t="n"/>
      <c r="C307" s="170" t="inlineStr">
        <is>
          <t>08.3.11.01-0091</t>
        </is>
      </c>
      <c r="D307" s="170" t="inlineStr">
        <is>
          <t>Швеллеры № 40, марка стали Ст0</t>
        </is>
      </c>
      <c r="E307" s="171" t="inlineStr">
        <is>
          <t>т</t>
        </is>
      </c>
      <c r="F307" s="171" t="n">
        <v>0.1153136</v>
      </c>
      <c r="G307" s="176" t="n">
        <v>4920</v>
      </c>
      <c r="H307" s="176">
        <f>ROUND(F307*G307,2)</f>
        <v/>
      </c>
    </row>
    <row r="308" ht="15.6" customFormat="1" customHeight="1" s="154">
      <c r="A308" s="171" t="n">
        <v>293</v>
      </c>
      <c r="B308" s="171" t="n"/>
      <c r="C308" s="170" t="inlineStr">
        <is>
          <t>01.7.15.02-0051</t>
        </is>
      </c>
      <c r="D308" s="170" t="inlineStr">
        <is>
          <t>Болты анкерные</t>
        </is>
      </c>
      <c r="E308" s="171" t="inlineStr">
        <is>
          <t>т</t>
        </is>
      </c>
      <c r="F308" s="171" t="n">
        <v>0.054468</v>
      </c>
      <c r="G308" s="176" t="n">
        <v>10068</v>
      </c>
      <c r="H308" s="176">
        <f>ROUND(F308*G308,2)</f>
        <v/>
      </c>
    </row>
    <row r="309" ht="15.6" customFormat="1" customHeight="1" s="154">
      <c r="A309" s="171" t="n">
        <v>294</v>
      </c>
      <c r="B309" s="171" t="n"/>
      <c r="C309" s="170" t="inlineStr">
        <is>
          <t>14.4.02.09-0302</t>
        </is>
      </c>
      <c r="D309" s="170" t="inlineStr">
        <is>
          <t>Краска БТ-177</t>
        </is>
      </c>
      <c r="E309" s="171" t="inlineStr">
        <is>
          <t>т</t>
        </is>
      </c>
      <c r="F309" s="171" t="n">
        <v>0.0252</v>
      </c>
      <c r="G309" s="176" t="n">
        <v>21205</v>
      </c>
      <c r="H309" s="176">
        <f>ROUND(F309*G309,2)</f>
        <v/>
      </c>
    </row>
    <row r="310" ht="62.45" customFormat="1" customHeight="1" s="154">
      <c r="A310" s="171" t="n">
        <v>295</v>
      </c>
      <c r="B310" s="171" t="n"/>
      <c r="C310" s="170" t="inlineStr">
        <is>
          <t>23.8.04.06-0118</t>
        </is>
      </c>
      <c r="D310" s="170" t="inlineStr">
        <is>
          <t>Отвод крутоизогнутый, радиус кривизны 1,5 мм, номинальное давление до 16 МПа, номинальный диаметр 400 мм, наружный диаметр 426 мм, толщина стенки 10 мм</t>
        </is>
      </c>
      <c r="E310" s="171" t="inlineStr">
        <is>
          <t>шт</t>
        </is>
      </c>
      <c r="F310" s="171" t="n">
        <v>0.43</v>
      </c>
      <c r="G310" s="176" t="n">
        <v>1212.8</v>
      </c>
      <c r="H310" s="176">
        <f>ROUND(F310*G310,2)</f>
        <v/>
      </c>
    </row>
    <row r="311" ht="31.15" customFormat="1" customHeight="1" s="154">
      <c r="A311" s="171" t="n">
        <v>296</v>
      </c>
      <c r="B311" s="171" t="n"/>
      <c r="C311" s="170" t="inlineStr">
        <is>
          <t>06.1.01.05-0016</t>
        </is>
      </c>
      <c r="D311" s="170" t="inlineStr">
        <is>
          <t>Кирпич керамический лицевой, размер 250х120х65 мм, марка 125</t>
        </is>
      </c>
      <c r="E311" s="171" t="inlineStr">
        <is>
          <t>1000 шт</t>
        </is>
      </c>
      <c r="F311" s="171" t="n">
        <v>0.266</v>
      </c>
      <c r="G311" s="176" t="n">
        <v>1952</v>
      </c>
      <c r="H311" s="176">
        <f>ROUND(F311*G311,2)</f>
        <v/>
      </c>
    </row>
    <row r="312" ht="15.6" customFormat="1" customHeight="1" s="154">
      <c r="A312" s="171" t="n">
        <v>297</v>
      </c>
      <c r="B312" s="171" t="n"/>
      <c r="C312" s="170" t="inlineStr">
        <is>
          <t>01.7.20.08-0111</t>
        </is>
      </c>
      <c r="D312" s="170" t="inlineStr">
        <is>
          <t>Рогожа</t>
        </is>
      </c>
      <c r="E312" s="171" t="inlineStr">
        <is>
          <t>м2</t>
        </is>
      </c>
      <c r="F312" s="171" t="n">
        <v>50.0441</v>
      </c>
      <c r="G312" s="176" t="n">
        <v>10.2</v>
      </c>
      <c r="H312" s="176">
        <f>ROUND(F312*G312,2)</f>
        <v/>
      </c>
    </row>
    <row r="313" ht="15.6" customFormat="1" customHeight="1" s="154">
      <c r="A313" s="171" t="n">
        <v>298</v>
      </c>
      <c r="B313" s="171" t="n"/>
      <c r="C313" s="170" t="inlineStr">
        <is>
          <t>08.3.03.04-0012</t>
        </is>
      </c>
      <c r="D313" s="170" t="inlineStr">
        <is>
          <t>Проволока светлая, диаметр 1,1 мм</t>
        </is>
      </c>
      <c r="E313" s="171" t="inlineStr">
        <is>
          <t>т</t>
        </is>
      </c>
      <c r="F313" s="171" t="n">
        <v>0.0492915</v>
      </c>
      <c r="G313" s="176" t="n">
        <v>10200</v>
      </c>
      <c r="H313" s="176">
        <f>ROUND(F313*G313,2)</f>
        <v/>
      </c>
    </row>
    <row r="314" ht="15.6" customFormat="1" customHeight="1" s="154">
      <c r="A314" s="171" t="n">
        <v>299</v>
      </c>
      <c r="B314" s="171" t="n"/>
      <c r="C314" s="170" t="inlineStr">
        <is>
          <t>11.1.02.09-0004</t>
        </is>
      </c>
      <c r="D314" s="170" t="inlineStr">
        <is>
          <t>Стойки рудничные, длина 2,5-3,9 м</t>
        </is>
      </c>
      <c r="E314" s="171" t="inlineStr">
        <is>
          <t>м3</t>
        </is>
      </c>
      <c r="F314" s="171" t="n">
        <v>0.7245</v>
      </c>
      <c r="G314" s="176" t="n">
        <v>686.42</v>
      </c>
      <c r="H314" s="176">
        <f>ROUND(F314*G314,2)</f>
        <v/>
      </c>
    </row>
    <row r="315" ht="15.6" customFormat="1" customHeight="1" s="154">
      <c r="A315" s="171" t="n">
        <v>300</v>
      </c>
      <c r="B315" s="171" t="n"/>
      <c r="C315" s="170" t="inlineStr">
        <is>
          <t>01.7.11.07-0040</t>
        </is>
      </c>
      <c r="D315" s="170" t="inlineStr">
        <is>
          <t>Электроды сварочные Э50А, диаметр 4 мм</t>
        </is>
      </c>
      <c r="E315" s="171" t="inlineStr">
        <is>
          <t>т</t>
        </is>
      </c>
      <c r="F315" s="171" t="n">
        <v>0.043102</v>
      </c>
      <c r="G315" s="176" t="n">
        <v>11524</v>
      </c>
      <c r="H315" s="176">
        <f>ROUND(F315*G315,2)</f>
        <v/>
      </c>
    </row>
    <row r="316" ht="62.45" customFormat="1" customHeight="1" s="154">
      <c r="A316" s="171" t="n">
        <v>301</v>
      </c>
      <c r="B316" s="171" t="n"/>
      <c r="C316" s="170" t="inlineStr">
        <is>
          <t>23.5.02.02-0093</t>
        </is>
      </c>
      <c r="D316" s="170" t="inlineStr">
        <is>
          <t>Трубы стальные электросварные прямошовные со снятой фаской из стали марок БСт2кп-БСт4кп и БСт2пс-БСт4пс, наружный диаметр 273 мм, толщина стенки 5 мм</t>
        </is>
      </c>
      <c r="E316" s="171" t="inlineStr">
        <is>
          <t>м</t>
        </is>
      </c>
      <c r="F316" s="171" t="n">
        <v>2.04884</v>
      </c>
      <c r="G316" s="176" t="n">
        <v>230.72</v>
      </c>
      <c r="H316" s="176">
        <f>ROUND(F316*G316,2)</f>
        <v/>
      </c>
    </row>
    <row r="317" ht="15.6" customFormat="1" customHeight="1" s="154">
      <c r="A317" s="171" t="n">
        <v>302</v>
      </c>
      <c r="B317" s="171" t="n"/>
      <c r="C317" s="170" t="inlineStr">
        <is>
          <t>01.7.07.26-0032</t>
        </is>
      </c>
      <c r="D317" s="170" t="inlineStr">
        <is>
          <t>Шнур полиамидный крученый, диаметр 2 мм</t>
        </is>
      </c>
      <c r="E317" s="171" t="inlineStr">
        <is>
          <t>т</t>
        </is>
      </c>
      <c r="F317" s="171" t="n">
        <v>0.0108936</v>
      </c>
      <c r="G317" s="176" t="n">
        <v>40650</v>
      </c>
      <c r="H317" s="176">
        <f>ROUND(F317*G317,2)</f>
        <v/>
      </c>
    </row>
    <row r="318" ht="15.6" customFormat="1" customHeight="1" s="154">
      <c r="A318" s="171" t="n">
        <v>303</v>
      </c>
      <c r="B318" s="171" t="n"/>
      <c r="C318" s="170" t="inlineStr">
        <is>
          <t>12.1.02.06-0022</t>
        </is>
      </c>
      <c r="D318" s="170" t="inlineStr">
        <is>
          <t>Рубероид кровельный РКП-350</t>
        </is>
      </c>
      <c r="E318" s="171" t="inlineStr">
        <is>
          <t>м2</t>
        </is>
      </c>
      <c r="F318" s="171" t="n">
        <v>70.40000000000001</v>
      </c>
      <c r="G318" s="176" t="n">
        <v>6.2</v>
      </c>
      <c r="H318" s="176">
        <f>ROUND(F318*G318,2)</f>
        <v/>
      </c>
    </row>
    <row r="319" ht="46.9" customFormat="1" customHeight="1" s="154">
      <c r="A319" s="171" t="n">
        <v>304</v>
      </c>
      <c r="B319" s="171" t="n"/>
      <c r="C319" s="170" t="inlineStr">
        <is>
          <t>23.3.01.02-0001</t>
        </is>
      </c>
      <c r="D319" s="170" t="inlineStr">
        <is>
          <t>Трубы стальные бесшовные обсадные под сварку утяжеленные, наружный диаметр 73 мм, толщина стенки 16 мм</t>
        </is>
      </c>
      <c r="E319" s="171" t="inlineStr">
        <is>
          <t>м</t>
        </is>
      </c>
      <c r="F319" s="171" t="n">
        <v>1.4592</v>
      </c>
      <c r="G319" s="176" t="n">
        <v>272.62</v>
      </c>
      <c r="H319" s="176">
        <f>ROUND(F319*G319,2)</f>
        <v/>
      </c>
    </row>
    <row r="320" ht="15.6" customFormat="1" customHeight="1" s="154">
      <c r="A320" s="171" t="n">
        <v>305</v>
      </c>
      <c r="B320" s="171" t="n"/>
      <c r="C320" s="170" t="inlineStr">
        <is>
          <t>05.1.01.09-0031</t>
        </is>
      </c>
      <c r="D320" s="170" t="inlineStr">
        <is>
          <t>Кольца горловин колодцев, К-15-10</t>
        </is>
      </c>
      <c r="E320" s="171" t="inlineStr">
        <is>
          <t>м3</t>
        </is>
      </c>
      <c r="F320" s="171" t="n">
        <v>0.192</v>
      </c>
      <c r="G320" s="176" t="n">
        <v>1841.02</v>
      </c>
      <c r="H320" s="176">
        <f>ROUND(F320*G320,2)</f>
        <v/>
      </c>
    </row>
    <row r="321" ht="15.6" customFormat="1" customHeight="1" s="154">
      <c r="A321" s="171" t="n">
        <v>306</v>
      </c>
      <c r="B321" s="171" t="n"/>
      <c r="C321" s="170" t="inlineStr">
        <is>
          <t>01.7.11.07-0034</t>
        </is>
      </c>
      <c r="D321" s="170" t="inlineStr">
        <is>
          <t>Электроды сварочные Э42А, диаметр 4 мм</t>
        </is>
      </c>
      <c r="E321" s="171" t="inlineStr">
        <is>
          <t>кг</t>
        </is>
      </c>
      <c r="F321" s="171" t="n">
        <v>33.2218</v>
      </c>
      <c r="G321" s="176" t="n">
        <v>10.57</v>
      </c>
      <c r="H321" s="176">
        <f>ROUND(F321*G321,2)</f>
        <v/>
      </c>
    </row>
    <row r="322" ht="15.6" customFormat="1" customHeight="1" s="154">
      <c r="A322" s="171" t="n">
        <v>307</v>
      </c>
      <c r="B322" s="171" t="n"/>
      <c r="C322" s="170" t="inlineStr">
        <is>
          <t>14.5.09.07-0030</t>
        </is>
      </c>
      <c r="D322" s="170" t="inlineStr">
        <is>
          <t>Растворитель Р-4</t>
        </is>
      </c>
      <c r="E322" s="171" t="inlineStr">
        <is>
          <t>кг</t>
        </is>
      </c>
      <c r="F322" s="171" t="n">
        <v>35.664</v>
      </c>
      <c r="G322" s="176" t="n">
        <v>9.42</v>
      </c>
      <c r="H322" s="176">
        <f>ROUND(F322*G322,2)</f>
        <v/>
      </c>
    </row>
    <row r="323" ht="31.15" customFormat="1" customHeight="1" s="154">
      <c r="A323" s="171" t="n">
        <v>308</v>
      </c>
      <c r="B323" s="171" t="n"/>
      <c r="C323" s="170" t="inlineStr">
        <is>
          <t>05.1.02.08-0081</t>
        </is>
      </c>
      <c r="D323" s="170" t="inlineStr">
        <is>
          <t>Трубы железобетонные безнапорные раструбные, диаметр 400 мм</t>
        </is>
      </c>
      <c r="E323" s="171" t="inlineStr">
        <is>
          <t>м</t>
        </is>
      </c>
      <c r="F323" s="171" t="n">
        <v>1.14271</v>
      </c>
      <c r="G323" s="176" t="n">
        <v>289.94</v>
      </c>
      <c r="H323" s="176">
        <f>ROUND(F323*G323,2)</f>
        <v/>
      </c>
    </row>
    <row r="324" ht="31.15" customFormat="1" customHeight="1" s="154">
      <c r="A324" s="171" t="n">
        <v>309</v>
      </c>
      <c r="B324" s="171" t="n"/>
      <c r="C324" s="170" t="inlineStr">
        <is>
          <t>25.1.01.05-0023</t>
        </is>
      </c>
      <c r="D324" s="170" t="inlineStr">
        <is>
          <t>Шпалы из древесины хвойных пород для колеи 600 мм, пропитанные, длина 1200 мм, тип III</t>
        </is>
      </c>
      <c r="E324" s="171" t="inlineStr">
        <is>
          <t>шт</t>
        </is>
      </c>
      <c r="F324" s="171" t="n">
        <v>7.106</v>
      </c>
      <c r="G324" s="176" t="n">
        <v>44.9</v>
      </c>
      <c r="H324" s="176">
        <f>ROUND(F324*G324,2)</f>
        <v/>
      </c>
    </row>
    <row r="325" ht="15.6" customFormat="1" customHeight="1" s="154">
      <c r="A325" s="171" t="n">
        <v>310</v>
      </c>
      <c r="B325" s="171" t="n"/>
      <c r="C325" s="170" t="inlineStr">
        <is>
          <t>01.7.03.01-0002</t>
        </is>
      </c>
      <c r="D325" s="170" t="inlineStr">
        <is>
          <t>Вода водопроводная</t>
        </is>
      </c>
      <c r="E325" s="171" t="inlineStr">
        <is>
          <t>м3</t>
        </is>
      </c>
      <c r="F325" s="171" t="n">
        <v>94.64112</v>
      </c>
      <c r="G325" s="176" t="n">
        <v>3.15</v>
      </c>
      <c r="H325" s="176">
        <f>ROUND(F325*G325,2)</f>
        <v/>
      </c>
    </row>
    <row r="326" ht="15.6" customFormat="1" customHeight="1" s="154">
      <c r="A326" s="171" t="n">
        <v>311</v>
      </c>
      <c r="B326" s="171" t="n"/>
      <c r="C326" s="170" t="inlineStr">
        <is>
          <t>01.3.02.09-0022</t>
        </is>
      </c>
      <c r="D326" s="170" t="inlineStr">
        <is>
          <t>Пропан-бутан смесь техническая</t>
        </is>
      </c>
      <c r="E326" s="171" t="inlineStr">
        <is>
          <t>кг</t>
        </is>
      </c>
      <c r="F326" s="171" t="n">
        <v>48.3947</v>
      </c>
      <c r="G326" s="176" t="n">
        <v>6.09</v>
      </c>
      <c r="H326" s="176">
        <f>ROUND(F326*G326,2)</f>
        <v/>
      </c>
    </row>
    <row r="327" ht="15.6" customFormat="1" customHeight="1" s="154">
      <c r="A327" s="171" t="n">
        <v>312</v>
      </c>
      <c r="B327" s="171" t="n"/>
      <c r="C327" s="170" t="inlineStr">
        <is>
          <t>14.4.01.01-0003</t>
        </is>
      </c>
      <c r="D327" s="170" t="inlineStr">
        <is>
          <t>Грунтовка ГФ-021</t>
        </is>
      </c>
      <c r="E327" s="171" t="inlineStr">
        <is>
          <t>т</t>
        </is>
      </c>
      <c r="F327" s="171" t="n">
        <v>0.0184264</v>
      </c>
      <c r="G327" s="176" t="n">
        <v>15620</v>
      </c>
      <c r="H327" s="176">
        <f>ROUND(F327*G327,2)</f>
        <v/>
      </c>
    </row>
    <row r="328" ht="31.15" customFormat="1" customHeight="1" s="154">
      <c r="A328" s="171" t="n">
        <v>313</v>
      </c>
      <c r="B328" s="171" t="n"/>
      <c r="C328" s="170" t="inlineStr">
        <is>
          <t>01.2.01.01-0019</t>
        </is>
      </c>
      <c r="D328" s="170" t="inlineStr">
        <is>
          <t>Битумы нефтяные дорожные вязкие БНД 60/90, БНД 90/130</t>
        </is>
      </c>
      <c r="E328" s="171" t="inlineStr">
        <is>
          <t>т</t>
        </is>
      </c>
      <c r="F328" s="171" t="n">
        <v>0.1670415</v>
      </c>
      <c r="G328" s="176" t="n">
        <v>1690</v>
      </c>
      <c r="H328" s="176">
        <f>ROUND(F328*G328,2)</f>
        <v/>
      </c>
    </row>
    <row r="329" ht="15.6" customFormat="1" customHeight="1" s="154">
      <c r="A329" s="171" t="n">
        <v>314</v>
      </c>
      <c r="B329" s="171" t="n"/>
      <c r="C329" s="170" t="inlineStr">
        <is>
          <t>01.7.07.29-0111</t>
        </is>
      </c>
      <c r="D329" s="170" t="inlineStr">
        <is>
          <t>Пакля пропитанная</t>
        </is>
      </c>
      <c r="E329" s="171" t="inlineStr">
        <is>
          <t>кг</t>
        </is>
      </c>
      <c r="F329" s="171" t="n">
        <v>26.45</v>
      </c>
      <c r="G329" s="176" t="n">
        <v>9.039999999999999</v>
      </c>
      <c r="H329" s="176">
        <f>ROUND(F329*G329,2)</f>
        <v/>
      </c>
    </row>
    <row r="330" ht="15.6" customFormat="1" customHeight="1" s="154">
      <c r="A330" s="171" t="n">
        <v>315</v>
      </c>
      <c r="B330" s="171" t="n"/>
      <c r="C330" s="170" t="inlineStr">
        <is>
          <t>01.4.01.02-0001</t>
        </is>
      </c>
      <c r="D330" s="170" t="inlineStr">
        <is>
          <t>Буры ложковые БИ119-97А.000</t>
        </is>
      </c>
      <c r="E330" s="171" t="inlineStr">
        <is>
          <t>шт</t>
        </is>
      </c>
      <c r="F330" s="171" t="n">
        <v>0.3484178</v>
      </c>
      <c r="G330" s="176" t="n">
        <v>676.87</v>
      </c>
      <c r="H330" s="176">
        <f>ROUND(F330*G330,2)</f>
        <v/>
      </c>
    </row>
    <row r="331" ht="15.6" customFormat="1" customHeight="1" s="154">
      <c r="A331" s="171" t="n">
        <v>316</v>
      </c>
      <c r="B331" s="171" t="n"/>
      <c r="C331" s="170" t="inlineStr">
        <is>
          <t>14.3.02.05-0202</t>
        </is>
      </c>
      <c r="D331" s="170" t="inlineStr">
        <is>
          <t>Краска силикатная зеленая, красная</t>
        </is>
      </c>
      <c r="E331" s="171" t="inlineStr">
        <is>
          <t>т</t>
        </is>
      </c>
      <c r="F331" s="171" t="n">
        <v>0.0693</v>
      </c>
      <c r="G331" s="176" t="n">
        <v>3390</v>
      </c>
      <c r="H331" s="176">
        <f>ROUND(F331*G331,2)</f>
        <v/>
      </c>
    </row>
    <row r="332" ht="15.6" customFormat="1" customHeight="1" s="154">
      <c r="A332" s="171" t="n">
        <v>317</v>
      </c>
      <c r="B332" s="171" t="n"/>
      <c r="C332" s="170" t="inlineStr">
        <is>
          <t>01.2.01.02-0011</t>
        </is>
      </c>
      <c r="D332" s="170" t="inlineStr">
        <is>
          <t>Битум разжиженный РБ-1</t>
        </is>
      </c>
      <c r="E332" s="171" t="inlineStr">
        <is>
          <t>т</t>
        </is>
      </c>
      <c r="F332" s="171" t="n">
        <v>0.044</v>
      </c>
      <c r="G332" s="176" t="n">
        <v>5123.16</v>
      </c>
      <c r="H332" s="176">
        <f>ROUND(F332*G332,2)</f>
        <v/>
      </c>
    </row>
    <row r="333" ht="15.6" customFormat="1" customHeight="1" s="154">
      <c r="A333" s="171" t="n">
        <v>318</v>
      </c>
      <c r="B333" s="171" t="n"/>
      <c r="C333" s="170" t="inlineStr">
        <is>
          <t>01.7.20.08-0071</t>
        </is>
      </c>
      <c r="D333" s="170" t="inlineStr">
        <is>
          <t>Канат пеньковый пропитанный</t>
        </is>
      </c>
      <c r="E333" s="171" t="inlineStr">
        <is>
          <t>т</t>
        </is>
      </c>
      <c r="F333" s="171" t="n">
        <v>0.005944</v>
      </c>
      <c r="G333" s="176" t="n">
        <v>37900</v>
      </c>
      <c r="H333" s="176">
        <f>ROUND(F333*G333,2)</f>
        <v/>
      </c>
    </row>
    <row r="334" ht="31.15" customFormat="1" customHeight="1" s="154">
      <c r="A334" s="171" t="n">
        <v>319</v>
      </c>
      <c r="B334" s="171" t="n"/>
      <c r="C334" s="170" t="inlineStr">
        <is>
          <t>01.1.01.09-0024</t>
        </is>
      </c>
      <c r="D334" s="170" t="inlineStr">
        <is>
          <t>Шнур асбестовый общего назначения ШАОН, диаметр 3-5 мм</t>
        </is>
      </c>
      <c r="E334" s="171" t="inlineStr">
        <is>
          <t>т</t>
        </is>
      </c>
      <c r="F334" s="171" t="n">
        <v>0.0081</v>
      </c>
      <c r="G334" s="176" t="n">
        <v>26950</v>
      </c>
      <c r="H334" s="176">
        <f>ROUND(F334*G334,2)</f>
        <v/>
      </c>
    </row>
    <row r="335" ht="46.9" customFormat="1" customHeight="1" s="154">
      <c r="A335" s="171" t="n">
        <v>320</v>
      </c>
      <c r="B335" s="171" t="n"/>
      <c r="C335" s="170" t="inlineStr">
        <is>
          <t>11.1.03.06-0014</t>
        </is>
      </c>
      <c r="D335" s="170" t="inlineStr">
        <is>
          <t>Доска обрезная, лиственных пород (береза, липа). длина 2-3,75 м, все ширины, толщина 25, 32, 40 мм, сорт I</t>
        </is>
      </c>
      <c r="E335" s="171" t="inlineStr">
        <is>
          <t>м3</t>
        </is>
      </c>
      <c r="F335" s="171" t="n">
        <v>0.15228</v>
      </c>
      <c r="G335" s="176" t="n">
        <v>1320</v>
      </c>
      <c r="H335" s="176">
        <f>ROUND(F335*G335,2)</f>
        <v/>
      </c>
    </row>
    <row r="336" ht="46.9" customFormat="1" customHeight="1" s="154">
      <c r="A336" s="171" t="n">
        <v>321</v>
      </c>
      <c r="B336" s="171" t="n"/>
      <c r="C336" s="170" t="inlineStr">
        <is>
          <t>11.1.03.01-0086</t>
        </is>
      </c>
      <c r="D336" s="170" t="inlineStr">
        <is>
          <t>Бруски обрезные, хвойных пород, длина 4-6,5 м, ширина 75-150 мм, толщина 150 мм и более, сорт II</t>
        </is>
      </c>
      <c r="E336" s="171" t="inlineStr">
        <is>
          <t>м3</t>
        </is>
      </c>
      <c r="F336" s="171" t="n">
        <v>0.08799999999999999</v>
      </c>
      <c r="G336" s="176" t="n">
        <v>2156</v>
      </c>
      <c r="H336" s="176">
        <f>ROUND(F336*G336,2)</f>
        <v/>
      </c>
    </row>
    <row r="337" ht="15.6" customFormat="1" customHeight="1" s="154">
      <c r="A337" s="171" t="n">
        <v>322</v>
      </c>
      <c r="B337" s="171" t="n"/>
      <c r="C337" s="170" t="inlineStr">
        <is>
          <t>04.3.01.09-0014</t>
        </is>
      </c>
      <c r="D337" s="170" t="inlineStr">
        <is>
          <t>Раствор готовый кладочный, цементный, М100</t>
        </is>
      </c>
      <c r="E337" s="171" t="inlineStr">
        <is>
          <t>м3</t>
        </is>
      </c>
      <c r="F337" s="171" t="n">
        <v>0.33476</v>
      </c>
      <c r="G337" s="176" t="n">
        <v>519.8</v>
      </c>
      <c r="H337" s="176">
        <f>ROUND(F337*G337,2)</f>
        <v/>
      </c>
    </row>
    <row r="338" ht="46.9" customFormat="1" customHeight="1" s="154">
      <c r="A338" s="171" t="n">
        <v>323</v>
      </c>
      <c r="B338" s="171" t="n"/>
      <c r="C338" s="170" t="inlineStr">
        <is>
          <t>07.2.07.12-0019</t>
        </is>
      </c>
      <c r="D338" s="170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338" s="171" t="inlineStr">
        <is>
          <t>т</t>
        </is>
      </c>
      <c r="F338" s="171" t="n">
        <v>0.0188</v>
      </c>
      <c r="G338" s="176" t="n">
        <v>8060</v>
      </c>
      <c r="H338" s="176">
        <f>ROUND(F338*G338,2)</f>
        <v/>
      </c>
    </row>
    <row r="339" ht="15.6" customFormat="1" customHeight="1" s="154">
      <c r="A339" s="171" t="n">
        <v>324</v>
      </c>
      <c r="B339" s="171" t="n"/>
      <c r="C339" s="170" t="inlineStr">
        <is>
          <t>14.5.07.04-0301</t>
        </is>
      </c>
      <c r="D339" s="170" t="inlineStr">
        <is>
          <t>Краска сухая для внутренних работ</t>
        </is>
      </c>
      <c r="E339" s="171" t="inlineStr">
        <is>
          <t>т</t>
        </is>
      </c>
      <c r="F339" s="171" t="n">
        <v>0.0118</v>
      </c>
      <c r="G339" s="176" t="n">
        <v>12470</v>
      </c>
      <c r="H339" s="176">
        <f>ROUND(F339*G339,2)</f>
        <v/>
      </c>
    </row>
    <row r="340" ht="31.15" customFormat="1" customHeight="1" s="154">
      <c r="A340" s="171" t="n">
        <v>325</v>
      </c>
      <c r="B340" s="171" t="n"/>
      <c r="C340" s="170" t="inlineStr">
        <is>
          <t>08.3.07.01-0004</t>
        </is>
      </c>
      <c r="D340" s="170" t="inlineStr">
        <is>
          <t>Прокат полосовой, горячекатаный, марка стали Ст3сп, ширина 100-200 мм, толщина 10-75 мм</t>
        </is>
      </c>
      <c r="E340" s="171" t="inlineStr">
        <is>
          <t>т</t>
        </is>
      </c>
      <c r="F340" s="171" t="n">
        <v>0.025</v>
      </c>
      <c r="G340" s="176" t="n">
        <v>5650</v>
      </c>
      <c r="H340" s="176">
        <f>ROUND(F340*G340,2)</f>
        <v/>
      </c>
    </row>
    <row r="341" ht="31.15" customFormat="1" customHeight="1" s="154">
      <c r="A341" s="171" t="n">
        <v>326</v>
      </c>
      <c r="B341" s="171" t="n"/>
      <c r="C341" s="170" t="inlineStr">
        <is>
          <t>04.3.01.09-0023</t>
        </is>
      </c>
      <c r="D341" s="170" t="inlineStr">
        <is>
          <t>Раствор отделочный тяжелый цементный, состав 1:3</t>
        </is>
      </c>
      <c r="E341" s="171" t="inlineStr">
        <is>
          <t>м3</t>
        </is>
      </c>
      <c r="F341" s="171" t="n">
        <v>0.2802</v>
      </c>
      <c r="G341" s="176" t="n">
        <v>497</v>
      </c>
      <c r="H341" s="176">
        <f>ROUND(F341*G341,2)</f>
        <v/>
      </c>
    </row>
    <row r="342" ht="31.15" customFormat="1" customHeight="1" s="154">
      <c r="A342" s="171" t="n">
        <v>327</v>
      </c>
      <c r="B342" s="171" t="n"/>
      <c r="C342" s="170" t="inlineStr">
        <is>
          <t>08.3.05.02-0101</t>
        </is>
      </c>
      <c r="D342" s="170" t="inlineStr">
        <is>
          <t>Прокат толстолистовой горячекатаный в листах, марка стали ВСт3пс5, толщина 4-6 мм</t>
        </is>
      </c>
      <c r="E342" s="171" t="inlineStr">
        <is>
          <t>т</t>
        </is>
      </c>
      <c r="F342" s="171" t="n">
        <v>0.0224</v>
      </c>
      <c r="G342" s="176" t="n">
        <v>5763</v>
      </c>
      <c r="H342" s="176">
        <f>ROUND(F342*G342,2)</f>
        <v/>
      </c>
    </row>
    <row r="343" ht="31.15" customFormat="1" customHeight="1" s="154">
      <c r="A343" s="171" t="n">
        <v>328</v>
      </c>
      <c r="B343" s="171" t="n"/>
      <c r="C343" s="170" t="inlineStr">
        <is>
          <t>14.4.02.04-0142</t>
        </is>
      </c>
      <c r="D343" s="170" t="inlineStr">
        <is>
          <t>Краска масляная земляная МА-0115, мумия, сурик железный</t>
        </is>
      </c>
      <c r="E343" s="171" t="inlineStr">
        <is>
          <t>кг</t>
        </is>
      </c>
      <c r="F343" s="171" t="n">
        <v>7.515</v>
      </c>
      <c r="G343" s="176" t="n">
        <v>15.12</v>
      </c>
      <c r="H343" s="176">
        <f>ROUND(F343*G343,2)</f>
        <v/>
      </c>
    </row>
    <row r="344" ht="31.15" customFormat="1" customHeight="1" s="154">
      <c r="A344" s="171" t="n">
        <v>329</v>
      </c>
      <c r="B344" s="171" t="n"/>
      <c r="C344" s="170" t="inlineStr">
        <is>
          <t>11.1.03.06-0092</t>
        </is>
      </c>
      <c r="D344" s="170" t="inlineStr">
        <is>
          <t>Доска обрезная, хвойных пород, ширина 75-150 мм, толщина 32-40 мм, длина 4-6,5 м, сорт IV</t>
        </is>
      </c>
      <c r="E344" s="171" t="inlineStr">
        <is>
          <t>м3</t>
        </is>
      </c>
      <c r="F344" s="171" t="n">
        <v>0.1104</v>
      </c>
      <c r="G344" s="176" t="n">
        <v>1010</v>
      </c>
      <c r="H344" s="176">
        <f>ROUND(F344*G344,2)</f>
        <v/>
      </c>
    </row>
    <row r="345" ht="31.15" customFormat="1" customHeight="1" s="154">
      <c r="A345" s="171" t="n">
        <v>330</v>
      </c>
      <c r="B345" s="171" t="n"/>
      <c r="C345" s="170" t="inlineStr">
        <is>
          <t>11.1.03.01-0077</t>
        </is>
      </c>
      <c r="D345" s="170" t="inlineStr">
        <is>
          <t>Бруски обрезные, хвойных пород, длина 4-6,5 м, ширина 75-150 мм, толщина 40-75 мм, сорт I</t>
        </is>
      </c>
      <c r="E345" s="171" t="inlineStr">
        <is>
          <t>м3</t>
        </is>
      </c>
      <c r="F345" s="171" t="n">
        <v>0.0612232</v>
      </c>
      <c r="G345" s="176" t="n">
        <v>1700</v>
      </c>
      <c r="H345" s="176">
        <f>ROUND(F345*G345,2)</f>
        <v/>
      </c>
    </row>
    <row r="346" ht="15.6" customFormat="1" customHeight="1" s="154">
      <c r="A346" s="171" t="n">
        <v>331</v>
      </c>
      <c r="B346" s="171" t="n"/>
      <c r="C346" s="170" t="inlineStr">
        <is>
          <t>12.1.02.06-0042</t>
        </is>
      </c>
      <c r="D346" s="170" t="inlineStr">
        <is>
          <t>Рубероид кровельный РПП-300</t>
        </is>
      </c>
      <c r="E346" s="171" t="inlineStr">
        <is>
          <t>м2</t>
        </is>
      </c>
      <c r="F346" s="171" t="n">
        <v>12.6</v>
      </c>
      <c r="G346" s="176" t="n">
        <v>6.78</v>
      </c>
      <c r="H346" s="176">
        <f>ROUND(F346*G346,2)</f>
        <v/>
      </c>
    </row>
    <row r="347" ht="15.6" customFormat="1" customHeight="1" s="154">
      <c r="A347" s="171" t="n">
        <v>332</v>
      </c>
      <c r="B347" s="171" t="n"/>
      <c r="C347" s="170" t="inlineStr">
        <is>
          <t>23.1.01.07-0001</t>
        </is>
      </c>
      <c r="D347" s="170" t="inlineStr">
        <is>
          <t>Компенсаторы давления</t>
        </is>
      </c>
      <c r="E347" s="171" t="inlineStr">
        <is>
          <t>кг</t>
        </is>
      </c>
      <c r="F347" s="171" t="n">
        <v>1.20384</v>
      </c>
      <c r="G347" s="176" t="n">
        <v>61.9</v>
      </c>
      <c r="H347" s="176">
        <f>ROUND(F347*G347,2)</f>
        <v/>
      </c>
    </row>
    <row r="348" ht="31.15" customFormat="1" customHeight="1" s="154">
      <c r="A348" s="171" t="n">
        <v>333</v>
      </c>
      <c r="B348" s="171" t="n"/>
      <c r="C348" s="170" t="inlineStr">
        <is>
          <t>01.7.15.03-0044</t>
        </is>
      </c>
      <c r="D348" s="170" t="inlineStr">
        <is>
          <t>Болты строительные с гайками и шайбами черные, размер 10х100 мм</t>
        </is>
      </c>
      <c r="E348" s="171" t="inlineStr">
        <is>
          <t>т</t>
        </is>
      </c>
      <c r="F348" s="171" t="n">
        <v>0.0042</v>
      </c>
      <c r="G348" s="176" t="n">
        <v>16552.69</v>
      </c>
      <c r="H348" s="176">
        <f>ROUND(F348*G348,2)</f>
        <v/>
      </c>
    </row>
    <row r="349" ht="31.15" customFormat="1" customHeight="1" s="154">
      <c r="A349" s="171" t="n">
        <v>334</v>
      </c>
      <c r="B349" s="171" t="n"/>
      <c r="C349" s="170" t="inlineStr">
        <is>
          <t>08.4.03.04-0001</t>
        </is>
      </c>
      <c r="D349" s="170" t="inlineStr">
        <is>
          <t>Сталь арматурная, горячекатаная, класс А-I, А-II, А-III</t>
        </is>
      </c>
      <c r="E349" s="171" t="inlineStr">
        <is>
          <t>т</t>
        </is>
      </c>
      <c r="F349" s="171" t="n">
        <v>0.01125</v>
      </c>
      <c r="G349" s="176" t="n">
        <v>5650</v>
      </c>
      <c r="H349" s="176">
        <f>ROUND(F349*G349,2)</f>
        <v/>
      </c>
    </row>
    <row r="350" ht="15.6" customFormat="1" customHeight="1" s="154">
      <c r="A350" s="171" t="n">
        <v>335</v>
      </c>
      <c r="B350" s="171" t="n"/>
      <c r="C350" s="170" t="inlineStr">
        <is>
          <t>01.7.07.29-0031</t>
        </is>
      </c>
      <c r="D350" s="170" t="inlineStr">
        <is>
          <t>Каболка</t>
        </is>
      </c>
      <c r="E350" s="171" t="inlineStr">
        <is>
          <t>т</t>
        </is>
      </c>
      <c r="F350" s="171" t="n">
        <v>0.00186</v>
      </c>
      <c r="G350" s="176" t="n">
        <v>30030</v>
      </c>
      <c r="H350" s="176">
        <f>ROUND(F350*G350,2)</f>
        <v/>
      </c>
    </row>
    <row r="351" ht="62.45" customFormat="1" customHeight="1" s="154">
      <c r="A351" s="171" t="n">
        <v>336</v>
      </c>
      <c r="B351" s="171" t="n"/>
      <c r="C351" s="170" t="inlineStr">
        <is>
          <t>08.2.02.11-0007</t>
        </is>
      </c>
      <c r="D351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351" s="171" t="inlineStr">
        <is>
          <t>10 м</t>
        </is>
      </c>
      <c r="F351" s="171" t="n">
        <v>1.111528</v>
      </c>
      <c r="G351" s="176" t="n">
        <v>50.24</v>
      </c>
      <c r="H351" s="176">
        <f>ROUND(F351*G351,2)</f>
        <v/>
      </c>
    </row>
    <row r="352" ht="15.6" customFormat="1" customHeight="1" s="154">
      <c r="A352" s="171" t="n">
        <v>337</v>
      </c>
      <c r="B352" s="171" t="n"/>
      <c r="C352" s="170" t="inlineStr">
        <is>
          <t>02.2.05.04-1827</t>
        </is>
      </c>
      <c r="D352" s="170" t="inlineStr">
        <is>
          <t>Щебень М 1200, фракция 40-80(70) мм, группа 2</t>
        </is>
      </c>
      <c r="E352" s="171" t="inlineStr">
        <is>
          <t>м3</t>
        </is>
      </c>
      <c r="F352" s="171" t="n">
        <v>0.462864</v>
      </c>
      <c r="G352" s="176" t="n">
        <v>103</v>
      </c>
      <c r="H352" s="176">
        <f>ROUND(F352*G352,2)</f>
        <v/>
      </c>
    </row>
    <row r="353" ht="15.6" customFormat="1" customHeight="1" s="154">
      <c r="A353" s="171" t="n">
        <v>338</v>
      </c>
      <c r="B353" s="171" t="n"/>
      <c r="C353" s="170" t="inlineStr">
        <is>
          <t>18.3.01.01-0001</t>
        </is>
      </c>
      <c r="D353" s="170" t="inlineStr">
        <is>
          <t>Головка нагнетателя</t>
        </is>
      </c>
      <c r="E353" s="171" t="inlineStr">
        <is>
          <t>кг</t>
        </is>
      </c>
      <c r="F353" s="171" t="n">
        <v>0.60192</v>
      </c>
      <c r="G353" s="176" t="n">
        <v>72.40000000000001</v>
      </c>
      <c r="H353" s="176">
        <f>ROUND(F353*G353,2)</f>
        <v/>
      </c>
    </row>
    <row r="354" ht="15.6" customFormat="1" customHeight="1" s="154">
      <c r="A354" s="171" t="n">
        <v>339</v>
      </c>
      <c r="B354" s="171" t="n"/>
      <c r="C354" s="170" t="inlineStr">
        <is>
          <t>12.1.02.06-0012</t>
        </is>
      </c>
      <c r="D354" s="170" t="inlineStr">
        <is>
          <t>Рубероид кровельный РКК-350</t>
        </is>
      </c>
      <c r="E354" s="171" t="inlineStr">
        <is>
          <t>м2</t>
        </is>
      </c>
      <c r="F354" s="171" t="n">
        <v>5.026935</v>
      </c>
      <c r="G354" s="176" t="n">
        <v>7.46</v>
      </c>
      <c r="H354" s="176">
        <f>ROUND(F354*G354,2)</f>
        <v/>
      </c>
    </row>
    <row r="355" ht="15.6" customFormat="1" customHeight="1" s="154">
      <c r="A355" s="171" t="n">
        <v>340</v>
      </c>
      <c r="B355" s="171" t="n"/>
      <c r="C355" s="170" t="inlineStr">
        <is>
          <t>01.2.03.07-0023</t>
        </is>
      </c>
      <c r="D355" s="170" t="inlineStr">
        <is>
          <t>Эмульсия битумно-дорожная</t>
        </is>
      </c>
      <c r="E355" s="171" t="inlineStr">
        <is>
          <t>т</t>
        </is>
      </c>
      <c r="F355" s="171" t="n">
        <v>0.021567</v>
      </c>
      <c r="G355" s="176" t="n">
        <v>1554.2</v>
      </c>
      <c r="H355" s="176">
        <f>ROUND(F355*G355,2)</f>
        <v/>
      </c>
    </row>
    <row r="356" ht="31.15" customFormat="1" customHeight="1" s="154">
      <c r="A356" s="171" t="n">
        <v>341</v>
      </c>
      <c r="B356" s="171" t="n"/>
      <c r="C356" s="170" t="inlineStr">
        <is>
          <t>08.1.02.14-0006</t>
        </is>
      </c>
      <c r="D356" s="170" t="inlineStr">
        <is>
          <t>Решетка водоприемная для лотка диаметром 100 мм, щелевая, чугунная, размер 500х136х14 мм</t>
        </is>
      </c>
      <c r="E356" s="171" t="inlineStr">
        <is>
          <t>шт</t>
        </is>
      </c>
      <c r="F356" s="171" t="n">
        <v>0.2</v>
      </c>
      <c r="G356" s="176" t="n">
        <v>156.57</v>
      </c>
      <c r="H356" s="176">
        <f>ROUND(F356*G356,2)</f>
        <v/>
      </c>
    </row>
    <row r="357" ht="31.15" customFormat="1" customHeight="1" s="154">
      <c r="A357" s="171" t="n">
        <v>342</v>
      </c>
      <c r="B357" s="171" t="n"/>
      <c r="C357" s="170" t="inlineStr">
        <is>
          <t>01.7.12.05-1018</t>
        </is>
      </c>
      <c r="D357" s="170" t="inlineStr">
        <is>
          <t>Геотекстиль нетканый, поверхностной плотностью 550 г/м2</t>
        </is>
      </c>
      <c r="E357" s="171" t="inlineStr">
        <is>
          <t>м2</t>
        </is>
      </c>
      <c r="F357" s="171" t="n">
        <v>3.224</v>
      </c>
      <c r="G357" s="176" t="n">
        <v>9.140000000000001</v>
      </c>
      <c r="H357" s="176">
        <f>ROUND(F357*G357,2)</f>
        <v/>
      </c>
    </row>
    <row r="358" ht="15.6" customFormat="1" customHeight="1" s="154">
      <c r="A358" s="171" t="n">
        <v>343</v>
      </c>
      <c r="B358" s="171" t="n"/>
      <c r="C358" s="170" t="inlineStr">
        <is>
          <t>01.7.15.11-0050</t>
        </is>
      </c>
      <c r="D358" s="170" t="inlineStr">
        <is>
          <t>Шайбы оцинкованные, диаметр 20 мм</t>
        </is>
      </c>
      <c r="E358" s="171" t="inlineStr">
        <is>
          <t>кг</t>
        </is>
      </c>
      <c r="F358" s="171" t="n">
        <v>1</v>
      </c>
      <c r="G358" s="176" t="n">
        <v>28.62</v>
      </c>
      <c r="H358" s="176">
        <f>ROUND(F358*G358,2)</f>
        <v/>
      </c>
    </row>
    <row r="359" ht="15.6" customFormat="1" customHeight="1" s="154">
      <c r="A359" s="171" t="n">
        <v>344</v>
      </c>
      <c r="B359" s="171" t="n"/>
      <c r="C359" s="170" t="inlineStr">
        <is>
          <t>14.5.09.02-0002</t>
        </is>
      </c>
      <c r="D359" s="170" t="inlineStr">
        <is>
          <t>Ксилол нефтяной, марка А</t>
        </is>
      </c>
      <c r="E359" s="171" t="inlineStr">
        <is>
          <t>т</t>
        </is>
      </c>
      <c r="F359" s="171" t="n">
        <v>0.00364</v>
      </c>
      <c r="G359" s="176" t="n">
        <v>7640</v>
      </c>
      <c r="H359" s="176">
        <f>ROUND(F359*G359,2)</f>
        <v/>
      </c>
    </row>
    <row r="360" ht="31.15" customFormat="1" customHeight="1" s="154">
      <c r="A360" s="171" t="n">
        <v>345</v>
      </c>
      <c r="B360" s="171" t="n"/>
      <c r="C360" s="170" t="inlineStr">
        <is>
          <t>08.4.03.02-0007</t>
        </is>
      </c>
      <c r="D360" s="170" t="inlineStr">
        <is>
          <t>Сталь арматурная, горячекатаная, гладкая, класс А-I, диаметр 20-22 мм</t>
        </is>
      </c>
      <c r="E360" s="171" t="inlineStr">
        <is>
          <t>т</t>
        </is>
      </c>
      <c r="F360" s="171" t="n">
        <v>0.0036312</v>
      </c>
      <c r="G360" s="176" t="n">
        <v>5520</v>
      </c>
      <c r="H360" s="176">
        <f>ROUND(F360*G360,2)</f>
        <v/>
      </c>
    </row>
    <row r="361" ht="31.15" customFormat="1" customHeight="1" s="154">
      <c r="A361" s="171" t="n">
        <v>346</v>
      </c>
      <c r="B361" s="171" t="n"/>
      <c r="C361" s="170" t="inlineStr">
        <is>
          <t>04.1.02.05-0006</t>
        </is>
      </c>
      <c r="D361" s="170" t="inlineStr">
        <is>
          <t>Смеси бетонные тяжелого бетона (БСТ), класс В15 (М200)</t>
        </is>
      </c>
      <c r="E361" s="171" t="inlineStr">
        <is>
          <t>м3</t>
        </is>
      </c>
      <c r="F361" s="171" t="n">
        <v>0.018245</v>
      </c>
      <c r="G361" s="176" t="n">
        <v>592.76</v>
      </c>
      <c r="H361" s="176">
        <f>ROUND(F361*G361,2)</f>
        <v/>
      </c>
    </row>
    <row r="362" ht="31.15" customFormat="1" customHeight="1" s="154">
      <c r="A362" s="171" t="n">
        <v>347</v>
      </c>
      <c r="B362" s="171" t="n"/>
      <c r="C362" s="170" t="inlineStr">
        <is>
          <t>11.1.03.06-0086</t>
        </is>
      </c>
      <c r="D362" s="170" t="inlineStr">
        <is>
          <t>Доска обрезная, хвойных пород, ширина 75-150 мм, толщина 25 мм, длина 4-6,5 м, сорт II</t>
        </is>
      </c>
      <c r="E362" s="171" t="inlineStr">
        <is>
          <t>м3</t>
        </is>
      </c>
      <c r="F362" s="171" t="n">
        <v>0.0065</v>
      </c>
      <c r="G362" s="176" t="n">
        <v>1375</v>
      </c>
      <c r="H362" s="176">
        <f>ROUND(F362*G362,2)</f>
        <v/>
      </c>
    </row>
    <row r="363" ht="15.6" customFormat="1" customHeight="1" s="154">
      <c r="A363" s="171" t="n">
        <v>348</v>
      </c>
      <c r="B363" s="171" t="n"/>
      <c r="C363" s="170" t="inlineStr">
        <is>
          <t>01.7.15.05-0016</t>
        </is>
      </c>
      <c r="D363" s="170" t="inlineStr">
        <is>
          <t>Гайки шестигранные, диаметр резьбы 20-22 мм</t>
        </is>
      </c>
      <c r="E363" s="171" t="inlineStr">
        <is>
          <t>т</t>
        </is>
      </c>
      <c r="F363" s="171" t="n">
        <v>0.001</v>
      </c>
      <c r="G363" s="176" t="n">
        <v>8702</v>
      </c>
      <c r="H363" s="176">
        <f>ROUND(F363*G363,2)</f>
        <v/>
      </c>
    </row>
    <row r="364" ht="15.6" customFormat="1" customHeight="1" s="154">
      <c r="A364" s="171" t="n">
        <v>349</v>
      </c>
      <c r="B364" s="171" t="n"/>
      <c r="C364" s="170" t="inlineStr">
        <is>
          <t>01.7.20.08-0051</t>
        </is>
      </c>
      <c r="D364" s="170" t="inlineStr">
        <is>
          <t>Ветошь</t>
        </is>
      </c>
      <c r="E364" s="171" t="inlineStr">
        <is>
          <t>кг</t>
        </is>
      </c>
      <c r="F364" s="171" t="n">
        <v>3.39</v>
      </c>
      <c r="G364" s="176" t="n">
        <v>1.82</v>
      </c>
      <c r="H364" s="176">
        <f>ROUND(F364*G364,2)</f>
        <v/>
      </c>
    </row>
    <row r="365" ht="31.15" customFormat="1" customHeight="1" s="154">
      <c r="A365" s="171" t="n">
        <v>350</v>
      </c>
      <c r="B365" s="171" t="n"/>
      <c r="C365" s="170" t="inlineStr">
        <is>
          <t>03.2.01.01-0001</t>
        </is>
      </c>
      <c r="D365" s="170" t="inlineStr">
        <is>
          <t>Портландцемент общестроительного назначения бездобавочный М400 Д0 (ЦЕМ I 32,5Н)</t>
        </is>
      </c>
      <c r="E365" s="171" t="inlineStr">
        <is>
          <t>т</t>
        </is>
      </c>
      <c r="F365" s="171" t="n">
        <v>0.0117444</v>
      </c>
      <c r="G365" s="176" t="n">
        <v>412</v>
      </c>
      <c r="H365" s="176">
        <f>ROUND(F365*G365,2)</f>
        <v/>
      </c>
    </row>
    <row r="366" ht="46.9" customFormat="1" customHeight="1" s="154">
      <c r="A366" s="171" t="n">
        <v>351</v>
      </c>
      <c r="B366" s="171" t="n"/>
      <c r="C366" s="170" t="inlineStr">
        <is>
          <t>07.2.07.12-0020</t>
        </is>
      </c>
      <c r="D366" s="170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366" s="171" t="inlineStr">
        <is>
          <t>т</t>
        </is>
      </c>
      <c r="F366" s="171" t="n">
        <v>0.000428</v>
      </c>
      <c r="G366" s="176" t="n">
        <v>7712</v>
      </c>
      <c r="H366" s="176">
        <f>ROUND(F366*G366,2)</f>
        <v/>
      </c>
    </row>
    <row r="367" ht="15.6" customFormat="1" customHeight="1" s="154">
      <c r="A367" s="171" t="n">
        <v>352</v>
      </c>
      <c r="B367" s="171" t="n"/>
      <c r="C367" s="170" t="inlineStr">
        <is>
          <t>04.3.01.09-0016</t>
        </is>
      </c>
      <c r="D367" s="170" t="inlineStr">
        <is>
          <t>Раствор готовый кладочный, цементный, М200</t>
        </is>
      </c>
      <c r="E367" s="171" t="inlineStr">
        <is>
          <t>м3</t>
        </is>
      </c>
      <c r="F367" s="171" t="n">
        <v>0.003784</v>
      </c>
      <c r="G367" s="176" t="n">
        <v>600</v>
      </c>
      <c r="H367" s="176">
        <f>ROUND(F367*G367,2)</f>
        <v/>
      </c>
    </row>
    <row r="368" ht="31.15" customFormat="1" customHeight="1" s="154">
      <c r="A368" s="171" t="n">
        <v>353</v>
      </c>
      <c r="B368" s="171" t="n"/>
      <c r="C368" s="170" t="inlineStr">
        <is>
          <t>04.1.02.05-0004</t>
        </is>
      </c>
      <c r="D368" s="170" t="inlineStr">
        <is>
          <t>Смеси бетонные тяжелого бетона (БСТ), класс В10 (М150)</t>
        </is>
      </c>
      <c r="E368" s="171" t="inlineStr">
        <is>
          <t>м3</t>
        </is>
      </c>
      <c r="F368" s="171" t="n">
        <v>0.0039</v>
      </c>
      <c r="G368" s="176" t="n">
        <v>490</v>
      </c>
      <c r="H368" s="176">
        <f>ROUND(F368*G368,2)</f>
        <v/>
      </c>
    </row>
    <row r="369" ht="31.15" customFormat="1" customHeight="1" s="154">
      <c r="A369" s="171" t="n">
        <v>354</v>
      </c>
      <c r="B369" s="171" t="n"/>
      <c r="C369" s="170" t="inlineStr">
        <is>
          <t>14.2.01.06-0012</t>
        </is>
      </c>
      <c r="D369" s="170" t="inlineStr">
        <is>
          <t>Пленкообразующие материалы для дорожных работ ПМ-100А</t>
        </is>
      </c>
      <c r="E369" s="171" t="inlineStr">
        <is>
          <t>т</t>
        </is>
      </c>
      <c r="F369" s="171" t="n">
        <v>0.000328</v>
      </c>
      <c r="G369" s="176" t="n">
        <v>5527</v>
      </c>
      <c r="H369" s="176">
        <f>ROUND(F369*G369,2)</f>
        <v/>
      </c>
    </row>
    <row r="370" ht="15.6" customFormat="1" customHeight="1" s="154">
      <c r="A370" s="171" t="n">
        <v>355</v>
      </c>
      <c r="B370" s="171" t="n"/>
      <c r="C370" s="170" t="inlineStr">
        <is>
          <t>04.3.01.09-0012</t>
        </is>
      </c>
      <c r="D370" s="170" t="inlineStr">
        <is>
          <t>Раствор готовый кладочный, цементный, М50</t>
        </is>
      </c>
      <c r="E370" s="171" t="inlineStr">
        <is>
          <t>м3</t>
        </is>
      </c>
      <c r="F370" s="171" t="n">
        <v>0.0034265</v>
      </c>
      <c r="G370" s="176" t="n">
        <v>485.9</v>
      </c>
      <c r="H370" s="176">
        <f>ROUND(F370*G370,2)</f>
        <v/>
      </c>
    </row>
    <row r="371" ht="31.15" customFormat="1" customHeight="1" s="154">
      <c r="A371" s="171" t="n">
        <v>356</v>
      </c>
      <c r="B371" s="171" t="n"/>
      <c r="C371" s="170" t="inlineStr">
        <is>
          <t>04.1.02.05-0007</t>
        </is>
      </c>
      <c r="D371" s="170" t="inlineStr">
        <is>
          <t>Смеси бетонные тяжелого бетона (БСТ), класс В20 (М250)</t>
        </is>
      </c>
      <c r="E371" s="171" t="inlineStr">
        <is>
          <t>м3</t>
        </is>
      </c>
      <c r="F371" s="171" t="n">
        <v>0.0016</v>
      </c>
      <c r="G371" s="176" t="n">
        <v>665</v>
      </c>
      <c r="H371" s="176">
        <f>ROUND(F371*G371,2)</f>
        <v/>
      </c>
    </row>
    <row r="372" ht="46.9" customFormat="1" customHeight="1" s="154">
      <c r="A372" s="171" t="n">
        <v>357</v>
      </c>
      <c r="B372" s="171" t="n"/>
      <c r="C372" s="170" t="inlineStr">
        <is>
          <t>07.2.07.12-0021</t>
        </is>
      </c>
      <c r="D372" s="170" t="inlineStr">
        <is>
          <t>Элементы конструктивные зданий и сооружений с преобладанием горячекатаных профилей, средняя масса сборочной единицы от 0,5 до 1 т</t>
        </is>
      </c>
      <c r="E372" s="171" t="inlineStr">
        <is>
          <t>т</t>
        </is>
      </c>
      <c r="F372" s="171" t="n">
        <v>8.8e-05</v>
      </c>
      <c r="G372" s="176" t="n">
        <v>7008.5</v>
      </c>
      <c r="H372" s="176">
        <f>ROUND(F372*G372,2)</f>
        <v/>
      </c>
    </row>
    <row r="373" ht="31.15" customFormat="1" customHeight="1" s="154">
      <c r="A373" s="171" t="n">
        <v>358</v>
      </c>
      <c r="B373" s="171" t="n"/>
      <c r="C373" s="170" t="inlineStr">
        <is>
          <t>11.1.03.01-0080</t>
        </is>
      </c>
      <c r="D373" s="170" t="inlineStr">
        <is>
          <t>Бруски обрезные, хвойных пород, длина 4-6,5 м, ширина 75-150 мм, толщина 40-75 мм, сорт IV</t>
        </is>
      </c>
      <c r="E373" s="171" t="inlineStr">
        <is>
          <t>м3</t>
        </is>
      </c>
      <c r="F373" s="171" t="n">
        <v>0.00035</v>
      </c>
      <c r="G373" s="176" t="n">
        <v>1056</v>
      </c>
      <c r="H373" s="176">
        <f>ROUND(F373*G373,2)</f>
        <v/>
      </c>
    </row>
    <row r="374" ht="15.6" customFormat="1" customHeight="1" s="154">
      <c r="A374" s="171" t="n">
        <v>359</v>
      </c>
      <c r="B374" s="171" t="n"/>
      <c r="C374" s="170" t="inlineStr">
        <is>
          <t>01.1.02.10-1022</t>
        </is>
      </c>
      <c r="D374" s="170" t="inlineStr">
        <is>
          <t>Хризотил, группа 6К</t>
        </is>
      </c>
      <c r="E374" s="171" t="inlineStr">
        <is>
          <t>т</t>
        </is>
      </c>
      <c r="F374" s="171" t="n">
        <v>0.0002863</v>
      </c>
      <c r="G374" s="176" t="n">
        <v>1160</v>
      </c>
      <c r="H374" s="176">
        <f>ROUND(F374*G374,2)</f>
        <v/>
      </c>
    </row>
    <row r="375" ht="15.6" customFormat="1" customHeight="1" s="154">
      <c r="A375" s="171" t="n">
        <v>360</v>
      </c>
      <c r="B375" s="171" t="n"/>
      <c r="C375" s="170" t="inlineStr">
        <is>
          <t>01.7.16.04-0013</t>
        </is>
      </c>
      <c r="D375" s="170" t="inlineStr">
        <is>
          <t>Опалубка металлическая</t>
        </is>
      </c>
      <c r="E375" s="171" t="inlineStr">
        <is>
          <t>т</t>
        </is>
      </c>
      <c r="F375" s="171" t="n">
        <v>7.57e-05</v>
      </c>
      <c r="G375" s="176" t="n">
        <v>3938.2</v>
      </c>
      <c r="H375" s="176">
        <f>ROUND(F375*G375,2)</f>
        <v/>
      </c>
    </row>
    <row r="376" ht="15.6" customFormat="1" customHeight="1" s="154">
      <c r="A376" s="171" t="n">
        <v>361</v>
      </c>
      <c r="B376" s="171" t="n"/>
      <c r="C376" s="170" t="inlineStr">
        <is>
          <t>04.3.01.03-0001</t>
        </is>
      </c>
      <c r="D376" s="170" t="inlineStr">
        <is>
          <t>Раствор асбоцементный</t>
        </is>
      </c>
      <c r="E376" s="171" t="inlineStr">
        <is>
          <t>м3</t>
        </is>
      </c>
      <c r="F376" s="171" t="n">
        <v>0.000534</v>
      </c>
      <c r="G376" s="176" t="n">
        <v>395</v>
      </c>
      <c r="H376" s="176">
        <f>ROUND(F376*G376,2)</f>
        <v/>
      </c>
    </row>
    <row r="377" ht="31.15" customFormat="1" customHeight="1" s="154">
      <c r="A377" s="171" t="n">
        <v>362</v>
      </c>
      <c r="B377" s="171" t="n"/>
      <c r="C377" s="170" t="inlineStr">
        <is>
          <t>11.1.03.06-0099</t>
        </is>
      </c>
      <c r="D377" s="170" t="inlineStr">
        <is>
          <t>Доска обрезная, хвойных пород, ширина 75-150, мм толщина 19-22 мм, длина 4-6,5 м, сорт III</t>
        </is>
      </c>
      <c r="E377" s="171" t="inlineStr">
        <is>
          <t>м3</t>
        </is>
      </c>
      <c r="F377" s="171" t="n">
        <v>0.00015</v>
      </c>
      <c r="G377" s="176" t="n">
        <v>1242.2</v>
      </c>
      <c r="H377" s="176">
        <f>ROUND(F377*G377,2)</f>
        <v/>
      </c>
    </row>
    <row r="378" ht="15.6" customFormat="1" customHeight="1" s="154">
      <c r="A378" s="171" t="n">
        <v>363</v>
      </c>
      <c r="B378" s="171" t="n"/>
      <c r="C378" s="170" t="inlineStr">
        <is>
          <t>07.2.07.02-0001</t>
        </is>
      </c>
      <c r="D378" s="170" t="inlineStr">
        <is>
          <t>Кондуктор инвентарный металлический</t>
        </is>
      </c>
      <c r="E378" s="171" t="inlineStr">
        <is>
          <t>шт</t>
        </is>
      </c>
      <c r="F378" s="171" t="n">
        <v>0.000531</v>
      </c>
      <c r="G378" s="176" t="n">
        <v>346</v>
      </c>
      <c r="H378" s="176">
        <f>ROUND(F378*G378,2)</f>
        <v/>
      </c>
    </row>
    <row r="379" ht="31.15" customFormat="1" customHeight="1" s="154">
      <c r="A379" s="171" t="n">
        <v>364</v>
      </c>
      <c r="B379" s="171" t="n"/>
      <c r="C379" s="170" t="inlineStr">
        <is>
          <t>03.1.02.03-0015</t>
        </is>
      </c>
      <c r="D379" s="170" t="inlineStr">
        <is>
          <t>Известь строительная негашеная хлорная, марка А</t>
        </is>
      </c>
      <c r="E379" s="171" t="inlineStr">
        <is>
          <t>кг</t>
        </is>
      </c>
      <c r="F379" s="171" t="n">
        <v>0.05418</v>
      </c>
      <c r="G379" s="176" t="n">
        <v>2.15</v>
      </c>
      <c r="H379" s="176">
        <f>ROUND(F379*G379,2)</f>
        <v/>
      </c>
    </row>
    <row r="380" ht="15.6" customFormat="1" customHeight="1" s="154">
      <c r="A380" s="171" t="n">
        <v>365</v>
      </c>
      <c r="B380" s="171" t="n"/>
      <c r="C380" s="170" t="inlineStr">
        <is>
          <t>01.3.05.16-0022</t>
        </is>
      </c>
      <c r="D380" s="170" t="inlineStr">
        <is>
          <t>Карбид кальция для кусков 50/80</t>
        </is>
      </c>
      <c r="E380" s="171" t="inlineStr">
        <is>
          <t>т</t>
        </is>
      </c>
      <c r="F380" s="171" t="n">
        <v>1.2e-05</v>
      </c>
      <c r="G380" s="176" t="n">
        <v>3040</v>
      </c>
      <c r="H380" s="176">
        <f>ROUND(F380*G380,2)</f>
        <v/>
      </c>
    </row>
    <row r="381" ht="15.6" customFormat="1" customHeight="1" s="154">
      <c r="A381" s="171" t="n">
        <v>366</v>
      </c>
      <c r="B381" s="171" t="n"/>
      <c r="C381" s="170" t="inlineStr">
        <is>
          <t>01.3.01.04-0001</t>
        </is>
      </c>
      <c r="D381" s="170" t="inlineStr">
        <is>
          <t>Мазут топочный каменноугольный</t>
        </is>
      </c>
      <c r="E381" s="171" t="inlineStr">
        <is>
          <t>т</t>
        </is>
      </c>
      <c r="F381" s="171" t="n">
        <v>9.099999999999999e-06</v>
      </c>
      <c r="G381" s="176" t="n">
        <v>968.5</v>
      </c>
      <c r="H381" s="176">
        <f>ROUND(F381*G381,2)</f>
        <v/>
      </c>
    </row>
    <row r="382" ht="15.6" customFormat="1" customHeight="1" s="154"/>
    <row r="383" ht="15.6" customFormat="1" customHeight="1" s="154">
      <c r="D383" s="154" t="n"/>
      <c r="E383" s="154" t="n"/>
      <c r="F383" s="154" t="n"/>
    </row>
    <row r="384" ht="15.6" customFormat="1" customHeight="1" s="154">
      <c r="D384" s="154" t="inlineStr">
        <is>
          <t>Составил ______________________        М.С. Колотиевская</t>
        </is>
      </c>
      <c r="E384" s="154" t="n"/>
      <c r="F384" s="154" t="n"/>
    </row>
    <row r="385" ht="15.6" customFormat="1" customHeight="1" s="154">
      <c r="D385" s="79" t="inlineStr">
        <is>
          <t xml:space="preserve">                         (подпись, инициалы, фамилия)</t>
        </is>
      </c>
      <c r="E385" s="154" t="n"/>
      <c r="F385" s="154" t="n"/>
    </row>
    <row r="386" ht="15.6" customFormat="1" customHeight="1" s="154">
      <c r="D386" s="154" t="n"/>
      <c r="E386" s="154" t="n"/>
      <c r="F386" s="154" t="n"/>
    </row>
    <row r="387" ht="15.6" customFormat="1" customHeight="1" s="154">
      <c r="D387" s="154" t="inlineStr">
        <is>
          <t>Проверил ______________________      А.В. Костянецкая</t>
        </is>
      </c>
      <c r="E387" s="154" t="n"/>
      <c r="F387" s="154" t="n"/>
    </row>
    <row r="388" ht="15.6" customFormat="1" customHeight="1" s="154">
      <c r="D388" s="79" t="inlineStr">
        <is>
          <t xml:space="preserve">                        (подпись, инициалы, фамилия)</t>
        </is>
      </c>
      <c r="E388" s="154" t="n"/>
      <c r="F388" s="154" t="n"/>
    </row>
    <row r="389" ht="15.6" customFormat="1" customHeight="1" s="154">
      <c r="C389" s="154" t="n"/>
    </row>
    <row r="390" ht="15.6" customFormat="1" customHeight="1" s="154"/>
  </sheetData>
  <mergeCells count="14">
    <mergeCell ref="A4:H4"/>
    <mergeCell ref="C9:C10"/>
    <mergeCell ref="A12:E12"/>
    <mergeCell ref="E9:E10"/>
    <mergeCell ref="D9:D10"/>
    <mergeCell ref="B9:B10"/>
    <mergeCell ref="F9:F10"/>
    <mergeCell ref="A7:H7"/>
    <mergeCell ref="A9:A10"/>
    <mergeCell ref="A46:E46"/>
    <mergeCell ref="A5:H5"/>
    <mergeCell ref="A44:E44"/>
    <mergeCell ref="G9:H9"/>
    <mergeCell ref="A158:E158"/>
  </mergeCells>
  <conditionalFormatting sqref="F12:F381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A1:K47"/>
  <sheetViews>
    <sheetView view="pageBreakPreview" topLeftCell="A16" zoomScale="60" zoomScaleNormal="100" workbookViewId="0">
      <selection activeCell="E46" sqref="E46"/>
    </sheetView>
  </sheetViews>
  <sheetFormatPr baseColWidth="8" defaultColWidth="9.140625" defaultRowHeight="15"/>
  <cols>
    <col width="4.140625" customWidth="1" style="118" min="1" max="1"/>
    <col width="36.28515625" customWidth="1" style="118" min="2" max="2"/>
    <col width="18.85546875" customWidth="1" style="118" min="3" max="3"/>
    <col width="18.28515625" customWidth="1" style="118" min="4" max="4"/>
    <col width="20.85546875" customWidth="1" style="118" min="5" max="5"/>
    <col width="9.140625" customWidth="1" style="118" min="6" max="10"/>
    <col width="13.5703125" customWidth="1" style="118" min="11" max="11"/>
    <col width="9.140625" customWidth="1" style="118" min="12" max="12"/>
  </cols>
  <sheetData>
    <row r="1" ht="15.6" customHeight="1" s="118">
      <c r="A1" s="47" t="n"/>
      <c r="B1" s="154" t="n"/>
      <c r="C1" s="154" t="n"/>
      <c r="D1" s="154" t="n"/>
      <c r="E1" s="154" t="n"/>
    </row>
    <row r="2" ht="15.6" customHeight="1" s="118">
      <c r="B2" s="154" t="n"/>
      <c r="C2" s="154" t="n"/>
      <c r="D2" s="154" t="n"/>
      <c r="E2" s="174" t="inlineStr">
        <is>
          <t>Приложение № 4</t>
        </is>
      </c>
    </row>
    <row r="3" ht="15.6" customHeight="1" s="118">
      <c r="B3" s="154" t="n"/>
      <c r="C3" s="154" t="n"/>
      <c r="D3" s="154" t="n"/>
      <c r="E3" s="154" t="n"/>
    </row>
    <row r="4" ht="15.6" customHeight="1" s="118">
      <c r="B4" s="154" t="n"/>
      <c r="C4" s="154" t="n"/>
      <c r="D4" s="154" t="n"/>
      <c r="E4" s="154" t="n"/>
    </row>
    <row r="5" ht="15.6" customHeight="1" s="118">
      <c r="B5" s="168" t="inlineStr">
        <is>
          <t>Ресурсная модель</t>
        </is>
      </c>
    </row>
    <row r="6" ht="15.6" customHeight="1" s="118">
      <c r="B6" s="162" t="n"/>
      <c r="C6" s="154" t="n"/>
      <c r="D6" s="154" t="n"/>
      <c r="E6" s="154" t="n"/>
    </row>
    <row r="7" ht="30.6" customFormat="1" customHeight="1" s="53">
      <c r="A7" s="173" t="inlineStr">
        <is>
          <t xml:space="preserve">Наименование разрабатываемого показателя УНЦ —  </t>
        </is>
      </c>
      <c r="D7" s="173" t="inlineStr">
        <is>
          <t>Н2-06 БРТМ Каб.коллектор глубокого заложения диам. 1,5м</t>
        </is>
      </c>
      <c r="F7" s="92" t="n"/>
      <c r="G7" s="92" t="n"/>
      <c r="H7" s="91" t="n"/>
      <c r="I7" s="173" t="n"/>
      <c r="J7" s="173" t="n"/>
    </row>
    <row r="8" ht="15.6" customHeight="1" s="118">
      <c r="B8" s="162" t="inlineStr">
        <is>
          <t>Единица измерения  —  м</t>
        </is>
      </c>
    </row>
    <row r="9">
      <c r="B9" s="52" t="n"/>
      <c r="C9" s="53" t="n"/>
      <c r="D9" s="53" t="n"/>
      <c r="E9" s="53" t="n"/>
    </row>
    <row r="10" ht="62.45" customFormat="1" customHeight="1" s="154">
      <c r="B10" s="166" t="inlineStr">
        <is>
          <t>Наименование</t>
        </is>
      </c>
      <c r="C10" s="166" t="inlineStr">
        <is>
          <t>Сметная стоимость в ценах на 01.01.2023
 (руб.)</t>
        </is>
      </c>
      <c r="D10" s="166" t="inlineStr">
        <is>
          <t>Удельный вес, 
(в СМР)</t>
        </is>
      </c>
      <c r="E10" s="166" t="inlineStr">
        <is>
          <t>Удельный вес, % 
(от всего по РМ)</t>
        </is>
      </c>
    </row>
    <row r="11" ht="15" customFormat="1" customHeight="1" s="154">
      <c r="B11" s="175" t="inlineStr">
        <is>
          <t>Оплата труда рабочих</t>
        </is>
      </c>
      <c r="C11" s="115">
        <f>'Прил.5 Расчет СМР и ОБ'!J14</f>
        <v/>
      </c>
      <c r="D11" s="57">
        <f>C11/C24</f>
        <v/>
      </c>
      <c r="E11" s="57">
        <f>C11/C40</f>
        <v/>
      </c>
    </row>
    <row r="12" ht="15" customFormat="1" customHeight="1" s="154">
      <c r="B12" s="175" t="inlineStr">
        <is>
          <t>Эксплуатация машин основных</t>
        </is>
      </c>
      <c r="C12" s="115">
        <f>'Прил.5 Расчет СМР и ОБ'!J24</f>
        <v/>
      </c>
      <c r="D12" s="57">
        <f>C12/C24</f>
        <v/>
      </c>
      <c r="E12" s="57">
        <f>C12/C40</f>
        <v/>
      </c>
    </row>
    <row r="13" ht="15" customFormat="1" customHeight="1" s="154">
      <c r="B13" s="175" t="inlineStr">
        <is>
          <t>Эксплуатация машин прочих</t>
        </is>
      </c>
      <c r="C13" s="115">
        <f>'Прил.5 Расчет СМР и ОБ'!J131</f>
        <v/>
      </c>
      <c r="D13" s="57">
        <f>C13/C24</f>
        <v/>
      </c>
      <c r="E13" s="57">
        <f>C13/C40</f>
        <v/>
      </c>
    </row>
    <row r="14" ht="15" customFormat="1" customHeight="1" s="154">
      <c r="B14" s="175" t="inlineStr">
        <is>
          <t>ЭКСПЛУАТАЦИЯ МАШИН, ВСЕГО:</t>
        </is>
      </c>
      <c r="C14" s="115">
        <f>C13+C12</f>
        <v/>
      </c>
      <c r="D14" s="57">
        <f>C14/C24</f>
        <v/>
      </c>
      <c r="E14" s="57">
        <f>C14/C40</f>
        <v/>
      </c>
    </row>
    <row r="15" ht="15" customFormat="1" customHeight="1" s="154">
      <c r="B15" s="175" t="inlineStr">
        <is>
          <t>в том числе зарплата машинистов</t>
        </is>
      </c>
      <c r="C15" s="115">
        <f>'Прил.5 Расчет СМР и ОБ'!J16</f>
        <v/>
      </c>
      <c r="D15" s="57">
        <f>C15/C24</f>
        <v/>
      </c>
      <c r="E15" s="57">
        <f>C15/C40</f>
        <v/>
      </c>
    </row>
    <row r="16" ht="15" customFormat="1" customHeight="1" s="154">
      <c r="B16" s="175" t="inlineStr">
        <is>
          <t>Материалы основные</t>
        </is>
      </c>
      <c r="C16" s="115">
        <f>'Прил.5 Расчет СМР и ОБ'!J159</f>
        <v/>
      </c>
      <c r="D16" s="57">
        <f>C16/C24</f>
        <v/>
      </c>
      <c r="E16" s="57">
        <f>C16/C40</f>
        <v/>
      </c>
    </row>
    <row r="17" ht="15" customFormat="1" customHeight="1" s="154">
      <c r="B17" s="175" t="inlineStr">
        <is>
          <t>Материалы прочие</t>
        </is>
      </c>
      <c r="C17" s="115">
        <f>'Прил.5 Расчет СМР и ОБ'!J365</f>
        <v/>
      </c>
      <c r="D17" s="57">
        <f>C17/C24</f>
        <v/>
      </c>
      <c r="E17" s="57">
        <f>C17/C40</f>
        <v/>
      </c>
    </row>
    <row r="18" ht="15" customFormat="1" customHeight="1" s="154">
      <c r="B18" s="175" t="inlineStr">
        <is>
          <t>МАТЕРИАЛЫ, ВСЕГО:</t>
        </is>
      </c>
      <c r="C18" s="115">
        <f>C17+C16</f>
        <v/>
      </c>
      <c r="D18" s="57">
        <f>C18/C24</f>
        <v/>
      </c>
      <c r="E18" s="57">
        <f>C18/C40</f>
        <v/>
      </c>
    </row>
    <row r="19" ht="15" customFormat="1" customHeight="1" s="154">
      <c r="B19" s="175" t="inlineStr">
        <is>
          <t>ИТОГО</t>
        </is>
      </c>
      <c r="C19" s="115">
        <f>C18+C14+C11</f>
        <v/>
      </c>
      <c r="D19" s="57">
        <f>C19/C24</f>
        <v/>
      </c>
      <c r="E19" s="58">
        <f>C19/C40</f>
        <v/>
      </c>
    </row>
    <row r="20" ht="15" customFormat="1" customHeight="1" s="154">
      <c r="B20" s="175" t="inlineStr">
        <is>
          <t>Сметная прибыль, руб.</t>
        </is>
      </c>
      <c r="C20" s="115">
        <f>'Прил.5 Расчет СМР и ОБ'!J369</f>
        <v/>
      </c>
      <c r="D20" s="57">
        <f>C20/C24</f>
        <v/>
      </c>
      <c r="E20" s="57">
        <f>C20/C40</f>
        <v/>
      </c>
    </row>
    <row r="21" ht="15" customFormat="1" customHeight="1" s="154">
      <c r="B21" s="175" t="inlineStr">
        <is>
          <t>Сметная прибыль, %</t>
        </is>
      </c>
      <c r="C21" s="59">
        <f>C20/(C11+C15)</f>
        <v/>
      </c>
      <c r="D21" s="57" t="n"/>
      <c r="E21" s="58" t="n"/>
    </row>
    <row r="22" ht="15" customFormat="1" customHeight="1" s="154">
      <c r="B22" s="175" t="inlineStr">
        <is>
          <t>Накладные расходы, руб.</t>
        </is>
      </c>
      <c r="C22" s="115">
        <f>'Прил.5 Расчет СМР и ОБ'!J368</f>
        <v/>
      </c>
      <c r="D22" s="57">
        <f>C22/C24</f>
        <v/>
      </c>
      <c r="E22" s="57">
        <f>C22/C40</f>
        <v/>
      </c>
    </row>
    <row r="23" ht="15" customFormat="1" customHeight="1" s="154">
      <c r="B23" s="175" t="inlineStr">
        <is>
          <t>Накладные расходы, %</t>
        </is>
      </c>
      <c r="C23" s="59">
        <f>C22/(C11+C15)</f>
        <v/>
      </c>
      <c r="D23" s="57" t="n"/>
      <c r="E23" s="58" t="n"/>
    </row>
    <row r="24" ht="15" customFormat="1" customHeight="1" s="154">
      <c r="B24" s="175" t="inlineStr">
        <is>
          <t>ВСЕГО СМР с НР и СП</t>
        </is>
      </c>
      <c r="C24" s="115">
        <f>C19+C20+C22</f>
        <v/>
      </c>
      <c r="D24" s="57">
        <f>C24/C24</f>
        <v/>
      </c>
      <c r="E24" s="57">
        <f>C24/C40</f>
        <v/>
      </c>
    </row>
    <row r="25" ht="31.15" customFormat="1" customHeight="1" s="154">
      <c r="B25" s="175" t="inlineStr">
        <is>
          <t>ВСЕГО стоимость оборудования, в том числе</t>
        </is>
      </c>
      <c r="C25" s="115" t="n"/>
      <c r="D25" s="57" t="n"/>
      <c r="E25" s="57">
        <f>C25/C40</f>
        <v/>
      </c>
    </row>
    <row r="26" ht="31.15" customFormat="1" customHeight="1" s="154">
      <c r="B26" s="175" t="inlineStr">
        <is>
          <t>стоимость оборудования технологического</t>
        </is>
      </c>
      <c r="C26" s="115">
        <f>C25</f>
        <v/>
      </c>
      <c r="D26" s="57" t="n"/>
      <c r="E26" s="57">
        <f>C26/C40</f>
        <v/>
      </c>
    </row>
    <row r="27" ht="15" customFormat="1" customHeight="1" s="154">
      <c r="B27" s="175" t="inlineStr">
        <is>
          <t>ИТОГО (СМР + ОБОРУДОВАНИЕ)</t>
        </is>
      </c>
      <c r="C27" s="60">
        <f>C24+C25</f>
        <v/>
      </c>
      <c r="D27" s="57" t="n"/>
      <c r="E27" s="57">
        <f>C27/C40</f>
        <v/>
      </c>
    </row>
    <row r="28" ht="33" customFormat="1" customHeight="1" s="154">
      <c r="B28" s="175" t="inlineStr">
        <is>
          <t>ПРОЧ. ЗАТР., УЧТЕННЫЕ ПОКАЗАТЕЛЕМ,  в том числе</t>
        </is>
      </c>
      <c r="C28" s="175" t="n"/>
      <c r="D28" s="58" t="n"/>
      <c r="E28" s="58" t="n"/>
    </row>
    <row r="29" ht="31.15" customFormat="1" customHeight="1" s="154">
      <c r="B29" s="175" t="inlineStr">
        <is>
          <t>Временные здания и сооружения - 2,5%</t>
        </is>
      </c>
      <c r="C29" s="60">
        <f>ROUND(C24*0.025,2)</f>
        <v/>
      </c>
      <c r="D29" s="58" t="n"/>
      <c r="E29" s="57">
        <f>C29/C40</f>
        <v/>
      </c>
    </row>
    <row r="30" ht="62.45" customFormat="1" customHeight="1" s="154">
      <c r="B30" s="175" t="inlineStr">
        <is>
          <t>Дополнительные затраты при производстве строительно-монтажных работ в зимнее время - 1,9%</t>
        </is>
      </c>
      <c r="C30" s="60">
        <f>ROUND((C24+C29)*0.019,2)</f>
        <v/>
      </c>
      <c r="D30" s="58" t="n"/>
      <c r="E30" s="57">
        <f>C30/C40</f>
        <v/>
      </c>
    </row>
    <row r="31" ht="15.6" customFormat="1" customHeight="1" s="154">
      <c r="B31" s="175" t="inlineStr">
        <is>
          <t>Пусконаладочные работы</t>
        </is>
      </c>
      <c r="C31" s="60">
        <f>ROUND(C25*80%*7%,2)</f>
        <v/>
      </c>
      <c r="D31" s="58" t="n"/>
      <c r="E31" s="57">
        <f>C31/C40</f>
        <v/>
      </c>
    </row>
    <row r="32" ht="31.15" customFormat="1" customHeight="1" s="154">
      <c r="B32" s="175" t="inlineStr">
        <is>
          <t>Затраты по перевозке работников к месту работы и обратно</t>
        </is>
      </c>
      <c r="C32" s="60" t="n">
        <v>0</v>
      </c>
      <c r="D32" s="58" t="n"/>
      <c r="E32" s="57">
        <f>C32/C40</f>
        <v/>
      </c>
    </row>
    <row r="33" ht="46.9" customFormat="1" customHeight="1" s="154">
      <c r="B33" s="175" t="inlineStr">
        <is>
          <t>Затраты, связанные с осуществлением работ вахтовым методом</t>
        </is>
      </c>
      <c r="C33" s="60" t="n">
        <v>0</v>
      </c>
      <c r="D33" s="58" t="n"/>
      <c r="E33" s="57">
        <f>C33/C40</f>
        <v/>
      </c>
    </row>
    <row r="34" ht="62.45" customFormat="1" customHeight="1" s="154">
      <c r="B34" s="17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0" t="n">
        <v>0</v>
      </c>
      <c r="D34" s="58" t="n"/>
      <c r="E34" s="57">
        <f>C34/C40</f>
        <v/>
      </c>
    </row>
    <row r="35" ht="93.59999999999999" customFormat="1" customHeight="1" s="154">
      <c r="B35" s="17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0" t="n">
        <v>0</v>
      </c>
      <c r="D35" s="58" t="n"/>
      <c r="E35" s="57">
        <f>C35/C40</f>
        <v/>
      </c>
    </row>
    <row r="36" ht="46.9" customFormat="1" customHeight="1" s="154">
      <c r="B36" s="61" t="inlineStr">
        <is>
          <t>Строительный контроль и содержание службы заказчика - 2,14%</t>
        </is>
      </c>
      <c r="C36" s="62">
        <f>ROUND((C27+C29+C31+C30)*0.0214,2)</f>
        <v/>
      </c>
      <c r="D36" s="63" t="n"/>
      <c r="E36" s="64">
        <f>C36/C40</f>
        <v/>
      </c>
      <c r="K36" s="65" t="n"/>
    </row>
    <row r="37" ht="15.6" customFormat="1" customHeight="1" s="154">
      <c r="B37" s="184" t="inlineStr">
        <is>
          <t>Авторский надзор - 0,2%</t>
        </is>
      </c>
      <c r="C37" s="184">
        <f>ROUND((C27+C29+C30+C31)*0.002,2)</f>
        <v/>
      </c>
      <c r="D37" s="67" t="n"/>
      <c r="E37" s="67">
        <f>C37/C40</f>
        <v/>
      </c>
    </row>
    <row r="38" ht="62.45" customFormat="1" customHeight="1" s="154">
      <c r="B38" s="68" t="inlineStr">
        <is>
          <t>ИТОГО (СМР+ОБОРУДОВАНИЕ+ПРОЧ. ЗАТР., УЧТЕННЫЕ ПОКАЗАТЕЛЕМ)</t>
        </is>
      </c>
      <c r="C38" s="69">
        <f>C27+C29+C30+C31+C36+C37</f>
        <v/>
      </c>
      <c r="D38" s="70" t="n"/>
      <c r="E38" s="71">
        <f>C38/C40</f>
        <v/>
      </c>
    </row>
    <row r="39" ht="15.6" customFormat="1" customHeight="1" s="154">
      <c r="B39" s="175" t="inlineStr">
        <is>
          <t>Непредвиденные расходы</t>
        </is>
      </c>
      <c r="C39" s="115">
        <f>ROUND(C38*0.03,2)</f>
        <v/>
      </c>
      <c r="D39" s="58" t="n"/>
      <c r="E39" s="57">
        <f>C39/C40</f>
        <v/>
      </c>
    </row>
    <row r="40" ht="15.6" customFormat="1" customHeight="1" s="154">
      <c r="B40" s="175" t="inlineStr">
        <is>
          <t>ВСЕГО:</t>
        </is>
      </c>
      <c r="C40" s="115">
        <f>C39+C38</f>
        <v/>
      </c>
      <c r="D40" s="58" t="n"/>
      <c r="E40" s="57">
        <f>C40/C40</f>
        <v/>
      </c>
    </row>
    <row r="41" ht="31.15" customFormat="1" customHeight="1" s="154">
      <c r="B41" s="175" t="inlineStr">
        <is>
          <t>ИТОГО ПОКАЗАТЕЛЬ НА ЕД. ИЗМ.</t>
        </is>
      </c>
      <c r="C41" s="115">
        <f>C40/'Прил.5 Расчет СМР и ОБ'!E372</f>
        <v/>
      </c>
      <c r="D41" s="58" t="n"/>
      <c r="E41" s="58" t="n"/>
    </row>
    <row r="42" ht="15.6" customFormat="1" customHeight="1" s="154">
      <c r="B42" s="154" t="n"/>
      <c r="C42" s="154" t="n"/>
      <c r="D42" s="154" t="n"/>
    </row>
    <row r="43" ht="15.6" customFormat="1" customHeight="1" s="154">
      <c r="B43" s="154" t="inlineStr">
        <is>
          <t>Составил ______________________        М.С. Колотиевская</t>
        </is>
      </c>
      <c r="C43" s="154" t="n"/>
      <c r="D43" s="154" t="n"/>
    </row>
    <row r="44" ht="15.6" customFormat="1" customHeight="1" s="154">
      <c r="B44" s="79" t="inlineStr">
        <is>
          <t xml:space="preserve">                         (подпись, инициалы, фамилия)</t>
        </is>
      </c>
      <c r="C44" s="154" t="n"/>
      <c r="D44" s="154" t="n"/>
    </row>
    <row r="45" ht="15.6" customFormat="1" customHeight="1" s="154">
      <c r="B45" s="154" t="n"/>
      <c r="C45" s="154" t="n"/>
      <c r="D45" s="154" t="n"/>
    </row>
    <row r="46" ht="15.6" customFormat="1" customHeight="1" s="154">
      <c r="B46" s="154" t="inlineStr">
        <is>
          <t>Проверил ______________________      А.В. Костянецкая</t>
        </is>
      </c>
      <c r="C46" s="154" t="n"/>
      <c r="D46" s="154" t="n"/>
    </row>
    <row r="47" ht="15.6" customFormat="1" customHeight="1" s="154">
      <c r="B47" s="79" t="inlineStr">
        <is>
          <t xml:space="preserve">                        (подпись, инициалы, фамилия)</t>
        </is>
      </c>
      <c r="C47" s="154" t="n"/>
      <c r="D47" s="154" t="n"/>
    </row>
    <row r="48" ht="15.6" customFormat="1" customHeight="1" s="154"/>
  </sheetData>
  <mergeCells count="4">
    <mergeCell ref="A7:C7"/>
    <mergeCell ref="B5:E5"/>
    <mergeCell ref="B8:D8"/>
    <mergeCell ref="D7:E7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L379"/>
  <sheetViews>
    <sheetView tabSelected="1" view="pageBreakPreview" zoomScale="60" zoomScaleNormal="100" workbookViewId="0">
      <selection activeCell="Y23" sqref="Y23"/>
    </sheetView>
  </sheetViews>
  <sheetFormatPr baseColWidth="8" defaultColWidth="9.140625" defaultRowHeight="15" outlineLevelRow="1"/>
  <cols>
    <col width="5.7109375" customWidth="1" style="15" min="1" max="1"/>
    <col width="22.5703125" customWidth="1" style="15" min="2" max="2"/>
    <col width="39.140625" customWidth="1" style="15" min="3" max="3"/>
    <col width="10.7109375" customWidth="1" style="15" min="4" max="4"/>
    <col width="13.5703125" customWidth="1" style="15" min="5" max="5"/>
    <col width="14.5703125" customWidth="1" style="15" min="6" max="6"/>
    <col width="14.28515625" customWidth="1" style="15" min="7" max="7"/>
    <col width="12.7109375" customWidth="1" style="15" min="8" max="8"/>
    <col width="14.5703125" customWidth="1" style="15" min="9" max="9"/>
    <col width="15.140625" customWidth="1" style="15" min="10" max="10"/>
    <col width="22.42578125" customWidth="1" style="15" min="11" max="11"/>
    <col width="16.28515625" customWidth="1" style="15" min="12" max="12"/>
    <col width="10.85546875" customWidth="1" style="15" min="13" max="13"/>
    <col width="9.140625" customWidth="1" style="15" min="14" max="14"/>
    <col width="9.140625" customWidth="1" style="118" min="15" max="15"/>
  </cols>
  <sheetData>
    <row r="1">
      <c r="A1" s="53" t="n"/>
    </row>
    <row r="2" ht="15.6" customHeight="1" s="118">
      <c r="A2" s="154" t="n"/>
      <c r="B2" s="154" t="n"/>
      <c r="C2" s="154" t="n"/>
      <c r="D2" s="154" t="n"/>
      <c r="E2" s="154" t="n"/>
      <c r="F2" s="154" t="n"/>
      <c r="G2" s="154" t="n"/>
      <c r="H2" s="174" t="inlineStr">
        <is>
          <t>Приложение №5</t>
        </is>
      </c>
    </row>
    <row r="3" ht="15.6" customHeight="1" s="118">
      <c r="A3" s="154" t="n"/>
      <c r="B3" s="154" t="n"/>
      <c r="C3" s="154" t="n"/>
      <c r="D3" s="154" t="n"/>
      <c r="E3" s="154" t="n"/>
      <c r="F3" s="154" t="n"/>
      <c r="G3" s="154" t="n"/>
      <c r="H3" s="154" t="n"/>
      <c r="I3" s="154" t="n"/>
      <c r="J3" s="154" t="n"/>
    </row>
    <row r="4" ht="15.6" customFormat="1" customHeight="1" s="53">
      <c r="A4" s="168" t="inlineStr">
        <is>
          <t>Расчет стоимости СМР и оборудования</t>
        </is>
      </c>
      <c r="I4" s="168" t="n"/>
      <c r="J4" s="168" t="n"/>
    </row>
    <row r="5" ht="15.6" customFormat="1" customHeight="1" s="53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</row>
    <row r="6" ht="15.6" customFormat="1" customHeight="1" s="53">
      <c r="A6" s="173" t="inlineStr">
        <is>
          <t xml:space="preserve">Наименование разрабатываемого показателя УНЦ —  </t>
        </is>
      </c>
      <c r="D6" s="173" t="inlineStr">
        <is>
          <t>Н2-06 БРТМ Каб.коллектор глубокого заложения диам. 1,5м</t>
        </is>
      </c>
      <c r="H6" s="91" t="n"/>
      <c r="I6" s="173" t="n"/>
      <c r="J6" s="173" t="n"/>
    </row>
    <row r="7" ht="15.6" customHeight="1" s="118">
      <c r="B7" s="162" t="inlineStr">
        <is>
          <t>Единица измерения  —  м</t>
        </is>
      </c>
    </row>
    <row r="8" ht="15.6" customFormat="1" customHeight="1" s="53">
      <c r="A8" s="154" t="n"/>
      <c r="B8" s="154" t="n"/>
      <c r="C8" s="154" t="n"/>
      <c r="D8" s="154" t="n"/>
      <c r="E8" s="154" t="n"/>
      <c r="F8" s="154" t="n"/>
      <c r="G8" s="154" t="n"/>
      <c r="H8" s="154" t="n"/>
      <c r="I8" s="154" t="n"/>
      <c r="J8" s="154" t="n"/>
    </row>
    <row r="9" ht="27" customFormat="1" customHeight="1" s="154">
      <c r="A9" s="175" t="inlineStr">
        <is>
          <t>№ пп.</t>
        </is>
      </c>
      <c r="B9" s="166" t="inlineStr">
        <is>
          <t>Код ресурса</t>
        </is>
      </c>
      <c r="C9" s="166" t="inlineStr">
        <is>
          <t>Наименование</t>
        </is>
      </c>
      <c r="D9" s="166" t="inlineStr">
        <is>
          <t>Ед. изм.</t>
        </is>
      </c>
      <c r="E9" s="166" t="inlineStr">
        <is>
          <t>Кол-во единиц по проектным данным</t>
        </is>
      </c>
      <c r="F9" s="166" t="inlineStr">
        <is>
          <t>Сметная стоимость в ценах на 01.01.2000 (руб.)</t>
        </is>
      </c>
      <c r="G9" s="198" t="n"/>
      <c r="H9" s="166" t="inlineStr">
        <is>
          <t>Удельный вес, %</t>
        </is>
      </c>
      <c r="I9" s="166" t="inlineStr">
        <is>
          <t>Сметная стоимость в ценах на 01.01.2023 (руб.)</t>
        </is>
      </c>
      <c r="J9" s="198" t="n"/>
      <c r="K9" s="39" t="n"/>
    </row>
    <row r="10" ht="28.5" customFormat="1" customHeight="1" s="154">
      <c r="A10" s="200" t="n"/>
      <c r="B10" s="200" t="n"/>
      <c r="C10" s="200" t="n"/>
      <c r="D10" s="200" t="n"/>
      <c r="E10" s="200" t="n"/>
      <c r="F10" s="166" t="inlineStr">
        <is>
          <t>на ед. изм.</t>
        </is>
      </c>
      <c r="G10" s="166" t="inlineStr">
        <is>
          <t>общая</t>
        </is>
      </c>
      <c r="H10" s="200" t="n"/>
      <c r="I10" s="166" t="inlineStr">
        <is>
          <t>на ед. изм.</t>
        </is>
      </c>
      <c r="J10" s="166" t="inlineStr">
        <is>
          <t>общая</t>
        </is>
      </c>
    </row>
    <row r="11" ht="15.6" customFormat="1" customHeight="1" s="154">
      <c r="A11" s="175" t="n">
        <v>1</v>
      </c>
      <c r="B11" s="166" t="n">
        <v>2</v>
      </c>
      <c r="C11" s="166" t="n">
        <v>3</v>
      </c>
      <c r="D11" s="166" t="n">
        <v>4</v>
      </c>
      <c r="E11" s="166" t="n">
        <v>5</v>
      </c>
      <c r="F11" s="166" t="n">
        <v>6</v>
      </c>
      <c r="G11" s="166" t="n">
        <v>7</v>
      </c>
      <c r="H11" s="166" t="n">
        <v>8</v>
      </c>
      <c r="I11" s="166" t="n">
        <v>9</v>
      </c>
      <c r="J11" s="166" t="n">
        <v>10</v>
      </c>
    </row>
    <row r="12" ht="15.6" customFormat="1" customHeight="1" s="154">
      <c r="A12" s="184" t="n"/>
      <c r="B12" s="182" t="inlineStr">
        <is>
          <t>Затраты труда рабочих-строителей</t>
        </is>
      </c>
      <c r="C12" s="197" t="n"/>
      <c r="D12" s="197" t="n"/>
      <c r="E12" s="197" t="n"/>
      <c r="F12" s="197" t="n"/>
      <c r="G12" s="197" t="n"/>
      <c r="H12" s="198" t="n"/>
      <c r="I12" s="184" t="n"/>
      <c r="J12" s="184" t="n"/>
    </row>
    <row r="13" ht="31.15" customFormat="1" customHeight="1" s="154">
      <c r="A13" s="171" t="n">
        <v>1</v>
      </c>
      <c r="B13" s="171" t="inlineStr">
        <is>
          <t>1-100-38</t>
        </is>
      </c>
      <c r="C13" s="170" t="inlineStr">
        <is>
          <t>Затраты труда рабочих (Средний разряд работы 3,8)</t>
        </is>
      </c>
      <c r="D13" s="171" t="inlineStr">
        <is>
          <t>чел.-ч</t>
        </is>
      </c>
      <c r="E13" s="171">
        <f>Прил.3!F12</f>
        <v/>
      </c>
      <c r="F13" s="176">
        <f>G13/E13</f>
        <v/>
      </c>
      <c r="G13" s="176">
        <f>Прил.3!H12</f>
        <v/>
      </c>
      <c r="H13" s="23">
        <f>G13/G14</f>
        <v/>
      </c>
      <c r="I13" s="176">
        <f>ФОТр.тек.!E13</f>
        <v/>
      </c>
      <c r="J13" s="176">
        <f>ROUND(I13*E13,2)</f>
        <v/>
      </c>
    </row>
    <row r="14" ht="31.15" customFormat="1" customHeight="1" s="154">
      <c r="A14" s="171" t="n"/>
      <c r="B14" s="171" t="n"/>
      <c r="C14" s="170" t="inlineStr">
        <is>
          <t>Итого по разделу "Затраты труда рабочих-строителей"</t>
        </is>
      </c>
      <c r="D14" s="171" t="inlineStr">
        <is>
          <t>чел.-ч</t>
        </is>
      </c>
      <c r="E14" s="171">
        <f>SUM(E13:E13)</f>
        <v/>
      </c>
      <c r="F14" s="176" t="n"/>
      <c r="G14" s="176">
        <f>SUM(G13:G13)</f>
        <v/>
      </c>
      <c r="H14" s="23" t="n">
        <v>1</v>
      </c>
      <c r="I14" s="176" t="n"/>
      <c r="J14" s="176">
        <f>SUM(J13:J13)</f>
        <v/>
      </c>
    </row>
    <row r="15" ht="15.6" customFormat="1" customHeight="1" s="154">
      <c r="A15" s="171" t="n"/>
      <c r="B15" s="171" t="inlineStr">
        <is>
          <t>Затраты труда машинистов</t>
        </is>
      </c>
      <c r="C15" s="197" t="n"/>
      <c r="D15" s="197" t="n"/>
      <c r="E15" s="197" t="n"/>
      <c r="F15" s="197" t="n"/>
      <c r="G15" s="197" t="n"/>
      <c r="H15" s="198" t="n"/>
      <c r="I15" s="176" t="n"/>
      <c r="J15" s="176" t="n"/>
    </row>
    <row r="16" ht="15.6" customFormat="1" customHeight="1" s="154">
      <c r="A16" s="171" t="n">
        <v>2</v>
      </c>
      <c r="B16" s="171" t="n">
        <v>2</v>
      </c>
      <c r="C16" s="170" t="inlineStr">
        <is>
          <t>Затраты труда машинистов</t>
        </is>
      </c>
      <c r="D16" s="171" t="inlineStr">
        <is>
          <t>чел.-ч</t>
        </is>
      </c>
      <c r="E16" s="171" t="n">
        <v>55306.9788555</v>
      </c>
      <c r="F16" s="176" t="n">
        <v>13.47</v>
      </c>
      <c r="G16" s="176">
        <f>ROUND(F16*E16,2)</f>
        <v/>
      </c>
      <c r="H16" s="23" t="n">
        <v>1</v>
      </c>
      <c r="I16" s="176">
        <f>ROUND(F16*Прил.10!$D$10,2)</f>
        <v/>
      </c>
      <c r="J16" s="176">
        <f>ROUND(I16*E16,2)</f>
        <v/>
      </c>
    </row>
    <row r="17" ht="15.6" customFormat="1" customHeight="1" s="154">
      <c r="A17" s="171" t="n"/>
      <c r="B17" s="169" t="inlineStr">
        <is>
          <t>Машины и механизмы</t>
        </is>
      </c>
      <c r="C17" s="197" t="n"/>
      <c r="D17" s="197" t="n"/>
      <c r="E17" s="197" t="n"/>
      <c r="F17" s="197" t="n"/>
      <c r="G17" s="197" t="n"/>
      <c r="H17" s="198" t="n"/>
      <c r="I17" s="176" t="n"/>
      <c r="J17" s="176" t="n"/>
    </row>
    <row r="18" ht="15.6" customFormat="1" customHeight="1" s="154">
      <c r="A18" s="171" t="n"/>
      <c r="B18" s="171" t="inlineStr">
        <is>
          <t>Основные Машины и механизмы</t>
        </is>
      </c>
      <c r="C18" s="197" t="n"/>
      <c r="D18" s="197" t="n"/>
      <c r="E18" s="197" t="n"/>
      <c r="F18" s="197" t="n"/>
      <c r="G18" s="197" t="n"/>
      <c r="H18" s="198" t="n"/>
      <c r="I18" s="176" t="n"/>
      <c r="J18" s="176" t="n"/>
    </row>
    <row r="19" ht="62.45" customFormat="1" customHeight="1" s="154">
      <c r="A19" s="171" t="n">
        <v>3</v>
      </c>
      <c r="B19" s="177" t="inlineStr">
        <is>
          <t>91.03.05-551</t>
        </is>
      </c>
      <c r="C19" s="190" t="inlineStr">
        <is>
          <t>Комплексы микротоннельные проходческие, максимальный наружный диаметр трубы (обделки) 2,70 м</t>
        </is>
      </c>
      <c r="D19" s="194" t="inlineStr">
        <is>
          <t>маш.час</t>
        </is>
      </c>
      <c r="E19" s="191" t="n">
        <v>2775.05116</v>
      </c>
      <c r="F19" s="27" t="n">
        <v>5576.12</v>
      </c>
      <c r="G19" s="176">
        <f>ROUND(F19*E19,2)</f>
        <v/>
      </c>
      <c r="H19" s="23">
        <f>G19/G132</f>
        <v/>
      </c>
      <c r="I19" s="176">
        <f>ROUND(F19*Прил.10!$D$11,2)</f>
        <v/>
      </c>
      <c r="J19" s="176">
        <f>ROUND(I19*E19,2)</f>
        <v/>
      </c>
    </row>
    <row r="20" ht="62.45" customFormat="1" customHeight="1" s="154">
      <c r="A20" s="171" t="n">
        <v>4</v>
      </c>
      <c r="B20" s="177" t="inlineStr">
        <is>
          <t>91.03.05-551</t>
        </is>
      </c>
      <c r="C20" s="190" t="inlineStr">
        <is>
          <t>Комплексы микротоннельные проходческие, максимальный наружный диаметр трубы (обделки) 2,70 м</t>
        </is>
      </c>
      <c r="D20" s="194" t="inlineStr">
        <is>
          <t>маш.-ч</t>
        </is>
      </c>
      <c r="E20" s="191" t="n">
        <v>383</v>
      </c>
      <c r="F20" s="27" t="n">
        <v>5576.12</v>
      </c>
      <c r="G20" s="176">
        <f>ROUND(F20*E20,2)</f>
        <v/>
      </c>
      <c r="H20" s="23">
        <f>G20/G132</f>
        <v/>
      </c>
      <c r="I20" s="176">
        <f>ROUND(F20*Прил.10!$D$11,2)</f>
        <v/>
      </c>
      <c r="J20" s="176">
        <f>ROUND(I20*E20,2)</f>
        <v/>
      </c>
    </row>
    <row r="21" ht="31.15" customFormat="1" customHeight="1" s="154">
      <c r="A21" s="171" t="n">
        <v>5</v>
      </c>
      <c r="B21" s="177" t="inlineStr">
        <is>
          <t>91.05.05-016</t>
        </is>
      </c>
      <c r="C21" s="190" t="inlineStr">
        <is>
          <t>Краны на автомобильном ходу, грузоподъемность 25 т</t>
        </is>
      </c>
      <c r="D21" s="194" t="inlineStr">
        <is>
          <t>маш.час</t>
        </is>
      </c>
      <c r="E21" s="191" t="n">
        <v>4468.279</v>
      </c>
      <c r="F21" s="27" t="n">
        <v>476.43</v>
      </c>
      <c r="G21" s="176">
        <f>ROUND(F21*E21,2)</f>
        <v/>
      </c>
      <c r="H21" s="23">
        <f>G21/G132</f>
        <v/>
      </c>
      <c r="I21" s="176">
        <f>ROUND(F21*Прил.10!$D$11,2)</f>
        <v/>
      </c>
      <c r="J21" s="176">
        <f>ROUND(I21*E21,2)</f>
        <v/>
      </c>
    </row>
    <row r="22" ht="31.15" customFormat="1" customHeight="1" s="154">
      <c r="A22" s="171" t="n">
        <v>6</v>
      </c>
      <c r="B22" s="177" t="inlineStr">
        <is>
          <t>91.02.04-040</t>
        </is>
      </c>
      <c r="C22" s="190" t="inlineStr">
        <is>
          <t>Установки буровые с крутящим моментом 150-250 кНм</t>
        </is>
      </c>
      <c r="D22" s="194" t="inlineStr">
        <is>
          <t>маш.час</t>
        </is>
      </c>
      <c r="E22" s="191" t="n">
        <v>4549.63</v>
      </c>
      <c r="F22" s="27" t="n">
        <v>464.02</v>
      </c>
      <c r="G22" s="176">
        <f>ROUND(F22*E22,2)</f>
        <v/>
      </c>
      <c r="H22" s="23">
        <f>G22/G132</f>
        <v/>
      </c>
      <c r="I22" s="176">
        <f>ROUND(F22*Прил.10!$D$11,2)</f>
        <v/>
      </c>
      <c r="J22" s="176">
        <f>ROUND(I22*E22,2)</f>
        <v/>
      </c>
    </row>
    <row r="23" ht="46.9" customFormat="1" customHeight="1" s="154">
      <c r="A23" s="171" t="n">
        <v>7</v>
      </c>
      <c r="B23" s="177" t="inlineStr">
        <is>
          <t>91.05.09-008</t>
        </is>
      </c>
      <c r="C23" s="190" t="inlineStr">
        <is>
          <t>Краны на специальном шасси автомобильного типа, грузоподъемность 300 т</t>
        </is>
      </c>
      <c r="D23" s="194" t="inlineStr">
        <is>
          <t>маш.-ч</t>
        </is>
      </c>
      <c r="E23" s="191" t="n">
        <v>342</v>
      </c>
      <c r="F23" s="27" t="n">
        <v>5105.43</v>
      </c>
      <c r="G23" s="176">
        <f>ROUND(F23*E23,2)</f>
        <v/>
      </c>
      <c r="H23" s="23">
        <f>G23/G132</f>
        <v/>
      </c>
      <c r="I23" s="176">
        <f>ROUND(F23*Прил.10!$D$11,2)</f>
        <v/>
      </c>
      <c r="J23" s="176">
        <f>ROUND(I23*E23,2)</f>
        <v/>
      </c>
    </row>
    <row r="24" ht="15.6" customFormat="1" customHeight="1" s="154">
      <c r="A24" s="171" t="n"/>
      <c r="B24" s="177" t="inlineStr">
        <is>
          <t>Итого основные Машины и механизмы</t>
        </is>
      </c>
      <c r="C24" s="197" t="n"/>
      <c r="D24" s="197" t="n"/>
      <c r="E24" s="197" t="n"/>
      <c r="F24" s="198" t="n"/>
      <c r="G24" s="27">
        <f>SUM(G19:G23)</f>
        <v/>
      </c>
      <c r="H24" s="23">
        <f>SUM(H19:H23)</f>
        <v/>
      </c>
      <c r="I24" s="176" t="n"/>
      <c r="J24" s="176">
        <f>SUM(J19:J23)</f>
        <v/>
      </c>
    </row>
    <row r="25" hidden="1" outlineLevel="1" ht="31.15" customFormat="1" customHeight="1" s="154">
      <c r="A25" s="171" t="n">
        <v>8</v>
      </c>
      <c r="B25" s="177" t="inlineStr">
        <is>
          <t>91.05.05-018</t>
        </is>
      </c>
      <c r="C25" s="190" t="inlineStr">
        <is>
          <t>Краны на автомобильном ходу, грузоподъемность 63 т</t>
        </is>
      </c>
      <c r="D25" s="194" t="inlineStr">
        <is>
          <t>маш.-ч</t>
        </is>
      </c>
      <c r="E25" s="191" t="n">
        <v>956</v>
      </c>
      <c r="F25" s="27" t="n">
        <v>823.23</v>
      </c>
      <c r="G25" s="176">
        <f>ROUND(F25*E25,2)</f>
        <v/>
      </c>
      <c r="H25" s="23">
        <f>G25/G132</f>
        <v/>
      </c>
      <c r="I25" s="176">
        <f>ROUND(F25*Прил.10!$D$11,2)</f>
        <v/>
      </c>
      <c r="J25" s="176">
        <f>ROUND(I25*E25,2)</f>
        <v/>
      </c>
    </row>
    <row r="26" hidden="1" outlineLevel="1" ht="62.45" customFormat="1" customHeight="1" s="154">
      <c r="A26" s="171" t="n">
        <v>9</v>
      </c>
      <c r="B26" s="177" t="inlineStr">
        <is>
          <t>91.04.01-052</t>
        </is>
      </c>
      <c r="C26" s="190" t="inlineStr">
        <is>
          <t>Станки буровые вращательного бурения несамоходные, глубиной бурения до 500 м, диаметр скважин 151-42 мм</t>
        </is>
      </c>
      <c r="D26" s="194" t="inlineStr">
        <is>
          <t>маш.час</t>
        </is>
      </c>
      <c r="E26" s="191" t="n">
        <v>9418.5</v>
      </c>
      <c r="F26" s="27" t="n">
        <v>62.01</v>
      </c>
      <c r="G26" s="176">
        <f>ROUND(F26*E26,2)</f>
        <v/>
      </c>
      <c r="H26" s="23">
        <f>G26/G132</f>
        <v/>
      </c>
      <c r="I26" s="176">
        <f>ROUND(F26*Прил.10!$D$11,2)</f>
        <v/>
      </c>
      <c r="J26" s="176">
        <f>ROUND(I26*E26,2)</f>
        <v/>
      </c>
    </row>
    <row r="27" hidden="1" outlineLevel="1" ht="46.9" customFormat="1" customHeight="1" s="154">
      <c r="A27" s="171" t="n">
        <v>10</v>
      </c>
      <c r="B27" s="177" t="inlineStr">
        <is>
          <t>91.01.05-001</t>
        </is>
      </c>
      <c r="C27" s="190" t="inlineStr">
        <is>
          <t>Грейферы широкозахватные на базе экскаватора для проходки траншей противофильтрационных завес</t>
        </is>
      </c>
      <c r="D27" s="194" t="inlineStr">
        <is>
          <t>маш.час</t>
        </is>
      </c>
      <c r="E27" s="191" t="n">
        <v>879.03044</v>
      </c>
      <c r="F27" s="27" t="n">
        <v>334.59</v>
      </c>
      <c r="G27" s="176">
        <f>ROUND(F27*E27,2)</f>
        <v/>
      </c>
      <c r="H27" s="23">
        <f>G27/G132</f>
        <v/>
      </c>
      <c r="I27" s="176">
        <f>ROUND(F27*Прил.10!$D$11,2)</f>
        <v/>
      </c>
      <c r="J27" s="176">
        <f>ROUND(I27*E27,2)</f>
        <v/>
      </c>
    </row>
    <row r="28" hidden="1" outlineLevel="1" ht="31.15" customFormat="1" customHeight="1" s="154">
      <c r="A28" s="171" t="n">
        <v>11</v>
      </c>
      <c r="B28" s="177" t="inlineStr">
        <is>
          <t>91.05.01-017</t>
        </is>
      </c>
      <c r="C28" s="190" t="inlineStr">
        <is>
          <t>Краны башенные, грузоподъемность 8 т</t>
        </is>
      </c>
      <c r="D28" s="194" t="inlineStr">
        <is>
          <t>маш.час</t>
        </is>
      </c>
      <c r="E28" s="191" t="n">
        <v>2154.167112</v>
      </c>
      <c r="F28" s="27" t="n">
        <v>86.40000000000001</v>
      </c>
      <c r="G28" s="176">
        <f>ROUND(F28*E28,2)</f>
        <v/>
      </c>
      <c r="H28" s="23">
        <f>G28/G132</f>
        <v/>
      </c>
      <c r="I28" s="176">
        <f>ROUND(F28*Прил.10!$D$11,2)</f>
        <v/>
      </c>
      <c r="J28" s="176">
        <f>ROUND(I28*E28,2)</f>
        <v/>
      </c>
    </row>
    <row r="29" hidden="1" outlineLevel="1" ht="31.15" customFormat="1" customHeight="1" s="154">
      <c r="A29" s="171" t="n">
        <v>12</v>
      </c>
      <c r="B29" s="177" t="inlineStr">
        <is>
          <t>91.05.05-016</t>
        </is>
      </c>
      <c r="C29" s="190" t="inlineStr">
        <is>
          <t>Краны на автомобильном ходу, грузоподъемность 25 т</t>
        </is>
      </c>
      <c r="D29" s="194" t="inlineStr">
        <is>
          <t>маш.-ч</t>
        </is>
      </c>
      <c r="E29" s="191" t="n">
        <v>389</v>
      </c>
      <c r="F29" s="27" t="n">
        <v>476.43</v>
      </c>
      <c r="G29" s="176">
        <f>ROUND(F29*E29,2)</f>
        <v/>
      </c>
      <c r="H29" s="23">
        <f>G29/G132</f>
        <v/>
      </c>
      <c r="I29" s="176">
        <f>ROUND(F29*Прил.10!$D$11,2)</f>
        <v/>
      </c>
      <c r="J29" s="176">
        <f>ROUND(I29*E29,2)</f>
        <v/>
      </c>
    </row>
    <row r="30" hidden="1" outlineLevel="1" ht="46.9" customFormat="1" customHeight="1" s="154">
      <c r="A30" s="171" t="n">
        <v>13</v>
      </c>
      <c r="B30" s="177" t="inlineStr">
        <is>
          <t>91.05.09-502</t>
        </is>
      </c>
      <c r="C30" s="190" t="inlineStr">
        <is>
          <t>Краны на специальном шасси автомобильного типа, грузоподъемность до 100 т</t>
        </is>
      </c>
      <c r="D30" s="194" t="inlineStr">
        <is>
          <t>маш.час</t>
        </is>
      </c>
      <c r="E30" s="191" t="n">
        <v>105.38906</v>
      </c>
      <c r="F30" s="27" t="n">
        <v>1253.24</v>
      </c>
      <c r="G30" s="176">
        <f>ROUND(F30*E30,2)</f>
        <v/>
      </c>
      <c r="H30" s="23">
        <f>G30/G132</f>
        <v/>
      </c>
      <c r="I30" s="176">
        <f>ROUND(F30*Прил.10!$D$11,2)</f>
        <v/>
      </c>
      <c r="J30" s="176">
        <f>ROUND(I30*E30,2)</f>
        <v/>
      </c>
    </row>
    <row r="31" hidden="1" outlineLevel="1" ht="15.6" customFormat="1" customHeight="1" s="154">
      <c r="A31" s="171" t="n">
        <v>14</v>
      </c>
      <c r="B31" s="177" t="inlineStr">
        <is>
          <t>91.20.03-001</t>
        </is>
      </c>
      <c r="C31" s="190" t="inlineStr">
        <is>
          <t>Буксиры, мощность 110 кВт (150 л.с.)</t>
        </is>
      </c>
      <c r="D31" s="194" t="inlineStr">
        <is>
          <t>маш.час</t>
        </is>
      </c>
      <c r="E31" s="191" t="n">
        <v>492.0872</v>
      </c>
      <c r="F31" s="27" t="n">
        <v>263.47</v>
      </c>
      <c r="G31" s="176">
        <f>ROUND(F31*E31,2)</f>
        <v/>
      </c>
      <c r="H31" s="23">
        <f>G31/G132</f>
        <v/>
      </c>
      <c r="I31" s="176">
        <f>ROUND(F31*Прил.10!$D$11,2)</f>
        <v/>
      </c>
      <c r="J31" s="176">
        <f>ROUND(I31*E31,2)</f>
        <v/>
      </c>
    </row>
    <row r="32" hidden="1" outlineLevel="1" ht="46.9" customFormat="1" customHeight="1" s="154">
      <c r="A32" s="171" t="n">
        <v>15</v>
      </c>
      <c r="B32" s="177" t="inlineStr">
        <is>
          <t>91.07.09-002</t>
        </is>
      </c>
      <c r="C32" s="190" t="inlineStr">
        <is>
          <t>Установки цементационные автоматизированные, производительность 15 м3/ч</t>
        </is>
      </c>
      <c r="D32" s="194" t="inlineStr">
        <is>
          <t>маш.час</t>
        </is>
      </c>
      <c r="E32" s="191" t="n">
        <v>1276.8</v>
      </c>
      <c r="F32" s="27" t="n">
        <v>80.34999999999999</v>
      </c>
      <c r="G32" s="176">
        <f>ROUND(F32*E32,2)</f>
        <v/>
      </c>
      <c r="H32" s="23">
        <f>G32/G132</f>
        <v/>
      </c>
      <c r="I32" s="176">
        <f>ROUND(F32*Прил.10!$D$11,2)</f>
        <v/>
      </c>
      <c r="J32" s="176">
        <f>ROUND(I32*E32,2)</f>
        <v/>
      </c>
    </row>
    <row r="33" hidden="1" outlineLevel="1" ht="31.15" customFormat="1" customHeight="1" s="154">
      <c r="A33" s="171" t="n">
        <v>16</v>
      </c>
      <c r="B33" s="177" t="inlineStr">
        <is>
          <t>91.05.06-012</t>
        </is>
      </c>
      <c r="C33" s="190" t="inlineStr">
        <is>
          <t>Краны на гусеничном ходу, грузоподъемность до 16 т</t>
        </is>
      </c>
      <c r="D33" s="194" t="inlineStr">
        <is>
          <t>маш.час</t>
        </is>
      </c>
      <c r="E33" s="191" t="n">
        <v>994.12692</v>
      </c>
      <c r="F33" s="27" t="n">
        <v>96.89</v>
      </c>
      <c r="G33" s="176">
        <f>ROUND(F33*E33,2)</f>
        <v/>
      </c>
      <c r="H33" s="23">
        <f>G33/G132</f>
        <v/>
      </c>
      <c r="I33" s="176">
        <f>ROUND(F33*Прил.10!$D$11,2)</f>
        <v/>
      </c>
      <c r="J33" s="176">
        <f>ROUND(I33*E33,2)</f>
        <v/>
      </c>
    </row>
    <row r="34" hidden="1" outlineLevel="1" ht="46.9" customFormat="1" customHeight="1" s="154">
      <c r="A34" s="171" t="n">
        <v>17</v>
      </c>
      <c r="B34" s="177" t="inlineStr">
        <is>
          <t>91.19.06-011</t>
        </is>
      </c>
      <c r="C34" s="190" t="inlineStr">
        <is>
          <t>Насосы грязевые, подача 23,4-65,3 м3/ч, давление нагнетания 15,7-5,88 МПа (160-60 кгс/см2)</t>
        </is>
      </c>
      <c r="D34" s="194" t="inlineStr">
        <is>
          <t>маш.час</t>
        </is>
      </c>
      <c r="E34" s="191" t="n">
        <v>2685.59104</v>
      </c>
      <c r="F34" s="27" t="n">
        <v>32.71</v>
      </c>
      <c r="G34" s="176">
        <f>ROUND(F34*E34,2)</f>
        <v/>
      </c>
      <c r="H34" s="23">
        <f>G34/G132</f>
        <v/>
      </c>
      <c r="I34" s="176">
        <f>ROUND(F34*Прил.10!$D$11,2)</f>
        <v/>
      </c>
      <c r="J34" s="176">
        <f>ROUND(I34*E34,2)</f>
        <v/>
      </c>
    </row>
    <row r="35" hidden="1" outlineLevel="1" ht="31.15" customFormat="1" customHeight="1" s="154">
      <c r="A35" s="171" t="n">
        <v>18</v>
      </c>
      <c r="B35" s="177" t="inlineStr">
        <is>
          <t>91.14.01-003</t>
        </is>
      </c>
      <c r="C35" s="190" t="inlineStr">
        <is>
          <t>Автобетоносмесители, объем барабана 6 м3</t>
        </is>
      </c>
      <c r="D35" s="194" t="inlineStr">
        <is>
          <t>маш.час</t>
        </is>
      </c>
      <c r="E35" s="191" t="n">
        <v>482.08</v>
      </c>
      <c r="F35" s="27" t="n">
        <v>177.59</v>
      </c>
      <c r="G35" s="176">
        <f>ROUND(F35*E35,2)</f>
        <v/>
      </c>
      <c r="H35" s="23">
        <f>G35/G132</f>
        <v/>
      </c>
      <c r="I35" s="176">
        <f>ROUND(F35*Прил.10!$D$11,2)</f>
        <v/>
      </c>
      <c r="J35" s="176">
        <f>ROUND(I35*E35,2)</f>
        <v/>
      </c>
    </row>
    <row r="36" hidden="1" outlineLevel="1" ht="31.15" customFormat="1" customHeight="1" s="154">
      <c r="A36" s="171" t="n">
        <v>19</v>
      </c>
      <c r="B36" s="177" t="inlineStr">
        <is>
          <t>91.05.05-015</t>
        </is>
      </c>
      <c r="C36" s="190" t="inlineStr">
        <is>
          <t>Краны на автомобильном ходу, грузоподъемность 16 т</t>
        </is>
      </c>
      <c r="D36" s="194" t="inlineStr">
        <is>
          <t>маш.-ч</t>
        </is>
      </c>
      <c r="E36" s="191" t="n">
        <v>699</v>
      </c>
      <c r="F36" s="27" t="n">
        <v>115.4</v>
      </c>
      <c r="G36" s="176">
        <f>ROUND(F36*E36,2)</f>
        <v/>
      </c>
      <c r="H36" s="23">
        <f>G36/G132</f>
        <v/>
      </c>
      <c r="I36" s="176">
        <f>ROUND(F36*Прил.10!$D$11,2)</f>
        <v/>
      </c>
      <c r="J36" s="176">
        <f>ROUND(I36*E36,2)</f>
        <v/>
      </c>
    </row>
    <row r="37" hidden="1" outlineLevel="1" ht="31.15" customFormat="1" customHeight="1" s="154">
      <c r="A37" s="171" t="n">
        <v>20</v>
      </c>
      <c r="B37" s="177" t="inlineStr">
        <is>
          <t>91.07.02-011</t>
        </is>
      </c>
      <c r="C37" s="190" t="inlineStr">
        <is>
          <t>Автобетононасосы, производительность 65 м3/ч</t>
        </is>
      </c>
      <c r="D37" s="194" t="inlineStr">
        <is>
          <t>маш.час</t>
        </is>
      </c>
      <c r="E37" s="191" t="n">
        <v>277.32272</v>
      </c>
      <c r="F37" s="27" t="n">
        <v>283.4</v>
      </c>
      <c r="G37" s="176">
        <f>ROUND(F37*E37,2)</f>
        <v/>
      </c>
      <c r="H37" s="23">
        <f>G37/G132</f>
        <v/>
      </c>
      <c r="I37" s="176">
        <f>ROUND(F37*Прил.10!$D$11,2)</f>
        <v/>
      </c>
      <c r="J37" s="176">
        <f>ROUND(I37*E37,2)</f>
        <v/>
      </c>
    </row>
    <row r="38" hidden="1" outlineLevel="1" ht="31.15" customFormat="1" customHeight="1" s="154">
      <c r="A38" s="171" t="n">
        <v>21</v>
      </c>
      <c r="B38" s="177" t="inlineStr">
        <is>
          <t>91.05.05-018</t>
        </is>
      </c>
      <c r="C38" s="190" t="inlineStr">
        <is>
          <t>Краны на автомобильном ходу, грузоподъемность 63 т</t>
        </is>
      </c>
      <c r="D38" s="194" t="inlineStr">
        <is>
          <t>маш.час</t>
        </is>
      </c>
      <c r="E38" s="191" t="n">
        <v>92.1978</v>
      </c>
      <c r="F38" s="27" t="n">
        <v>823.23</v>
      </c>
      <c r="G38" s="176">
        <f>ROUND(F38*E38,2)</f>
        <v/>
      </c>
      <c r="H38" s="23">
        <f>G38/G132</f>
        <v/>
      </c>
      <c r="I38" s="176">
        <f>ROUND(F38*Прил.10!$D$11,2)</f>
        <v/>
      </c>
      <c r="J38" s="176">
        <f>ROUND(I38*E38,2)</f>
        <v/>
      </c>
    </row>
    <row r="39" hidden="1" outlineLevel="1" ht="15.6" customFormat="1" customHeight="1" s="154">
      <c r="A39" s="171" t="n">
        <v>22</v>
      </c>
      <c r="B39" s="177" t="inlineStr">
        <is>
          <t>91.07.08-011</t>
        </is>
      </c>
      <c r="C39" s="190" t="inlineStr">
        <is>
          <t>Глиномешалки, 4 м3</t>
        </is>
      </c>
      <c r="D39" s="194" t="inlineStr">
        <is>
          <t>маш.час</t>
        </is>
      </c>
      <c r="E39" s="191" t="n">
        <v>2481.46</v>
      </c>
      <c r="F39" s="27" t="n">
        <v>26.5</v>
      </c>
      <c r="G39" s="176">
        <f>ROUND(F39*E39,2)</f>
        <v/>
      </c>
      <c r="H39" s="23">
        <f>G39/G132</f>
        <v/>
      </c>
      <c r="I39" s="176">
        <f>ROUND(F39*Прил.10!$D$11,2)</f>
        <v/>
      </c>
      <c r="J39" s="176">
        <f>ROUND(I39*E39,2)</f>
        <v/>
      </c>
    </row>
    <row r="40" hidden="1" outlineLevel="1" ht="62.45" customFormat="1" customHeight="1" s="154">
      <c r="A40" s="171" t="n">
        <v>23</v>
      </c>
      <c r="B40" s="177" t="inlineStr">
        <is>
          <t>91.04.01-504</t>
        </is>
      </c>
      <c r="C40" s="190" t="inlineStr">
        <is>
          <t>Комплекты оборудования вращательно-колонкового бурения электрические, глубина бурения до 300 м, диаметр до 60 м, мощность 30 кВт</t>
        </is>
      </c>
      <c r="D40" s="194" t="inlineStr">
        <is>
          <t>маш.час</t>
        </is>
      </c>
      <c r="E40" s="191" t="n">
        <v>1208.71005</v>
      </c>
      <c r="F40" s="27" t="n">
        <v>46.14</v>
      </c>
      <c r="G40" s="176">
        <f>ROUND(F40*E40,2)</f>
        <v/>
      </c>
      <c r="H40" s="23">
        <f>G40/G132</f>
        <v/>
      </c>
      <c r="I40" s="176">
        <f>ROUND(F40*Прил.10!$D$11,2)</f>
        <v/>
      </c>
      <c r="J40" s="176">
        <f>ROUND(I40*E40,2)</f>
        <v/>
      </c>
    </row>
    <row r="41" hidden="1" outlineLevel="1" ht="46.9" customFormat="1" customHeight="1" s="154">
      <c r="A41" s="171" t="n">
        <v>24</v>
      </c>
      <c r="B41" s="177" t="inlineStr">
        <is>
          <t>91.17.04-036</t>
        </is>
      </c>
      <c r="C41" s="190" t="inlineStr">
        <is>
          <t>Агрегаты сварочные передвижные с дизельным двигателем, номинальный сварочный ток 250-400 А</t>
        </is>
      </c>
      <c r="D41" s="194" t="inlineStr">
        <is>
          <t>маш.час</t>
        </is>
      </c>
      <c r="E41" s="191" t="n">
        <v>3964.37904</v>
      </c>
      <c r="F41" s="27" t="n">
        <v>14</v>
      </c>
      <c r="G41" s="176">
        <f>ROUND(F41*E41,2)</f>
        <v/>
      </c>
      <c r="H41" s="23">
        <f>G41/G132</f>
        <v/>
      </c>
      <c r="I41" s="176">
        <f>ROUND(F41*Прил.10!$D$11,2)</f>
        <v/>
      </c>
      <c r="J41" s="176">
        <f>ROUND(I41*E41,2)</f>
        <v/>
      </c>
    </row>
    <row r="42" hidden="1" outlineLevel="1" ht="31.15" customFormat="1" customHeight="1" s="154">
      <c r="A42" s="171" t="n">
        <v>25</v>
      </c>
      <c r="B42" s="177" t="inlineStr">
        <is>
          <t>91.05.05-015</t>
        </is>
      </c>
      <c r="C42" s="190" t="inlineStr">
        <is>
          <t>Краны на автомобильном ходу, грузоподъемность 16 т</t>
        </is>
      </c>
      <c r="D42" s="194" t="inlineStr">
        <is>
          <t>маш.час</t>
        </is>
      </c>
      <c r="E42" s="191" t="n">
        <v>471.787257</v>
      </c>
      <c r="F42" s="27" t="n">
        <v>115.4</v>
      </c>
      <c r="G42" s="176">
        <f>ROUND(F42*E42,2)</f>
        <v/>
      </c>
      <c r="H42" s="23">
        <f>G42/G132</f>
        <v/>
      </c>
      <c r="I42" s="176">
        <f>ROUND(F42*Прил.10!$D$11,2)</f>
        <v/>
      </c>
      <c r="J42" s="176">
        <f>ROUND(I42*E42,2)</f>
        <v/>
      </c>
    </row>
    <row r="43" hidden="1" outlineLevel="1" ht="31.15" customFormat="1" customHeight="1" s="154">
      <c r="A43" s="171" t="n">
        <v>26</v>
      </c>
      <c r="B43" s="177" t="inlineStr">
        <is>
          <t>91.17.04-233</t>
        </is>
      </c>
      <c r="C43" s="190" t="inlineStr">
        <is>
          <t>Установки для сварки ручной дуговой (постоянного тока)</t>
        </is>
      </c>
      <c r="D43" s="194" t="inlineStr">
        <is>
          <t>маш.час</t>
        </is>
      </c>
      <c r="E43" s="191" t="n">
        <v>6233.787956</v>
      </c>
      <c r="F43" s="27" t="n">
        <v>8.1</v>
      </c>
      <c r="G43" s="176">
        <f>ROUND(F43*E43,2)</f>
        <v/>
      </c>
      <c r="H43" s="23">
        <f>G43/G132</f>
        <v/>
      </c>
      <c r="I43" s="176">
        <f>ROUND(F43*Прил.10!$D$11,2)</f>
        <v/>
      </c>
      <c r="J43" s="176">
        <f>ROUND(I43*E43,2)</f>
        <v/>
      </c>
    </row>
    <row r="44" hidden="1" outlineLevel="1" ht="46.9" customFormat="1" customHeight="1" s="154">
      <c r="A44" s="171" t="n">
        <v>27</v>
      </c>
      <c r="B44" s="177" t="inlineStr">
        <is>
          <t>91.18.01-508</t>
        </is>
      </c>
      <c r="C44" s="190" t="inlineStr">
        <is>
          <t>Компрессоры передвижные с электродвигателем, производительность до 5,0 м3/мин</t>
        </is>
      </c>
      <c r="D44" s="194" t="inlineStr">
        <is>
          <t>маш.час</t>
        </is>
      </c>
      <c r="E44" s="191" t="n">
        <v>997.0273999999999</v>
      </c>
      <c r="F44" s="27" t="n">
        <v>48.81</v>
      </c>
      <c r="G44" s="176">
        <f>ROUND(F44*E44,2)</f>
        <v/>
      </c>
      <c r="H44" s="23">
        <f>G44/G132</f>
        <v/>
      </c>
      <c r="I44" s="176">
        <f>ROUND(F44*Прил.10!$D$11,2)</f>
        <v/>
      </c>
      <c r="J44" s="176">
        <f>ROUND(I44*E44,2)</f>
        <v/>
      </c>
    </row>
    <row r="45" hidden="1" outlineLevel="1" ht="15.6" customFormat="1" customHeight="1" s="154">
      <c r="A45" s="171" t="n">
        <v>28</v>
      </c>
      <c r="B45" s="177" t="inlineStr">
        <is>
          <t>91.01.01-033</t>
        </is>
      </c>
      <c r="C45" s="190" t="inlineStr">
        <is>
          <t>Бульдозеры, мощность 37 кВт (50 л.с.)</t>
        </is>
      </c>
      <c r="D45" s="194" t="inlineStr">
        <is>
          <t>маш.час</t>
        </is>
      </c>
      <c r="E45" s="191" t="n">
        <v>879.03044</v>
      </c>
      <c r="F45" s="27" t="n">
        <v>46.56</v>
      </c>
      <c r="G45" s="176">
        <f>ROUND(F45*E45,2)</f>
        <v/>
      </c>
      <c r="H45" s="23">
        <f>G45/G132</f>
        <v/>
      </c>
      <c r="I45" s="176">
        <f>ROUND(F45*Прил.10!$D$11,2)</f>
        <v/>
      </c>
      <c r="J45" s="176">
        <f>ROUND(I45*E45,2)</f>
        <v/>
      </c>
    </row>
    <row r="46" hidden="1" outlineLevel="1" ht="31.15" customFormat="1" customHeight="1" s="154">
      <c r="A46" s="171" t="n">
        <v>29</v>
      </c>
      <c r="B46" s="177" t="inlineStr">
        <is>
          <t>91.05.06-007</t>
        </is>
      </c>
      <c r="C46" s="190" t="inlineStr">
        <is>
          <t>Краны на гусеничном ходу, грузоподъемность 25 т</t>
        </is>
      </c>
      <c r="D46" s="194" t="inlineStr">
        <is>
          <t>маш.час</t>
        </is>
      </c>
      <c r="E46" s="191" t="n">
        <v>271.76764</v>
      </c>
      <c r="F46" s="27" t="n">
        <v>120.04</v>
      </c>
      <c r="G46" s="176">
        <f>ROUND(F46*E46,2)</f>
        <v/>
      </c>
      <c r="H46" s="23">
        <f>G46/G132</f>
        <v/>
      </c>
      <c r="I46" s="176">
        <f>ROUND(F46*Прил.10!$D$11,2)</f>
        <v/>
      </c>
      <c r="J46" s="176">
        <f>ROUND(I46*E46,2)</f>
        <v/>
      </c>
    </row>
    <row r="47" hidden="1" outlineLevel="1" ht="31.15" customFormat="1" customHeight="1" s="154">
      <c r="A47" s="171" t="n">
        <v>30</v>
      </c>
      <c r="B47" s="177" t="inlineStr">
        <is>
          <t>91.14.02-001</t>
        </is>
      </c>
      <c r="C47" s="190" t="inlineStr">
        <is>
          <t>Автомобили бортовые, грузоподъемность до 5 т</t>
        </is>
      </c>
      <c r="D47" s="194" t="inlineStr">
        <is>
          <t>маш.час</t>
        </is>
      </c>
      <c r="E47" s="191" t="n">
        <v>486.3778</v>
      </c>
      <c r="F47" s="27" t="n">
        <v>65.70999999999999</v>
      </c>
      <c r="G47" s="176">
        <f>ROUND(F47*E47,2)</f>
        <v/>
      </c>
      <c r="H47" s="23">
        <f>G47/G132</f>
        <v/>
      </c>
      <c r="I47" s="176">
        <f>ROUND(F47*Прил.10!$D$11,2)</f>
        <v/>
      </c>
      <c r="J47" s="176">
        <f>ROUND(I47*E47,2)</f>
        <v/>
      </c>
    </row>
    <row r="48" hidden="1" outlineLevel="1" ht="46.9" customFormat="1" customHeight="1" s="154">
      <c r="A48" s="171" t="n">
        <v>31</v>
      </c>
      <c r="B48" s="177" t="inlineStr">
        <is>
          <t>91.01.05-085</t>
        </is>
      </c>
      <c r="C48" s="190" t="inlineStr">
        <is>
          <t>Экскаваторы одноковшовые дизельные на гусеничном ходу, емкость ковша 0,5 м3</t>
        </is>
      </c>
      <c r="D48" s="194" t="inlineStr">
        <is>
          <t>маш.час</t>
        </is>
      </c>
      <c r="E48" s="191" t="n">
        <v>310.836966</v>
      </c>
      <c r="F48" s="27" t="n">
        <v>100</v>
      </c>
      <c r="G48" s="176">
        <f>ROUND(F48*E48,2)</f>
        <v/>
      </c>
      <c r="H48" s="23">
        <f>G48/G132</f>
        <v/>
      </c>
      <c r="I48" s="176">
        <f>ROUND(F48*Прил.10!$D$11,2)</f>
        <v/>
      </c>
      <c r="J48" s="176">
        <f>ROUND(I48*E48,2)</f>
        <v/>
      </c>
    </row>
    <row r="49" hidden="1" outlineLevel="1" ht="62.45" customFormat="1" customHeight="1" s="154">
      <c r="A49" s="171" t="n">
        <v>32</v>
      </c>
      <c r="B49" s="177" t="inlineStr">
        <is>
          <t>91.04.01-021</t>
        </is>
      </c>
      <c r="C49" s="190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9" s="194" t="inlineStr">
        <is>
          <t>маш.час</t>
        </is>
      </c>
      <c r="E49" s="191" t="n">
        <v>333.52104</v>
      </c>
      <c r="F49" s="27" t="n">
        <v>87.59999999999999</v>
      </c>
      <c r="G49" s="176">
        <f>ROUND(F49*E49,2)</f>
        <v/>
      </c>
      <c r="H49" s="23">
        <f>G49/G132</f>
        <v/>
      </c>
      <c r="I49" s="176">
        <f>ROUND(F49*Прил.10!$D$11,2)</f>
        <v/>
      </c>
      <c r="J49" s="176">
        <f>ROUND(I49*E49,2)</f>
        <v/>
      </c>
    </row>
    <row r="50" hidden="1" outlineLevel="1" ht="46.9" customFormat="1" customHeight="1" s="154">
      <c r="A50" s="171" t="n">
        <v>33</v>
      </c>
      <c r="B50" s="177" t="inlineStr">
        <is>
          <t>91.01.05-086</t>
        </is>
      </c>
      <c r="C50" s="190" t="inlineStr">
        <is>
          <t>Экскаваторы одноковшовые дизельные на гусеничном ходу, емкость ковша 0,65 м3</t>
        </is>
      </c>
      <c r="D50" s="194" t="inlineStr">
        <is>
          <t>маш.час</t>
        </is>
      </c>
      <c r="E50" s="191" t="n">
        <v>239.417766</v>
      </c>
      <c r="F50" s="27" t="n">
        <v>115.27</v>
      </c>
      <c r="G50" s="176">
        <f>ROUND(F50*E50,2)</f>
        <v/>
      </c>
      <c r="H50" s="23">
        <f>G50/G132</f>
        <v/>
      </c>
      <c r="I50" s="176">
        <f>ROUND(F50*Прил.10!$D$11,2)</f>
        <v/>
      </c>
      <c r="J50" s="176">
        <f>ROUND(I50*E50,2)</f>
        <v/>
      </c>
    </row>
    <row r="51" hidden="1" outlineLevel="1" ht="62.45" customFormat="1" customHeight="1" s="154">
      <c r="A51" s="171" t="n">
        <v>34</v>
      </c>
      <c r="B51" s="177" t="inlineStr">
        <is>
          <t>91.17.04-047</t>
        </is>
      </c>
      <c r="C51" s="190" t="inlineStr">
        <is>
          <t>Аппараты с ручным управлением процессом сварки "встык" пластмассовых труб диаметром свыше 160 до 315 мм</t>
        </is>
      </c>
      <c r="D51" s="194" t="inlineStr">
        <is>
          <t>маш.час</t>
        </is>
      </c>
      <c r="E51" s="191" t="n">
        <v>1690.5</v>
      </c>
      <c r="F51" s="27" t="n">
        <v>16.01</v>
      </c>
      <c r="G51" s="176">
        <f>ROUND(F51*E51,2)</f>
        <v/>
      </c>
      <c r="H51" s="23">
        <f>G51/G132</f>
        <v/>
      </c>
      <c r="I51" s="176">
        <f>ROUND(F51*Прил.10!$D$11,2)</f>
        <v/>
      </c>
      <c r="J51" s="176">
        <f>ROUND(I51*E51,2)</f>
        <v/>
      </c>
    </row>
    <row r="52" hidden="1" outlineLevel="1" ht="31.15" customFormat="1" customHeight="1" s="154">
      <c r="A52" s="171" t="n">
        <v>35</v>
      </c>
      <c r="B52" s="177" t="inlineStr">
        <is>
          <t>91.05.06-008</t>
        </is>
      </c>
      <c r="C52" s="190" t="inlineStr">
        <is>
          <t>Краны на гусеничном ходу, грузоподъемность 40 т</t>
        </is>
      </c>
      <c r="D52" s="194" t="inlineStr">
        <is>
          <t>маш.час</t>
        </is>
      </c>
      <c r="E52" s="191" t="n">
        <v>137.7442</v>
      </c>
      <c r="F52" s="27" t="n">
        <v>175.56</v>
      </c>
      <c r="G52" s="176">
        <f>ROUND(F52*E52,2)</f>
        <v/>
      </c>
      <c r="H52" s="23">
        <f>G52/G132</f>
        <v/>
      </c>
      <c r="I52" s="176">
        <f>ROUND(F52*Прил.10!$D$11,2)</f>
        <v/>
      </c>
      <c r="J52" s="176">
        <f>ROUND(I52*E52,2)</f>
        <v/>
      </c>
    </row>
    <row r="53" hidden="1" outlineLevel="1" ht="46.9" customFormat="1" customHeight="1" s="154">
      <c r="A53" s="171" t="n">
        <v>36</v>
      </c>
      <c r="B53" s="177" t="inlineStr">
        <is>
          <t>91.04.01-076</t>
        </is>
      </c>
      <c r="C53" s="190" t="inlineStr">
        <is>
          <t>Установки и агрегаты буровые на базе автомобилей глубина бурения до 200 м, грузоподъемность 2,5 т</t>
        </is>
      </c>
      <c r="D53" s="194" t="inlineStr">
        <is>
          <t>маш.час</t>
        </is>
      </c>
      <c r="E53" s="191" t="n">
        <v>131.5104</v>
      </c>
      <c r="F53" s="27" t="n">
        <v>179.46</v>
      </c>
      <c r="G53" s="176">
        <f>ROUND(F53*E53,2)</f>
        <v/>
      </c>
      <c r="H53" s="23">
        <f>G53/G132</f>
        <v/>
      </c>
      <c r="I53" s="176">
        <f>ROUND(F53*Прил.10!$D$11,2)</f>
        <v/>
      </c>
      <c r="J53" s="176">
        <f>ROUND(I53*E53,2)</f>
        <v/>
      </c>
    </row>
    <row r="54" hidden="1" outlineLevel="1" ht="31.15" customFormat="1" customHeight="1" s="154">
      <c r="A54" s="171" t="n">
        <v>37</v>
      </c>
      <c r="B54" s="177" t="inlineStr">
        <is>
          <t>91.01.01-035</t>
        </is>
      </c>
      <c r="C54" s="190" t="inlineStr">
        <is>
          <t>Бульдозеры, мощность 79 кВт (108 л.с.)</t>
        </is>
      </c>
      <c r="D54" s="194" t="inlineStr">
        <is>
          <t>маш.час</t>
        </is>
      </c>
      <c r="E54" s="191" t="n">
        <v>254.978801</v>
      </c>
      <c r="F54" s="27" t="n">
        <v>79.06999999999999</v>
      </c>
      <c r="G54" s="176">
        <f>ROUND(F54*E54,2)</f>
        <v/>
      </c>
      <c r="H54" s="23">
        <f>G54/G132</f>
        <v/>
      </c>
      <c r="I54" s="176">
        <f>ROUND(F54*Прил.10!$D$11,2)</f>
        <v/>
      </c>
      <c r="J54" s="176">
        <f>ROUND(I54*E54,2)</f>
        <v/>
      </c>
    </row>
    <row r="55" hidden="1" outlineLevel="1" ht="15.6" customFormat="1" customHeight="1" s="154">
      <c r="A55" s="171" t="n">
        <v>38</v>
      </c>
      <c r="B55" s="177" t="inlineStr">
        <is>
          <t>91.13.01-038</t>
        </is>
      </c>
      <c r="C55" s="190" t="inlineStr">
        <is>
          <t>Машины поливомоечные 6000 л</t>
        </is>
      </c>
      <c r="D55" s="194" t="inlineStr">
        <is>
          <t>маш.час</t>
        </is>
      </c>
      <c r="E55" s="191" t="n">
        <v>134.23705</v>
      </c>
      <c r="F55" s="27" t="n">
        <v>110</v>
      </c>
      <c r="G55" s="176">
        <f>ROUND(F55*E55,2)</f>
        <v/>
      </c>
      <c r="H55" s="23">
        <f>G55/G132</f>
        <v/>
      </c>
      <c r="I55" s="176">
        <f>ROUND(F55*Прил.10!$D$11,2)</f>
        <v/>
      </c>
      <c r="J55" s="176">
        <f>ROUND(I55*E55,2)</f>
        <v/>
      </c>
    </row>
    <row r="56" hidden="1" outlineLevel="1" ht="31.15" customFormat="1" customHeight="1" s="154">
      <c r="A56" s="171" t="n">
        <v>39</v>
      </c>
      <c r="B56" s="177" t="inlineStr">
        <is>
          <t>91.08.11-031</t>
        </is>
      </c>
      <c r="C56" s="190" t="inlineStr">
        <is>
          <t>Перегружатели асфальтовой смеси, емкость бункера до 25 т</t>
        </is>
      </c>
      <c r="D56" s="194" t="inlineStr">
        <is>
          <t>маш.час</t>
        </is>
      </c>
      <c r="E56" s="191" t="n">
        <v>9.60066</v>
      </c>
      <c r="F56" s="27" t="n">
        <v>1503.75</v>
      </c>
      <c r="G56" s="176">
        <f>ROUND(F56*E56,2)</f>
        <v/>
      </c>
      <c r="H56" s="23">
        <f>G56/G132</f>
        <v/>
      </c>
      <c r="I56" s="176">
        <f>ROUND(F56*Прил.10!$D$11,2)</f>
        <v/>
      </c>
      <c r="J56" s="176">
        <f>ROUND(I56*E56,2)</f>
        <v/>
      </c>
    </row>
    <row r="57" hidden="1" outlineLevel="1" ht="46.9" customFormat="1" customHeight="1" s="154">
      <c r="A57" s="171" t="n">
        <v>40</v>
      </c>
      <c r="B57" s="177" t="inlineStr">
        <is>
          <t>91.01.05-106</t>
        </is>
      </c>
      <c r="C57" s="190" t="inlineStr">
        <is>
          <t>Экскаваторы одноковшовые дизельные на пневмоколесном ходу, емкость ковша 0,25 м3</t>
        </is>
      </c>
      <c r="D57" s="194" t="inlineStr">
        <is>
          <t>маш.час</t>
        </is>
      </c>
      <c r="E57" s="191" t="n">
        <v>206.115</v>
      </c>
      <c r="F57" s="27" t="n">
        <v>70.01000000000001</v>
      </c>
      <c r="G57" s="176">
        <f>ROUND(F57*E57,2)</f>
        <v/>
      </c>
      <c r="H57" s="23">
        <f>G57/G132</f>
        <v/>
      </c>
      <c r="I57" s="176">
        <f>ROUND(F57*Прил.10!$D$11,2)</f>
        <v/>
      </c>
      <c r="J57" s="176">
        <f>ROUND(I57*E57,2)</f>
        <v/>
      </c>
    </row>
    <row r="58" hidden="1" outlineLevel="1" ht="15.6" customFormat="1" customHeight="1" s="154">
      <c r="A58" s="171" t="n">
        <v>41</v>
      </c>
      <c r="B58" s="177" t="inlineStr">
        <is>
          <t>91.19.08-004</t>
        </is>
      </c>
      <c r="C58" s="190" t="inlineStr">
        <is>
          <t>Насосы, мощность 4 кВт</t>
        </is>
      </c>
      <c r="D58" s="194" t="inlineStr">
        <is>
          <t>маш.час</t>
        </is>
      </c>
      <c r="E58" s="191" t="n">
        <v>4441.76</v>
      </c>
      <c r="F58" s="27" t="n">
        <v>2.96</v>
      </c>
      <c r="G58" s="176">
        <f>ROUND(F58*E58,2)</f>
        <v/>
      </c>
      <c r="H58" s="23">
        <f>G58/G132</f>
        <v/>
      </c>
      <c r="I58" s="176">
        <f>ROUND(F58*Прил.10!$D$11,2)</f>
        <v/>
      </c>
      <c r="J58" s="176">
        <f>ROUND(I58*E58,2)</f>
        <v/>
      </c>
    </row>
    <row r="59" hidden="1" outlineLevel="1" ht="31.15" customFormat="1" customHeight="1" s="154">
      <c r="A59" s="171" t="n">
        <v>42</v>
      </c>
      <c r="B59" s="177" t="inlineStr">
        <is>
          <t>91.02.01-003</t>
        </is>
      </c>
      <c r="C59" s="190" t="inlineStr">
        <is>
          <t>Вибропогружатели высокочастотные для погружения свай до 1,5 т</t>
        </is>
      </c>
      <c r="D59" s="194" t="inlineStr">
        <is>
          <t>маш.час</t>
        </is>
      </c>
      <c r="E59" s="191" t="n">
        <v>357.714</v>
      </c>
      <c r="F59" s="27" t="n">
        <v>35</v>
      </c>
      <c r="G59" s="176">
        <f>ROUND(F59*E59,2)</f>
        <v/>
      </c>
      <c r="H59" s="23">
        <f>G59/G132</f>
        <v/>
      </c>
      <c r="I59" s="176">
        <f>ROUND(F59*Прил.10!$D$11,2)</f>
        <v/>
      </c>
      <c r="J59" s="176">
        <f>ROUND(I59*E59,2)</f>
        <v/>
      </c>
    </row>
    <row r="60" hidden="1" outlineLevel="1" ht="31.15" customFormat="1" customHeight="1" s="154">
      <c r="A60" s="171" t="n">
        <v>43</v>
      </c>
      <c r="B60" s="177" t="inlineStr">
        <is>
          <t>91.10.05-005</t>
        </is>
      </c>
      <c r="C60" s="190" t="inlineStr">
        <is>
          <t>Трубоукладчики для труб диаметром до 700 мм, грузоподъемность 12,5 т</t>
        </is>
      </c>
      <c r="D60" s="194" t="inlineStr">
        <is>
          <t>маш.час</t>
        </is>
      </c>
      <c r="E60" s="191" t="n">
        <v>80.78400000000001</v>
      </c>
      <c r="F60" s="27" t="n">
        <v>152.5</v>
      </c>
      <c r="G60" s="176">
        <f>ROUND(F60*E60,2)</f>
        <v/>
      </c>
      <c r="H60" s="23">
        <f>G60/G132</f>
        <v/>
      </c>
      <c r="I60" s="176">
        <f>ROUND(F60*Прил.10!$D$11,2)</f>
        <v/>
      </c>
      <c r="J60" s="176">
        <f>ROUND(I60*E60,2)</f>
        <v/>
      </c>
    </row>
    <row r="61" hidden="1" outlineLevel="1" ht="62.45" customFormat="1" customHeight="1" s="154">
      <c r="A61" s="171" t="n">
        <v>44</v>
      </c>
      <c r="B61" s="177" t="inlineStr">
        <is>
          <t>91.02.04-036</t>
        </is>
      </c>
      <c r="C61" s="190" t="inlineStr">
        <is>
          <t>Установки буровые для бурения скважин под сваи шнекового бурения, глубиной до 30 м, диаметром до 600 мм</t>
        </is>
      </c>
      <c r="D61" s="194" t="inlineStr">
        <is>
          <t>маш.час</t>
        </is>
      </c>
      <c r="E61" s="191" t="n">
        <v>53.255457</v>
      </c>
      <c r="F61" s="27" t="n">
        <v>218.17</v>
      </c>
      <c r="G61" s="176">
        <f>ROUND(F61*E61,2)</f>
        <v/>
      </c>
      <c r="H61" s="23">
        <f>G61/G132</f>
        <v/>
      </c>
      <c r="I61" s="176">
        <f>ROUND(F61*Прил.10!$D$11,2)</f>
        <v/>
      </c>
      <c r="J61" s="176">
        <f>ROUND(I61*E61,2)</f>
        <v/>
      </c>
    </row>
    <row r="62" hidden="1" outlineLevel="1" ht="15.6" customFormat="1" customHeight="1" s="154">
      <c r="A62" s="171" t="n">
        <v>45</v>
      </c>
      <c r="B62" s="177" t="inlineStr">
        <is>
          <t>91.05.14-025</t>
        </is>
      </c>
      <c r="C62" s="190" t="inlineStr">
        <is>
          <t>Краны переносные 1 т</t>
        </is>
      </c>
      <c r="D62" s="194" t="inlineStr">
        <is>
          <t>маш.час</t>
        </is>
      </c>
      <c r="E62" s="191" t="n">
        <v>386.24</v>
      </c>
      <c r="F62" s="27" t="n">
        <v>27.2</v>
      </c>
      <c r="G62" s="176">
        <f>ROUND(F62*E62,2)</f>
        <v/>
      </c>
      <c r="H62" s="23">
        <f>G62/G132</f>
        <v/>
      </c>
      <c r="I62" s="176">
        <f>ROUND(F62*Прил.10!$D$11,2)</f>
        <v/>
      </c>
      <c r="J62" s="176">
        <f>ROUND(I62*E62,2)</f>
        <v/>
      </c>
    </row>
    <row r="63" hidden="1" outlineLevel="1" ht="62.45" customFormat="1" customHeight="1" s="154">
      <c r="A63" s="171" t="n">
        <v>46</v>
      </c>
      <c r="B63" s="177" t="inlineStr">
        <is>
          <t>91.18.01-007</t>
        </is>
      </c>
      <c r="C63" s="19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63" s="194" t="inlineStr">
        <is>
          <t>маш.час</t>
        </is>
      </c>
      <c r="E63" s="191" t="n">
        <v>116.28668</v>
      </c>
      <c r="F63" s="27" t="n">
        <v>90</v>
      </c>
      <c r="G63" s="176">
        <f>ROUND(F63*E63,2)</f>
        <v/>
      </c>
      <c r="H63" s="23">
        <f>G63/G132</f>
        <v/>
      </c>
      <c r="I63" s="176">
        <f>ROUND(F63*Прил.10!$D$11,2)</f>
        <v/>
      </c>
      <c r="J63" s="176">
        <f>ROUND(I63*E63,2)</f>
        <v/>
      </c>
    </row>
    <row r="64" hidden="1" outlineLevel="1" ht="46.9" customFormat="1" customHeight="1" s="154">
      <c r="A64" s="171" t="n">
        <v>47</v>
      </c>
      <c r="B64" s="177" t="inlineStr">
        <is>
          <t>91.17.04-171</t>
        </is>
      </c>
      <c r="C64" s="190" t="inlineStr">
        <is>
          <t>Преобразователи сварочные номинальным сварочным током 315-500 А</t>
        </is>
      </c>
      <c r="D64" s="194" t="inlineStr">
        <is>
          <t>маш.час</t>
        </is>
      </c>
      <c r="E64" s="191" t="n">
        <v>796.3478</v>
      </c>
      <c r="F64" s="27" t="n">
        <v>12.31</v>
      </c>
      <c r="G64" s="176">
        <f>ROUND(F64*E64,2)</f>
        <v/>
      </c>
      <c r="H64" s="23">
        <f>G64/G132</f>
        <v/>
      </c>
      <c r="I64" s="176">
        <f>ROUND(F64*Прил.10!$D$11,2)</f>
        <v/>
      </c>
      <c r="J64" s="176">
        <f>ROUND(I64*E64,2)</f>
        <v/>
      </c>
    </row>
    <row r="65" hidden="1" outlineLevel="1" ht="31.15" customFormat="1" customHeight="1" s="154">
      <c r="A65" s="171" t="n">
        <v>48</v>
      </c>
      <c r="B65" s="177" t="inlineStr">
        <is>
          <t>91.06.03-061</t>
        </is>
      </c>
      <c r="C65" s="190" t="inlineStr">
        <is>
          <t>Лебедки электрические тяговым усилием до 12,26 кН (1,25 т)</t>
        </is>
      </c>
      <c r="D65" s="194" t="inlineStr">
        <is>
          <t>маш.час</t>
        </is>
      </c>
      <c r="E65" s="191" t="n">
        <v>2850.42</v>
      </c>
      <c r="F65" s="27" t="n">
        <v>3.28</v>
      </c>
      <c r="G65" s="176">
        <f>ROUND(F65*E65,2)</f>
        <v/>
      </c>
      <c r="H65" s="23">
        <f>G65/G132</f>
        <v/>
      </c>
      <c r="I65" s="176">
        <f>ROUND(F65*Прил.10!$D$11,2)</f>
        <v/>
      </c>
      <c r="J65" s="176">
        <f>ROUND(I65*E65,2)</f>
        <v/>
      </c>
    </row>
    <row r="66" hidden="1" outlineLevel="1" ht="31.15" customFormat="1" customHeight="1" s="154">
      <c r="A66" s="171" t="n">
        <v>49</v>
      </c>
      <c r="B66" s="177" t="inlineStr">
        <is>
          <t>91.10.05-004</t>
        </is>
      </c>
      <c r="C66" s="190" t="inlineStr">
        <is>
          <t>Трубоукладчики для труб диаметром до 400 мм, грузоподъемность 6,3 т</t>
        </is>
      </c>
      <c r="D66" s="194" t="inlineStr">
        <is>
          <t>маш.час</t>
        </is>
      </c>
      <c r="E66" s="191" t="n">
        <v>57.5715625</v>
      </c>
      <c r="F66" s="27" t="n">
        <v>160.03</v>
      </c>
      <c r="G66" s="176">
        <f>ROUND(F66*E66,2)</f>
        <v/>
      </c>
      <c r="H66" s="23">
        <f>G66/G132</f>
        <v/>
      </c>
      <c r="I66" s="176">
        <f>ROUND(F66*Прил.10!$D$11,2)</f>
        <v/>
      </c>
      <c r="J66" s="176">
        <f>ROUND(I66*E66,2)</f>
        <v/>
      </c>
    </row>
    <row r="67" hidden="1" outlineLevel="1" ht="46.9" customFormat="1" customHeight="1" s="154">
      <c r="A67" s="171" t="n">
        <v>50</v>
      </c>
      <c r="B67" s="177" t="inlineStr">
        <is>
          <t>91.08.01-004</t>
        </is>
      </c>
      <c r="C67" s="190" t="inlineStr">
        <is>
          <t>Асфальтоукладчики гусеничные, ширина укладки от 2 до 5 м, скорость укладки 16 м/мин</t>
        </is>
      </c>
      <c r="D67" s="194" t="inlineStr">
        <is>
          <t>маш.час</t>
        </is>
      </c>
      <c r="E67" s="191" t="n">
        <v>9.60066</v>
      </c>
      <c r="F67" s="27" t="n">
        <v>694.79</v>
      </c>
      <c r="G67" s="176">
        <f>ROUND(F67*E67,2)</f>
        <v/>
      </c>
      <c r="H67" s="23">
        <f>G67/G132</f>
        <v/>
      </c>
      <c r="I67" s="176">
        <f>ROUND(F67*Прил.10!$D$11,2)</f>
        <v/>
      </c>
      <c r="J67" s="176">
        <f>ROUND(I67*E67,2)</f>
        <v/>
      </c>
    </row>
    <row r="68" hidden="1" outlineLevel="1" ht="31.15" customFormat="1" customHeight="1" s="154">
      <c r="A68" s="171" t="n">
        <v>51</v>
      </c>
      <c r="B68" s="177" t="inlineStr">
        <is>
          <t>91.19.01-011</t>
        </is>
      </c>
      <c r="C68" s="190" t="inlineStr">
        <is>
          <t>Илососы, производительность до 20 м3/ч</t>
        </is>
      </c>
      <c r="D68" s="194" t="inlineStr">
        <is>
          <t>маш.-ч</t>
        </is>
      </c>
      <c r="E68" s="191" t="n">
        <v>94</v>
      </c>
      <c r="F68" s="27" t="n">
        <v>68.59</v>
      </c>
      <c r="G68" s="176">
        <f>ROUND(F68*E68,2)</f>
        <v/>
      </c>
      <c r="H68" s="23">
        <f>G68/G132</f>
        <v/>
      </c>
      <c r="I68" s="176">
        <f>ROUND(F68*Прил.10!$D$11,2)</f>
        <v/>
      </c>
      <c r="J68" s="176">
        <f>ROUND(I68*E68,2)</f>
        <v/>
      </c>
    </row>
    <row r="69" hidden="1" outlineLevel="1" ht="31.15" customFormat="1" customHeight="1" s="154">
      <c r="A69" s="171" t="n">
        <v>52</v>
      </c>
      <c r="B69" s="177" t="inlineStr">
        <is>
          <t>91.14.02-003</t>
        </is>
      </c>
      <c r="C69" s="190" t="inlineStr">
        <is>
          <t>Автомобили бортовые, грузоподъемность до 10 т</t>
        </is>
      </c>
      <c r="D69" s="194" t="inlineStr">
        <is>
          <t>маш.час</t>
        </is>
      </c>
      <c r="E69" s="191" t="n">
        <v>75.5667</v>
      </c>
      <c r="F69" s="27" t="n">
        <v>80.44</v>
      </c>
      <c r="G69" s="176">
        <f>ROUND(F69*E69,2)</f>
        <v/>
      </c>
      <c r="H69" s="23">
        <f>G69/G132</f>
        <v/>
      </c>
      <c r="I69" s="176">
        <f>ROUND(F69*Прил.10!$D$11,2)</f>
        <v/>
      </c>
      <c r="J69" s="176">
        <f>ROUND(I69*E69,2)</f>
        <v/>
      </c>
    </row>
    <row r="70" hidden="1" outlineLevel="1" ht="31.15" customFormat="1" customHeight="1" s="154">
      <c r="A70" s="171" t="n">
        <v>53</v>
      </c>
      <c r="B70" s="177" t="inlineStr">
        <is>
          <t>91.14.04-001</t>
        </is>
      </c>
      <c r="C70" s="190" t="inlineStr">
        <is>
          <t>Тягачи седельные, грузоподъемность 12 т</t>
        </is>
      </c>
      <c r="D70" s="194" t="inlineStr">
        <is>
          <t>маш.час</t>
        </is>
      </c>
      <c r="E70" s="191" t="n">
        <v>54.225</v>
      </c>
      <c r="F70" s="27" t="n">
        <v>102.84</v>
      </c>
      <c r="G70" s="176">
        <f>ROUND(F70*E70,2)</f>
        <v/>
      </c>
      <c r="H70" s="23">
        <f>G70/G132</f>
        <v/>
      </c>
      <c r="I70" s="176">
        <f>ROUND(F70*Прил.10!$D$11,2)</f>
        <v/>
      </c>
      <c r="J70" s="176">
        <f>ROUND(I70*E70,2)</f>
        <v/>
      </c>
    </row>
    <row r="71" hidden="1" outlineLevel="1" ht="15.6" customFormat="1" customHeight="1" s="154">
      <c r="A71" s="171" t="n">
        <v>54</v>
      </c>
      <c r="B71" s="177" t="inlineStr">
        <is>
          <t>91.06.05-011</t>
        </is>
      </c>
      <c r="C71" s="190" t="inlineStr">
        <is>
          <t>Погрузчики, грузоподъемность 5 т</t>
        </is>
      </c>
      <c r="D71" s="194" t="inlineStr">
        <is>
          <t>маш.час</t>
        </is>
      </c>
      <c r="E71" s="191" t="n">
        <v>56.4117325</v>
      </c>
      <c r="F71" s="27" t="n">
        <v>89.98999999999999</v>
      </c>
      <c r="G71" s="176">
        <f>ROUND(F71*E71,2)</f>
        <v/>
      </c>
      <c r="H71" s="23">
        <f>G71/G132</f>
        <v/>
      </c>
      <c r="I71" s="176">
        <f>ROUND(F71*Прил.10!$D$11,2)</f>
        <v/>
      </c>
      <c r="J71" s="176">
        <f>ROUND(I71*E71,2)</f>
        <v/>
      </c>
    </row>
    <row r="72" hidden="1" outlineLevel="1" ht="62.45" customFormat="1" customHeight="1" s="154">
      <c r="A72" s="171" t="n">
        <v>55</v>
      </c>
      <c r="B72" s="177" t="inlineStr">
        <is>
          <t>91.17.04-046</t>
        </is>
      </c>
      <c r="C72" s="190" t="inlineStr">
        <is>
          <t>Аппараты с ручным управлением процессом сварки "встык" пластмассовых труб диаметром до 160 мм</t>
        </is>
      </c>
      <c r="D72" s="194" t="inlineStr">
        <is>
          <t>маш.час</t>
        </is>
      </c>
      <c r="E72" s="191" t="n">
        <v>799.8</v>
      </c>
      <c r="F72" s="27" t="n">
        <v>6.28</v>
      </c>
      <c r="G72" s="176">
        <f>ROUND(F72*E72,2)</f>
        <v/>
      </c>
      <c r="H72" s="23">
        <f>G72/G132</f>
        <v/>
      </c>
      <c r="I72" s="176">
        <f>ROUND(F72*Прил.10!$D$11,2)</f>
        <v/>
      </c>
      <c r="J72" s="176">
        <f>ROUND(I72*E72,2)</f>
        <v/>
      </c>
    </row>
    <row r="73" hidden="1" outlineLevel="1" ht="46.9" customFormat="1" customHeight="1" s="154">
      <c r="A73" s="171" t="n">
        <v>56</v>
      </c>
      <c r="B73" s="177" t="inlineStr">
        <is>
          <t>91.17.04-033</t>
        </is>
      </c>
      <c r="C73" s="190" t="inlineStr">
        <is>
          <t>Агрегаты сварочные двухпостовые для ручной сварки на тракторе, мощность 79 кВт (108 л.с.)</t>
        </is>
      </c>
      <c r="D73" s="194" t="inlineStr">
        <is>
          <t>маш.час</t>
        </is>
      </c>
      <c r="E73" s="191" t="n">
        <v>34.878</v>
      </c>
      <c r="F73" s="27" t="n">
        <v>133.97</v>
      </c>
      <c r="G73" s="176">
        <f>ROUND(F73*E73,2)</f>
        <v/>
      </c>
      <c r="H73" s="23">
        <f>G73/G132</f>
        <v/>
      </c>
      <c r="I73" s="176">
        <f>ROUND(F73*Прил.10!$D$11,2)</f>
        <v/>
      </c>
      <c r="J73" s="176">
        <f>ROUND(I73*E73,2)</f>
        <v/>
      </c>
    </row>
    <row r="74" hidden="1" outlineLevel="1" ht="46.9" customFormat="1" customHeight="1" s="154">
      <c r="A74" s="171" t="n">
        <v>57</v>
      </c>
      <c r="B74" s="177" t="inlineStr">
        <is>
          <t>91.19.04-004</t>
        </is>
      </c>
      <c r="C74" s="190" t="inlineStr">
        <is>
          <t>Насосы для нагнетания воды, содержащей твердые частицы, подача 45 м3/ч, напор до 55 м</t>
        </is>
      </c>
      <c r="D74" s="194" t="inlineStr">
        <is>
          <t>маш.час</t>
        </is>
      </c>
      <c r="E74" s="191" t="n">
        <v>440.8</v>
      </c>
      <c r="F74" s="27" t="n">
        <v>9.73</v>
      </c>
      <c r="G74" s="176">
        <f>ROUND(F74*E74,2)</f>
        <v/>
      </c>
      <c r="H74" s="23">
        <f>G74/G132</f>
        <v/>
      </c>
      <c r="I74" s="176">
        <f>ROUND(F74*Прил.10!$D$11,2)</f>
        <v/>
      </c>
      <c r="J74" s="176">
        <f>ROUND(I74*E74,2)</f>
        <v/>
      </c>
    </row>
    <row r="75" hidden="1" outlineLevel="1" ht="15.6" customFormat="1" customHeight="1" s="154">
      <c r="A75" s="171" t="n">
        <v>58</v>
      </c>
      <c r="B75" s="177" t="inlineStr">
        <is>
          <t>91.08.04-021</t>
        </is>
      </c>
      <c r="C75" s="190" t="inlineStr">
        <is>
          <t>Котлы битумные передвижные 400 л</t>
        </is>
      </c>
      <c r="D75" s="194" t="inlineStr">
        <is>
          <t>маш.час</t>
        </is>
      </c>
      <c r="E75" s="191" t="n">
        <v>122.300625</v>
      </c>
      <c r="F75" s="27" t="n">
        <v>30</v>
      </c>
      <c r="G75" s="176">
        <f>ROUND(F75*E75,2)</f>
        <v/>
      </c>
      <c r="H75" s="23">
        <f>G75/G132</f>
        <v/>
      </c>
      <c r="I75" s="176">
        <f>ROUND(F75*Прил.10!$D$11,2)</f>
        <v/>
      </c>
      <c r="J75" s="176">
        <f>ROUND(I75*E75,2)</f>
        <v/>
      </c>
    </row>
    <row r="76" hidden="1" outlineLevel="1" ht="15.6" customFormat="1" customHeight="1" s="154">
      <c r="A76" s="171" t="n">
        <v>59</v>
      </c>
      <c r="B76" s="177" t="inlineStr">
        <is>
          <t>91.07.04-001</t>
        </is>
      </c>
      <c r="C76" s="190" t="inlineStr">
        <is>
          <t>Вибраторы глубинные</t>
        </is>
      </c>
      <c r="D76" s="194" t="inlineStr">
        <is>
          <t>маш.час</t>
        </is>
      </c>
      <c r="E76" s="191" t="n">
        <v>1888.78679</v>
      </c>
      <c r="F76" s="27" t="n">
        <v>1.9</v>
      </c>
      <c r="G76" s="176">
        <f>ROUND(F76*E76,2)</f>
        <v/>
      </c>
      <c r="H76" s="23">
        <f>G76/G132</f>
        <v/>
      </c>
      <c r="I76" s="176">
        <f>ROUND(F76*Прил.10!$D$11,2)</f>
        <v/>
      </c>
      <c r="J76" s="176">
        <f>ROUND(I76*E76,2)</f>
        <v/>
      </c>
    </row>
    <row r="77" hidden="1" outlineLevel="1" ht="46.9" customFormat="1" customHeight="1" s="154">
      <c r="A77" s="171" t="n">
        <v>60</v>
      </c>
      <c r="B77" s="177" t="inlineStr">
        <is>
          <t>91.01.05-104</t>
        </is>
      </c>
      <c r="C77" s="190" t="inlineStr">
        <is>
          <t>Экскаваторы одноковшовые дизельные на пневмоколесном ходу, емкость ковша 0,4 м3</t>
        </is>
      </c>
      <c r="D77" s="194" t="inlineStr">
        <is>
          <t>маш.час</t>
        </is>
      </c>
      <c r="E77" s="191" t="n">
        <v>36.156</v>
      </c>
      <c r="F77" s="27" t="n">
        <v>98.90000000000001</v>
      </c>
      <c r="G77" s="176">
        <f>ROUND(F77*E77,2)</f>
        <v/>
      </c>
      <c r="H77" s="23">
        <f>G77/G132</f>
        <v/>
      </c>
      <c r="I77" s="176">
        <f>ROUND(F77*Прил.10!$D$11,2)</f>
        <v/>
      </c>
      <c r="J77" s="176">
        <f>ROUND(I77*E77,2)</f>
        <v/>
      </c>
    </row>
    <row r="78" hidden="1" outlineLevel="1" ht="31.15" customFormat="1" customHeight="1" s="154">
      <c r="A78" s="171" t="n">
        <v>61</v>
      </c>
      <c r="B78" s="177" t="inlineStr">
        <is>
          <t>91.14.02-004</t>
        </is>
      </c>
      <c r="C78" s="190" t="inlineStr">
        <is>
          <t>Автомобили бортовые, грузоподъемность до 15 т</t>
        </is>
      </c>
      <c r="D78" s="194" t="inlineStr">
        <is>
          <t>маш.час</t>
        </is>
      </c>
      <c r="E78" s="191" t="n">
        <v>37.431</v>
      </c>
      <c r="F78" s="27" t="n">
        <v>92.94</v>
      </c>
      <c r="G78" s="176">
        <f>ROUND(F78*E78,2)</f>
        <v/>
      </c>
      <c r="H78" s="23">
        <f>G78/G132</f>
        <v/>
      </c>
      <c r="I78" s="176">
        <f>ROUND(F78*Прил.10!$D$11,2)</f>
        <v/>
      </c>
      <c r="J78" s="176">
        <f>ROUND(I78*E78,2)</f>
        <v/>
      </c>
    </row>
    <row r="79" hidden="1" outlineLevel="1" ht="46.9" customFormat="1" customHeight="1" s="154">
      <c r="A79" s="171" t="n">
        <v>62</v>
      </c>
      <c r="B79" s="177" t="inlineStr">
        <is>
          <t>91.18.01-013</t>
        </is>
      </c>
      <c r="C79" s="190" t="inlineStr">
        <is>
          <t>Компрессоры передвижные, давление 2,0 МПа, производительность 60 м3/мин</t>
        </is>
      </c>
      <c r="D79" s="194" t="inlineStr">
        <is>
          <t>маш.час</t>
        </is>
      </c>
      <c r="E79" s="191" t="n">
        <v>17.04435</v>
      </c>
      <c r="F79" s="27" t="n">
        <v>203.2</v>
      </c>
      <c r="G79" s="176">
        <f>ROUND(F79*E79,2)</f>
        <v/>
      </c>
      <c r="H79" s="23">
        <f>G79/G132</f>
        <v/>
      </c>
      <c r="I79" s="176">
        <f>ROUND(F79*Прил.10!$D$11,2)</f>
        <v/>
      </c>
      <c r="J79" s="176">
        <f>ROUND(I79*E79,2)</f>
        <v/>
      </c>
    </row>
    <row r="80" hidden="1" outlineLevel="1" ht="46.9" customFormat="1" customHeight="1" s="154">
      <c r="A80" s="171" t="n">
        <v>63</v>
      </c>
      <c r="B80" s="177" t="inlineStr">
        <is>
          <t>91.17.04-211</t>
        </is>
      </c>
      <c r="C80" s="190" t="inlineStr">
        <is>
          <t>Трансформаторы сварочные номинальным сварочным током 315-500 А</t>
        </is>
      </c>
      <c r="D80" s="194" t="inlineStr">
        <is>
          <t>маш.час</t>
        </is>
      </c>
      <c r="E80" s="191" t="n">
        <v>532.2456</v>
      </c>
      <c r="F80" s="27" t="n">
        <v>6.2</v>
      </c>
      <c r="G80" s="176">
        <f>ROUND(F80*E80,2)</f>
        <v/>
      </c>
      <c r="H80" s="23">
        <f>G80/G132</f>
        <v/>
      </c>
      <c r="I80" s="176">
        <f>ROUND(F80*Прил.10!$D$11,2)</f>
        <v/>
      </c>
      <c r="J80" s="176">
        <f>ROUND(I80*E80,2)</f>
        <v/>
      </c>
    </row>
    <row r="81" hidden="1" outlineLevel="1" ht="46.9" customFormat="1" customHeight="1" s="154">
      <c r="A81" s="171" t="n">
        <v>64</v>
      </c>
      <c r="B81" s="177" t="inlineStr">
        <is>
          <t>91.21.10-003</t>
        </is>
      </c>
      <c r="C81" s="190" t="inlineStr">
        <is>
          <t>Молотки при работе от передвижных компрессорных станций отбойные пневматические</t>
        </is>
      </c>
      <c r="D81" s="194" t="inlineStr">
        <is>
          <t>маш.час</t>
        </is>
      </c>
      <c r="E81" s="191" t="n">
        <v>2060.73013</v>
      </c>
      <c r="F81" s="27" t="n">
        <v>1.53</v>
      </c>
      <c r="G81" s="176">
        <f>ROUND(F81*E81,2)</f>
        <v/>
      </c>
      <c r="H81" s="23">
        <f>G81/G132</f>
        <v/>
      </c>
      <c r="I81" s="176">
        <f>ROUND(F81*Прил.10!$D$11,2)</f>
        <v/>
      </c>
      <c r="J81" s="176">
        <f>ROUND(I81*E81,2)</f>
        <v/>
      </c>
    </row>
    <row r="82" hidden="1" outlineLevel="1" ht="31.15" customFormat="1" customHeight="1" s="154">
      <c r="A82" s="171" t="n">
        <v>65</v>
      </c>
      <c r="B82" s="177" t="inlineStr">
        <is>
          <t>91.08.03-047</t>
        </is>
      </c>
      <c r="C82" s="190" t="inlineStr">
        <is>
          <t>Катки самоходные пневмоколесные статические, масса 12 т</t>
        </is>
      </c>
      <c r="D82" s="194" t="inlineStr">
        <is>
          <t>маш.час</t>
        </is>
      </c>
      <c r="E82" s="191" t="n">
        <v>11.75601</v>
      </c>
      <c r="F82" s="27" t="n">
        <v>236.79</v>
      </c>
      <c r="G82" s="176">
        <f>ROUND(F82*E82,2)</f>
        <v/>
      </c>
      <c r="H82" s="23">
        <f>G82/G132</f>
        <v/>
      </c>
      <c r="I82" s="176">
        <f>ROUND(F82*Прил.10!$D$11,2)</f>
        <v/>
      </c>
      <c r="J82" s="176">
        <f>ROUND(I82*E82,2)</f>
        <v/>
      </c>
    </row>
    <row r="83" hidden="1" outlineLevel="1" ht="31.15" customFormat="1" customHeight="1" s="154">
      <c r="A83" s="171" t="n">
        <v>66</v>
      </c>
      <c r="B83" s="177" t="inlineStr">
        <is>
          <t>91.08.03-030</t>
        </is>
      </c>
      <c r="C83" s="190" t="inlineStr">
        <is>
          <t>Катки самоходные пневмоколесные статические, масса 30 т</t>
        </is>
      </c>
      <c r="D83" s="194" t="inlineStr">
        <is>
          <t>маш.час</t>
        </is>
      </c>
      <c r="E83" s="191" t="n">
        <v>7.08</v>
      </c>
      <c r="F83" s="27" t="n">
        <v>364.07</v>
      </c>
      <c r="G83" s="176">
        <f>ROUND(F83*E83,2)</f>
        <v/>
      </c>
      <c r="H83" s="23">
        <f>G83/G132</f>
        <v/>
      </c>
      <c r="I83" s="176">
        <f>ROUND(F83*Прил.10!$D$11,2)</f>
        <v/>
      </c>
      <c r="J83" s="176">
        <f>ROUND(I83*E83,2)</f>
        <v/>
      </c>
    </row>
    <row r="84" hidden="1" outlineLevel="1" ht="31.15" customFormat="1" customHeight="1" s="154">
      <c r="A84" s="171" t="n">
        <v>67</v>
      </c>
      <c r="B84" s="177" t="inlineStr">
        <is>
          <t>91.08.03-017</t>
        </is>
      </c>
      <c r="C84" s="190" t="inlineStr">
        <is>
          <t>Катки самоходные гладкие вибрационные, масса 10 т</t>
        </is>
      </c>
      <c r="D84" s="194" t="inlineStr">
        <is>
          <t>маш.час</t>
        </is>
      </c>
      <c r="E84" s="191" t="n">
        <v>9.71346</v>
      </c>
      <c r="F84" s="27" t="n">
        <v>247.24</v>
      </c>
      <c r="G84" s="176">
        <f>ROUND(F84*E84,2)</f>
        <v/>
      </c>
      <c r="H84" s="23">
        <f>G84/G132</f>
        <v/>
      </c>
      <c r="I84" s="176">
        <f>ROUND(F84*Прил.10!$D$11,2)</f>
        <v/>
      </c>
      <c r="J84" s="176">
        <f>ROUND(I84*E84,2)</f>
        <v/>
      </c>
    </row>
    <row r="85" hidden="1" outlineLevel="1" ht="15.6" customFormat="1" customHeight="1" s="154">
      <c r="A85" s="171" t="n">
        <v>68</v>
      </c>
      <c r="B85" s="177" t="inlineStr">
        <is>
          <t>91.01.01-034</t>
        </is>
      </c>
      <c r="C85" s="190" t="inlineStr">
        <is>
          <t>Бульдозеры, мощность 59 кВт (80 л.с.)</t>
        </is>
      </c>
      <c r="D85" s="194" t="inlineStr">
        <is>
          <t>маш.час</t>
        </is>
      </c>
      <c r="E85" s="191" t="n">
        <v>38.258348</v>
      </c>
      <c r="F85" s="27" t="n">
        <v>59.47</v>
      </c>
      <c r="G85" s="176">
        <f>ROUND(F85*E85,2)</f>
        <v/>
      </c>
      <c r="H85" s="23">
        <f>G85/G132</f>
        <v/>
      </c>
      <c r="I85" s="176">
        <f>ROUND(F85*Прил.10!$D$11,2)</f>
        <v/>
      </c>
      <c r="J85" s="176">
        <f>ROUND(I85*E85,2)</f>
        <v/>
      </c>
    </row>
    <row r="86" hidden="1" outlineLevel="1" ht="31.15" customFormat="1" customHeight="1" s="154">
      <c r="A86" s="171" t="n">
        <v>69</v>
      </c>
      <c r="B86" s="177" t="inlineStr">
        <is>
          <t>91.06.03-062</t>
        </is>
      </c>
      <c r="C86" s="190" t="inlineStr">
        <is>
          <t>Лебедки электрические тяговым усилием до 31,39 кН (3,2 т)</t>
        </is>
      </c>
      <c r="D86" s="194" t="inlineStr">
        <is>
          <t>маш.час</t>
        </is>
      </c>
      <c r="E86" s="191" t="n">
        <v>300.6756</v>
      </c>
      <c r="F86" s="27" t="n">
        <v>6.9</v>
      </c>
      <c r="G86" s="176">
        <f>ROUND(F86*E86,2)</f>
        <v/>
      </c>
      <c r="H86" s="23">
        <f>G86/G132</f>
        <v/>
      </c>
      <c r="I86" s="176">
        <f>ROUND(F86*Прил.10!$D$11,2)</f>
        <v/>
      </c>
      <c r="J86" s="176">
        <f>ROUND(I86*E86,2)</f>
        <v/>
      </c>
    </row>
    <row r="87" hidden="1" outlineLevel="1" ht="31.15" customFormat="1" customHeight="1" s="154">
      <c r="A87" s="171" t="n">
        <v>70</v>
      </c>
      <c r="B87" s="177" t="inlineStr">
        <is>
          <t>91.03.02-500</t>
        </is>
      </c>
      <c r="C87" s="190" t="inlineStr">
        <is>
          <t>Вентиляторы местной вентиляции, мощность до 55 кВт</t>
        </is>
      </c>
      <c r="D87" s="194" t="inlineStr">
        <is>
          <t>маш.час</t>
        </is>
      </c>
      <c r="E87" s="191" t="n">
        <v>11.022</v>
      </c>
      <c r="F87" s="27" t="n">
        <v>186.1</v>
      </c>
      <c r="G87" s="176">
        <f>ROUND(F87*E87,2)</f>
        <v/>
      </c>
      <c r="H87" s="23">
        <f>G87/G132</f>
        <v/>
      </c>
      <c r="I87" s="176">
        <f>ROUND(F87*Прил.10!$D$11,2)</f>
        <v/>
      </c>
      <c r="J87" s="176">
        <f>ROUND(I87*E87,2)</f>
        <v/>
      </c>
    </row>
    <row r="88" hidden="1" outlineLevel="1" ht="31.15" customFormat="1" customHeight="1" s="154">
      <c r="A88" s="171" t="n">
        <v>71</v>
      </c>
      <c r="B88" s="177" t="inlineStr">
        <is>
          <t>91.08.03-045</t>
        </is>
      </c>
      <c r="C88" s="190" t="inlineStr">
        <is>
          <t>Катки самоходные гладкие вибрационные, масса 7 т</t>
        </is>
      </c>
      <c r="D88" s="194" t="inlineStr">
        <is>
          <t>маш.час</t>
        </is>
      </c>
      <c r="E88" s="191" t="n">
        <v>6.85389</v>
      </c>
      <c r="F88" s="27" t="n">
        <v>216.98</v>
      </c>
      <c r="G88" s="176">
        <f>ROUND(F88*E88,2)</f>
        <v/>
      </c>
      <c r="H88" s="23">
        <f>G88/G132</f>
        <v/>
      </c>
      <c r="I88" s="176">
        <f>ROUND(F88*Прил.10!$D$11,2)</f>
        <v/>
      </c>
      <c r="J88" s="176">
        <f>ROUND(I88*E88,2)</f>
        <v/>
      </c>
    </row>
    <row r="89" hidden="1" outlineLevel="1" ht="15.6" customFormat="1" customHeight="1" s="154">
      <c r="A89" s="171" t="n">
        <v>72</v>
      </c>
      <c r="B89" s="177" t="inlineStr">
        <is>
          <t>91.17.04-042</t>
        </is>
      </c>
      <c r="C89" s="190" t="inlineStr">
        <is>
          <t>Аппараты для газовой сварки и резки</t>
        </is>
      </c>
      <c r="D89" s="194" t="inlineStr">
        <is>
          <t>маш.час</t>
        </is>
      </c>
      <c r="E89" s="191" t="n">
        <v>1218.43912</v>
      </c>
      <c r="F89" s="27" t="n">
        <v>1.2</v>
      </c>
      <c r="G89" s="176">
        <f>ROUND(F89*E89,2)</f>
        <v/>
      </c>
      <c r="H89" s="23">
        <f>G89/G132</f>
        <v/>
      </c>
      <c r="I89" s="176">
        <f>ROUND(F89*Прил.10!$D$11,2)</f>
        <v/>
      </c>
      <c r="J89" s="176">
        <f>ROUND(I89*E89,2)</f>
        <v/>
      </c>
    </row>
    <row r="90" hidden="1" outlineLevel="1" ht="31.15" customFormat="1" customHeight="1" s="154">
      <c r="A90" s="171" t="n">
        <v>73</v>
      </c>
      <c r="B90" s="177" t="inlineStr">
        <is>
          <t>91.08.03-049</t>
        </is>
      </c>
      <c r="C90" s="190" t="inlineStr">
        <is>
          <t>Катки самоходные гладкие вибрационные, масса 14 т</t>
        </is>
      </c>
      <c r="D90" s="194" t="inlineStr">
        <is>
          <t>маш.час</t>
        </is>
      </c>
      <c r="E90" s="191" t="n">
        <v>4.40283</v>
      </c>
      <c r="F90" s="27" t="n">
        <v>298.31</v>
      </c>
      <c r="G90" s="176">
        <f>ROUND(F90*E90,2)</f>
        <v/>
      </c>
      <c r="H90" s="23">
        <f>G90/G132</f>
        <v/>
      </c>
      <c r="I90" s="176">
        <f>ROUND(F90*Прил.10!$D$11,2)</f>
        <v/>
      </c>
      <c r="J90" s="176">
        <f>ROUND(I90*E90,2)</f>
        <v/>
      </c>
    </row>
    <row r="91" hidden="1" outlineLevel="1" ht="31.15" customFormat="1" customHeight="1" s="154">
      <c r="A91" s="171" t="n">
        <v>74</v>
      </c>
      <c r="B91" s="177" t="inlineStr">
        <is>
          <t>91.01.01-036</t>
        </is>
      </c>
      <c r="C91" s="190" t="inlineStr">
        <is>
          <t>Бульдозеры, мощность 96 кВт (130 л.с.)</t>
        </is>
      </c>
      <c r="D91" s="194" t="inlineStr">
        <is>
          <t>маш.час</t>
        </is>
      </c>
      <c r="E91" s="191" t="n">
        <v>10.35292</v>
      </c>
      <c r="F91" s="27" t="n">
        <v>94.05</v>
      </c>
      <c r="G91" s="176">
        <f>ROUND(F91*E91,2)</f>
        <v/>
      </c>
      <c r="H91" s="23">
        <f>G91/G132</f>
        <v/>
      </c>
      <c r="I91" s="176">
        <f>ROUND(F91*Прил.10!$D$11,2)</f>
        <v/>
      </c>
      <c r="J91" s="176">
        <f>ROUND(I91*E91,2)</f>
        <v/>
      </c>
    </row>
    <row r="92" hidden="1" outlineLevel="1" ht="15.6" customFormat="1" customHeight="1" s="154">
      <c r="A92" s="171" t="n">
        <v>75</v>
      </c>
      <c r="B92" s="177" t="inlineStr">
        <is>
          <t>91.21.10-001</t>
        </is>
      </c>
      <c r="C92" s="190" t="inlineStr">
        <is>
          <t>Молотки отбойные пневматические</t>
        </is>
      </c>
      <c r="D92" s="194" t="inlineStr">
        <is>
          <t>маш.час</t>
        </is>
      </c>
      <c r="E92" s="191" t="n">
        <v>78.955</v>
      </c>
      <c r="F92" s="27" t="n">
        <v>11.1</v>
      </c>
      <c r="G92" s="176">
        <f>ROUND(F92*E92,2)</f>
        <v/>
      </c>
      <c r="H92" s="23">
        <f>G92/G132</f>
        <v/>
      </c>
      <c r="I92" s="176">
        <f>ROUND(F92*Прил.10!$D$11,2)</f>
        <v/>
      </c>
      <c r="J92" s="176">
        <f>ROUND(I92*E92,2)</f>
        <v/>
      </c>
    </row>
    <row r="93" hidden="1" outlineLevel="1" ht="31.15" customFormat="1" customHeight="1" s="154">
      <c r="A93" s="171" t="n">
        <v>76</v>
      </c>
      <c r="B93" s="177" t="inlineStr">
        <is>
          <t>91.14.05-011</t>
        </is>
      </c>
      <c r="C93" s="190" t="inlineStr">
        <is>
          <t>Полуприцепы общего назначения, грузоподъемность 12 т</t>
        </is>
      </c>
      <c r="D93" s="194" t="inlineStr">
        <is>
          <t>маш.час</t>
        </is>
      </c>
      <c r="E93" s="191" t="n">
        <v>54.225</v>
      </c>
      <c r="F93" s="27" t="n">
        <v>12</v>
      </c>
      <c r="G93" s="176">
        <f>ROUND(F93*E93,2)</f>
        <v/>
      </c>
      <c r="H93" s="23">
        <f>G93/G132</f>
        <v/>
      </c>
      <c r="I93" s="176">
        <f>ROUND(F93*Прил.10!$D$11,2)</f>
        <v/>
      </c>
      <c r="J93" s="176">
        <f>ROUND(I93*E93,2)</f>
        <v/>
      </c>
    </row>
    <row r="94" hidden="1" outlineLevel="1" ht="31.15" customFormat="1" customHeight="1" s="154">
      <c r="A94" s="171" t="n">
        <v>77</v>
      </c>
      <c r="B94" s="177" t="inlineStr">
        <is>
          <t>91.01.02-004</t>
        </is>
      </c>
      <c r="C94" s="190" t="inlineStr">
        <is>
          <t>Автогрейдеры среднего типа, мощность 99 кВт (135 л.с.)</t>
        </is>
      </c>
      <c r="D94" s="194" t="inlineStr">
        <is>
          <t>маш.час</t>
        </is>
      </c>
      <c r="E94" s="191" t="n">
        <v>4.5009</v>
      </c>
      <c r="F94" s="27" t="n">
        <v>123</v>
      </c>
      <c r="G94" s="176">
        <f>ROUND(F94*E94,2)</f>
        <v/>
      </c>
      <c r="H94" s="23">
        <f>G94/G132</f>
        <v/>
      </c>
      <c r="I94" s="176">
        <f>ROUND(F94*Прил.10!$D$11,2)</f>
        <v/>
      </c>
      <c r="J94" s="176">
        <f>ROUND(I94*E94,2)</f>
        <v/>
      </c>
    </row>
    <row r="95" hidden="1" outlineLevel="1" ht="31.15" customFormat="1" customHeight="1" s="154">
      <c r="A95" s="171" t="n">
        <v>78</v>
      </c>
      <c r="B95" s="177" t="inlineStr">
        <is>
          <t>91.14.02-002</t>
        </is>
      </c>
      <c r="C95" s="190" t="inlineStr">
        <is>
          <t>Автомобили бортовые, грузоподъемность до 8 т</t>
        </is>
      </c>
      <c r="D95" s="194" t="inlineStr">
        <is>
          <t>маш.час</t>
        </is>
      </c>
      <c r="E95" s="191" t="n">
        <v>5.45755</v>
      </c>
      <c r="F95" s="27" t="n">
        <v>85.84</v>
      </c>
      <c r="G95" s="176">
        <f>ROUND(F95*E95,2)</f>
        <v/>
      </c>
      <c r="H95" s="23">
        <f>G95/G132</f>
        <v/>
      </c>
      <c r="I95" s="176">
        <f>ROUND(F95*Прил.10!$D$11,2)</f>
        <v/>
      </c>
      <c r="J95" s="176">
        <f>ROUND(I95*E95,2)</f>
        <v/>
      </c>
    </row>
    <row r="96" hidden="1" outlineLevel="1" ht="31.15" customFormat="1" customHeight="1" s="154">
      <c r="A96" s="171" t="n">
        <v>79</v>
      </c>
      <c r="B96" s="177" t="inlineStr">
        <is>
          <t>91.17.04-031</t>
        </is>
      </c>
      <c r="C96" s="190" t="inlineStr">
        <is>
          <t>Агрегаты для сварки полиэтиленовых труб</t>
        </is>
      </c>
      <c r="D96" s="194" t="inlineStr">
        <is>
          <t>маш.час</t>
        </is>
      </c>
      <c r="E96" s="191" t="n">
        <v>4.61346</v>
      </c>
      <c r="F96" s="27" t="n">
        <v>100.1</v>
      </c>
      <c r="G96" s="176">
        <f>ROUND(F96*E96,2)</f>
        <v/>
      </c>
      <c r="H96" s="23">
        <f>G96/G132</f>
        <v/>
      </c>
      <c r="I96" s="176">
        <f>ROUND(F96*Прил.10!$D$11,2)</f>
        <v/>
      </c>
      <c r="J96" s="176">
        <f>ROUND(I96*E96,2)</f>
        <v/>
      </c>
    </row>
    <row r="97" hidden="1" outlineLevel="1" ht="31.15" customFormat="1" customHeight="1" s="154">
      <c r="A97" s="171" t="n">
        <v>80</v>
      </c>
      <c r="B97" s="177" t="inlineStr">
        <is>
          <t>91.06.01-003</t>
        </is>
      </c>
      <c r="C97" s="190" t="inlineStr">
        <is>
          <t>Домкраты гидравлические, грузоподъемность 63-100 т</t>
        </is>
      </c>
      <c r="D97" s="194" t="inlineStr">
        <is>
          <t>маш.час</t>
        </is>
      </c>
      <c r="E97" s="191" t="n">
        <v>470.98815</v>
      </c>
      <c r="F97" s="27" t="n">
        <v>0.9</v>
      </c>
      <c r="G97" s="176">
        <f>ROUND(F97*E97,2)</f>
        <v/>
      </c>
      <c r="H97" s="23">
        <f>G97/G132</f>
        <v/>
      </c>
      <c r="I97" s="176">
        <f>ROUND(F97*Прил.10!$D$11,2)</f>
        <v/>
      </c>
      <c r="J97" s="176">
        <f>ROUND(I97*E97,2)</f>
        <v/>
      </c>
    </row>
    <row r="98" hidden="1" outlineLevel="1" ht="31.15" customFormat="1" customHeight="1" s="154">
      <c r="A98" s="171" t="n">
        <v>81</v>
      </c>
      <c r="B98" s="177" t="inlineStr">
        <is>
          <t>91.06.03-046</t>
        </is>
      </c>
      <c r="C98" s="190" t="inlineStr">
        <is>
          <t>Лебедки ручные и рычажные тяговым усилием 29,43 кН (3 т)</t>
        </is>
      </c>
      <c r="D98" s="194" t="inlineStr">
        <is>
          <t>маш.час</t>
        </is>
      </c>
      <c r="E98" s="191" t="n">
        <v>438.922</v>
      </c>
      <c r="F98" s="27" t="n">
        <v>0.9</v>
      </c>
      <c r="G98" s="176">
        <f>ROUND(F98*E98,2)</f>
        <v/>
      </c>
      <c r="H98" s="23">
        <f>G98/G132</f>
        <v/>
      </c>
      <c r="I98" s="176">
        <f>ROUND(F98*Прил.10!$D$11,2)</f>
        <v/>
      </c>
      <c r="J98" s="176">
        <f>ROUND(I98*E98,2)</f>
        <v/>
      </c>
    </row>
    <row r="99" hidden="1" outlineLevel="1" ht="62.45" customFormat="1" customHeight="1" s="154">
      <c r="A99" s="171" t="n">
        <v>82</v>
      </c>
      <c r="B99" s="177" t="inlineStr">
        <is>
          <t>91.07.07-001</t>
        </is>
      </c>
      <c r="C99" s="190" t="inlineStr">
        <is>
          <t>Агрегаты электронасосные с регулированием подачи вручную для строительных растворов, подача до 4 м3/ч, напор 150 м</t>
        </is>
      </c>
      <c r="D99" s="194" t="inlineStr">
        <is>
          <t>маш.час</t>
        </is>
      </c>
      <c r="E99" s="191" t="n">
        <v>36.64</v>
      </c>
      <c r="F99" s="27" t="n">
        <v>7.77</v>
      </c>
      <c r="G99" s="176">
        <f>ROUND(F99*E99,2)</f>
        <v/>
      </c>
      <c r="H99" s="23">
        <f>G99/G132</f>
        <v/>
      </c>
      <c r="I99" s="176">
        <f>ROUND(F99*Прил.10!$D$11,2)</f>
        <v/>
      </c>
      <c r="J99" s="176">
        <f>ROUND(I99*E99,2)</f>
        <v/>
      </c>
    </row>
    <row r="100" hidden="1" outlineLevel="1" ht="31.15" customFormat="1" customHeight="1" s="154">
      <c r="A100" s="171" t="n">
        <v>83</v>
      </c>
      <c r="B100" s="177" t="inlineStr">
        <is>
          <t>91.16.01-001</t>
        </is>
      </c>
      <c r="C100" s="190" t="inlineStr">
        <is>
          <t>Электростанции передвижные, мощность 2 кВт</t>
        </is>
      </c>
      <c r="D100" s="194" t="inlineStr">
        <is>
          <t>маш.час</t>
        </is>
      </c>
      <c r="E100" s="191" t="n">
        <v>12.422399</v>
      </c>
      <c r="F100" s="27" t="n">
        <v>22.29</v>
      </c>
      <c r="G100" s="176">
        <f>ROUND(F100*E100,2)</f>
        <v/>
      </c>
      <c r="H100" s="23">
        <f>G100/G132</f>
        <v/>
      </c>
      <c r="I100" s="176">
        <f>ROUND(F100*Прил.10!$D$11,2)</f>
        <v/>
      </c>
      <c r="J100" s="176">
        <f>ROUND(I100*E100,2)</f>
        <v/>
      </c>
    </row>
    <row r="101" hidden="1" outlineLevel="1" ht="62.45" customFormat="1" customHeight="1" s="154">
      <c r="A101" s="171" t="n">
        <v>84</v>
      </c>
      <c r="B101" s="177" t="inlineStr">
        <is>
          <t>91.06.05-057</t>
        </is>
      </c>
      <c r="C101" s="190" t="inlineStr">
        <is>
          <t>Погрузчики одноковшовые универсальные фронтальные пневмоколесные, грузоподъемность 3 т</t>
        </is>
      </c>
      <c r="D101" s="194" t="inlineStr">
        <is>
          <t>маш.час</t>
        </is>
      </c>
      <c r="E101" s="191" t="n">
        <v>2.17</v>
      </c>
      <c r="F101" s="27" t="n">
        <v>90.40000000000001</v>
      </c>
      <c r="G101" s="176">
        <f>ROUND(F101*E101,2)</f>
        <v/>
      </c>
      <c r="H101" s="23">
        <f>G101/G132</f>
        <v/>
      </c>
      <c r="I101" s="176">
        <f>ROUND(F101*Прил.10!$D$11,2)</f>
        <v/>
      </c>
      <c r="J101" s="176">
        <f>ROUND(I101*E101,2)</f>
        <v/>
      </c>
    </row>
    <row r="102" hidden="1" outlineLevel="1" ht="31.15" customFormat="1" customHeight="1" s="154">
      <c r="A102" s="171" t="n">
        <v>85</v>
      </c>
      <c r="B102" s="177" t="inlineStr">
        <is>
          <t>91.06.03-045</t>
        </is>
      </c>
      <c r="C102" s="190" t="inlineStr">
        <is>
          <t>Лебедки ручные и рычажные тяговым усилием 14,72 кН (1,5 т)</t>
        </is>
      </c>
      <c r="D102" s="194" t="inlineStr">
        <is>
          <t>маш.час</t>
        </is>
      </c>
      <c r="E102" s="191" t="n">
        <v>279.4848</v>
      </c>
      <c r="F102" s="27" t="n">
        <v>0.7</v>
      </c>
      <c r="G102" s="176">
        <f>ROUND(F102*E102,2)</f>
        <v/>
      </c>
      <c r="H102" s="23">
        <f>G102/G132</f>
        <v/>
      </c>
      <c r="I102" s="176">
        <f>ROUND(F102*Прил.10!$D$11,2)</f>
        <v/>
      </c>
      <c r="J102" s="176">
        <f>ROUND(I102*E102,2)</f>
        <v/>
      </c>
    </row>
    <row r="103" hidden="1" outlineLevel="1" ht="46.9" customFormat="1" customHeight="1" s="154">
      <c r="A103" s="171" t="n">
        <v>86</v>
      </c>
      <c r="B103" s="177" t="inlineStr">
        <is>
          <t>91.08.09-023</t>
        </is>
      </c>
      <c r="C103" s="190" t="inlineStr">
        <is>
          <t>Трамбовки пневматические при работе от передвижных компрессорных станций</t>
        </is>
      </c>
      <c r="D103" s="194" t="inlineStr">
        <is>
          <t>маш.час</t>
        </is>
      </c>
      <c r="E103" s="191" t="n">
        <v>342.72</v>
      </c>
      <c r="F103" s="27" t="n">
        <v>0.55</v>
      </c>
      <c r="G103" s="176">
        <f>ROUND(F103*E103,2)</f>
        <v/>
      </c>
      <c r="H103" s="23">
        <f>G103/G132</f>
        <v/>
      </c>
      <c r="I103" s="176">
        <f>ROUND(F103*Прил.10!$D$11,2)</f>
        <v/>
      </c>
      <c r="J103" s="176">
        <f>ROUND(I103*E103,2)</f>
        <v/>
      </c>
    </row>
    <row r="104" hidden="1" outlineLevel="1" ht="15.6" customFormat="1" customHeight="1" s="154">
      <c r="A104" s="171" t="n">
        <v>87</v>
      </c>
      <c r="B104" s="177" t="inlineStr">
        <is>
          <t>91.08.11-041</t>
        </is>
      </c>
      <c r="C104" s="190" t="inlineStr">
        <is>
          <t>Разогреватели швов инфракрасные</t>
        </is>
      </c>
      <c r="D104" s="194" t="inlineStr">
        <is>
          <t>маш.час</t>
        </is>
      </c>
      <c r="E104" s="191" t="n">
        <v>9.60066</v>
      </c>
      <c r="F104" s="27" t="n">
        <v>19.4</v>
      </c>
      <c r="G104" s="176">
        <f>ROUND(F104*E104,2)</f>
        <v/>
      </c>
      <c r="H104" s="23">
        <f>G104/G132</f>
        <v/>
      </c>
      <c r="I104" s="176">
        <f>ROUND(F104*Прил.10!$D$11,2)</f>
        <v/>
      </c>
      <c r="J104" s="176">
        <f>ROUND(I104*E104,2)</f>
        <v/>
      </c>
    </row>
    <row r="105" hidden="1" outlineLevel="1" ht="31.15" customFormat="1" customHeight="1" s="154">
      <c r="A105" s="171" t="n">
        <v>88</v>
      </c>
      <c r="B105" s="177" t="inlineStr">
        <is>
          <t>91.08.09-001</t>
        </is>
      </c>
      <c r="C105" s="190" t="inlineStr">
        <is>
          <t>Виброплиты с двигателем внутреннего сгорания</t>
        </is>
      </c>
      <c r="D105" s="194" t="inlineStr">
        <is>
          <t>маш.час</t>
        </is>
      </c>
      <c r="E105" s="191" t="n">
        <v>2.1951</v>
      </c>
      <c r="F105" s="27" t="n">
        <v>60</v>
      </c>
      <c r="G105" s="176">
        <f>ROUND(F105*E105,2)</f>
        <v/>
      </c>
      <c r="H105" s="23">
        <f>G105/G132</f>
        <v/>
      </c>
      <c r="I105" s="176">
        <f>ROUND(F105*Прил.10!$D$11,2)</f>
        <v/>
      </c>
      <c r="J105" s="176">
        <f>ROUND(I105*E105,2)</f>
        <v/>
      </c>
    </row>
    <row r="106" hidden="1" outlineLevel="1" ht="31.15" customFormat="1" customHeight="1" s="154">
      <c r="A106" s="171" t="n">
        <v>89</v>
      </c>
      <c r="B106" s="177" t="inlineStr">
        <is>
          <t>91.08.06-001</t>
        </is>
      </c>
      <c r="C106" s="190" t="inlineStr">
        <is>
          <t>Нарезчики швов, мощность 20,5 кВт (28 л.с.)</t>
        </is>
      </c>
      <c r="D106" s="194" t="inlineStr">
        <is>
          <t>маш.час</t>
        </is>
      </c>
      <c r="E106" s="191" t="n">
        <v>6.89928</v>
      </c>
      <c r="F106" s="27" t="n">
        <v>19.04</v>
      </c>
      <c r="G106" s="176">
        <f>ROUND(F106*E106,2)</f>
        <v/>
      </c>
      <c r="H106" s="23">
        <f>G106/G132</f>
        <v/>
      </c>
      <c r="I106" s="176">
        <f>ROUND(F106*Прил.10!$D$11,2)</f>
        <v/>
      </c>
      <c r="J106" s="176">
        <f>ROUND(I106*E106,2)</f>
        <v/>
      </c>
    </row>
    <row r="107" hidden="1" outlineLevel="1" ht="93.59999999999999" customFormat="1" customHeight="1" s="154">
      <c r="A107" s="171" t="n">
        <v>90</v>
      </c>
      <c r="B107" s="177" t="inlineStr">
        <is>
          <t>91.10.09-012</t>
        </is>
      </c>
      <c r="C107" s="19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107" s="194" t="inlineStr">
        <is>
          <t>маш.час</t>
        </is>
      </c>
      <c r="E107" s="191" t="n">
        <v>4.108</v>
      </c>
      <c r="F107" s="27" t="n">
        <v>26.32</v>
      </c>
      <c r="G107" s="176">
        <f>ROUND(F107*E107,2)</f>
        <v/>
      </c>
      <c r="H107" s="23">
        <f>G107/G132</f>
        <v/>
      </c>
      <c r="I107" s="176">
        <f>ROUND(F107*Прил.10!$D$11,2)</f>
        <v/>
      </c>
      <c r="J107" s="176">
        <f>ROUND(I107*E107,2)</f>
        <v/>
      </c>
    </row>
    <row r="108" hidden="1" outlineLevel="1" ht="31.15" customFormat="1" customHeight="1" s="154">
      <c r="A108" s="171" t="n">
        <v>91</v>
      </c>
      <c r="B108" s="177" t="inlineStr">
        <is>
          <t>91.13.03-112</t>
        </is>
      </c>
      <c r="C108" s="190" t="inlineStr">
        <is>
          <t>Спецавтомобили-вездеходы, грузоподъемность до 1,5 т</t>
        </is>
      </c>
      <c r="D108" s="194" t="inlineStr">
        <is>
          <t>маш.час</t>
        </is>
      </c>
      <c r="E108" s="191" t="n">
        <v>0.9078000000000001</v>
      </c>
      <c r="F108" s="27" t="n">
        <v>92.86</v>
      </c>
      <c r="G108" s="176">
        <f>ROUND(F108*E108,2)</f>
        <v/>
      </c>
      <c r="H108" s="23">
        <f>G108/G132</f>
        <v/>
      </c>
      <c r="I108" s="176">
        <f>ROUND(F108*Прил.10!$D$11,2)</f>
        <v/>
      </c>
      <c r="J108" s="176">
        <f>ROUND(I108*E108,2)</f>
        <v/>
      </c>
    </row>
    <row r="109" hidden="1" outlineLevel="1" ht="31.15" customFormat="1" customHeight="1" s="154">
      <c r="A109" s="171" t="n">
        <v>92</v>
      </c>
      <c r="B109" s="177" t="inlineStr">
        <is>
          <t>91.17.04-034</t>
        </is>
      </c>
      <c r="C109" s="190" t="inlineStr">
        <is>
          <t>Агрегаты сварочные однопостовые для ручной электродуговой сварки</t>
        </is>
      </c>
      <c r="D109" s="194" t="inlineStr">
        <is>
          <t>маш.час</t>
        </is>
      </c>
      <c r="E109" s="191" t="n">
        <v>6.567</v>
      </c>
      <c r="F109" s="27" t="n">
        <v>11.77</v>
      </c>
      <c r="G109" s="176">
        <f>ROUND(F109*E109,2)</f>
        <v/>
      </c>
      <c r="H109" s="23">
        <f>G109/G132</f>
        <v/>
      </c>
      <c r="I109" s="176">
        <f>ROUND(F109*Прил.10!$D$11,2)</f>
        <v/>
      </c>
      <c r="J109" s="176">
        <f>ROUND(I109*E109,2)</f>
        <v/>
      </c>
    </row>
    <row r="110" hidden="1" outlineLevel="1" ht="31.15" customFormat="1" customHeight="1" s="154">
      <c r="A110" s="171" t="n">
        <v>93</v>
      </c>
      <c r="B110" s="177" t="inlineStr">
        <is>
          <t>91.08.09-024</t>
        </is>
      </c>
      <c r="C110" s="190" t="inlineStr">
        <is>
          <t>Трамбовки пневматические при работе от стационарного компрессора</t>
        </is>
      </c>
      <c r="D110" s="194" t="inlineStr">
        <is>
          <t>маш.час</t>
        </is>
      </c>
      <c r="E110" s="191" t="n">
        <v>14.1325</v>
      </c>
      <c r="F110" s="27" t="n">
        <v>4.91</v>
      </c>
      <c r="G110" s="176">
        <f>ROUND(F110*E110,2)</f>
        <v/>
      </c>
      <c r="H110" s="23">
        <f>G110/G132</f>
        <v/>
      </c>
      <c r="I110" s="176">
        <f>ROUND(F110*Прил.10!$D$11,2)</f>
        <v/>
      </c>
      <c r="J110" s="176">
        <f>ROUND(I110*E110,2)</f>
        <v/>
      </c>
    </row>
    <row r="111" hidden="1" outlineLevel="1" ht="31.15" customFormat="1" customHeight="1" s="154">
      <c r="A111" s="171" t="n">
        <v>94</v>
      </c>
      <c r="B111" s="177" t="inlineStr">
        <is>
          <t>91.14.03-001</t>
        </is>
      </c>
      <c r="C111" s="190" t="inlineStr">
        <is>
          <t>Автомобили-самосвалы, грузоподъемность до 7 т</t>
        </is>
      </c>
      <c r="D111" s="194" t="inlineStr">
        <is>
          <t>маш.час</t>
        </is>
      </c>
      <c r="E111" s="191" t="n">
        <v>0.7062</v>
      </c>
      <c r="F111" s="27" t="n">
        <v>89.54000000000001</v>
      </c>
      <c r="G111" s="176">
        <f>ROUND(F111*E111,2)</f>
        <v/>
      </c>
      <c r="H111" s="23">
        <f>G111/G132</f>
        <v/>
      </c>
      <c r="I111" s="176">
        <f>ROUND(F111*Прил.10!$D$11,2)</f>
        <v/>
      </c>
      <c r="J111" s="176">
        <f>ROUND(I111*E111,2)</f>
        <v/>
      </c>
    </row>
    <row r="112" hidden="1" outlineLevel="1" ht="31.15" customFormat="1" customHeight="1" s="154">
      <c r="A112" s="171" t="n">
        <v>95</v>
      </c>
      <c r="B112" s="177" t="inlineStr">
        <is>
          <t>91.05.02-005</t>
        </is>
      </c>
      <c r="C112" s="190" t="inlineStr">
        <is>
          <t>Краны козловые, грузоподъемность 32 т</t>
        </is>
      </c>
      <c r="D112" s="194" t="inlineStr">
        <is>
          <t>маш.час</t>
        </is>
      </c>
      <c r="E112" s="191" t="n">
        <v>0.3638</v>
      </c>
      <c r="F112" s="27" t="n">
        <v>120.24</v>
      </c>
      <c r="G112" s="176">
        <f>ROUND(F112*E112,2)</f>
        <v/>
      </c>
      <c r="H112" s="23">
        <f>G112/G132</f>
        <v/>
      </c>
      <c r="I112" s="176">
        <f>ROUND(F112*Прил.10!$D$11,2)</f>
        <v/>
      </c>
      <c r="J112" s="176">
        <f>ROUND(I112*E112,2)</f>
        <v/>
      </c>
    </row>
    <row r="113" hidden="1" outlineLevel="1" ht="15.6" customFormat="1" customHeight="1" s="154">
      <c r="A113" s="171" t="n">
        <v>96</v>
      </c>
      <c r="B113" s="177" t="inlineStr">
        <is>
          <t>91.07.04-002</t>
        </is>
      </c>
      <c r="C113" s="190" t="inlineStr">
        <is>
          <t>Вибраторы поверхностные</t>
        </is>
      </c>
      <c r="D113" s="194" t="inlineStr">
        <is>
          <t>маш.час</t>
        </is>
      </c>
      <c r="E113" s="191" t="n">
        <v>84.583789</v>
      </c>
      <c r="F113" s="27" t="n">
        <v>0.5</v>
      </c>
      <c r="G113" s="176">
        <f>ROUND(F113*E113,2)</f>
        <v/>
      </c>
      <c r="H113" s="23">
        <f>G113/G132</f>
        <v/>
      </c>
      <c r="I113" s="176">
        <f>ROUND(F113*Прил.10!$D$11,2)</f>
        <v/>
      </c>
      <c r="J113" s="176">
        <f>ROUND(I113*E113,2)</f>
        <v/>
      </c>
    </row>
    <row r="114" hidden="1" outlineLevel="1" ht="15.6" customFormat="1" customHeight="1" s="154">
      <c r="A114" s="171" t="n">
        <v>97</v>
      </c>
      <c r="B114" s="177" t="inlineStr">
        <is>
          <t>91.08.05-082</t>
        </is>
      </c>
      <c r="C114" s="190" t="inlineStr">
        <is>
          <t>Пневмобетоноукладчики 3,3 м3</t>
        </is>
      </c>
      <c r="D114" s="194" t="inlineStr">
        <is>
          <t>маш.час</t>
        </is>
      </c>
      <c r="E114" s="191" t="n">
        <v>0.4515</v>
      </c>
      <c r="F114" s="27" t="n">
        <v>72.38</v>
      </c>
      <c r="G114" s="176">
        <f>ROUND(F114*E114,2)</f>
        <v/>
      </c>
      <c r="H114" s="23">
        <f>G114/G132</f>
        <v/>
      </c>
      <c r="I114" s="176">
        <f>ROUND(F114*Прил.10!$D$11,2)</f>
        <v/>
      </c>
      <c r="J114" s="176">
        <f>ROUND(I114*E114,2)</f>
        <v/>
      </c>
    </row>
    <row r="115" hidden="1" outlineLevel="1" ht="46.9" customFormat="1" customHeight="1" s="154">
      <c r="A115" s="171" t="n">
        <v>98</v>
      </c>
      <c r="B115" s="177" t="inlineStr">
        <is>
          <t>91.21.01-012</t>
        </is>
      </c>
      <c r="C115" s="190" t="inlineStr">
        <is>
          <t>Агрегаты окрасочные высокого давления для окраски поверхностей конструкций, мощность 1 кВт</t>
        </is>
      </c>
      <c r="D115" s="194" t="inlineStr">
        <is>
          <t>маш.час</t>
        </is>
      </c>
      <c r="E115" s="191" t="n">
        <v>3.92</v>
      </c>
      <c r="F115" s="27" t="n">
        <v>6.82</v>
      </c>
      <c r="G115" s="176">
        <f>ROUND(F115*E115,2)</f>
        <v/>
      </c>
      <c r="H115" s="23">
        <f>G115/G132</f>
        <v/>
      </c>
      <c r="I115" s="176">
        <f>ROUND(F115*Прил.10!$D$11,2)</f>
        <v/>
      </c>
      <c r="J115" s="176">
        <f>ROUND(I115*E115,2)</f>
        <v/>
      </c>
    </row>
    <row r="116" hidden="1" outlineLevel="1" ht="31.15" customFormat="1" customHeight="1" s="154">
      <c r="A116" s="171" t="n">
        <v>99</v>
      </c>
      <c r="B116" s="177" t="inlineStr">
        <is>
          <t>91.06.03-033</t>
        </is>
      </c>
      <c r="C116" s="190" t="inlineStr">
        <is>
          <t>Лебедки вспомогательные шахтные с тяговым усилием 13,73 кН (1,4 т)</t>
        </is>
      </c>
      <c r="D116" s="194" t="inlineStr">
        <is>
          <t>маш.час</t>
        </is>
      </c>
      <c r="E116" s="191" t="n">
        <v>1.6719</v>
      </c>
      <c r="F116" s="27" t="n">
        <v>11.75</v>
      </c>
      <c r="G116" s="176">
        <f>ROUND(F116*E116,2)</f>
        <v/>
      </c>
      <c r="H116" s="23">
        <f>G116/G132</f>
        <v/>
      </c>
      <c r="I116" s="176">
        <f>ROUND(F116*Прил.10!$D$11,2)</f>
        <v/>
      </c>
      <c r="J116" s="176">
        <f>ROUND(I116*E116,2)</f>
        <v/>
      </c>
    </row>
    <row r="117" hidden="1" outlineLevel="1" ht="31.15" customFormat="1" customHeight="1" s="154">
      <c r="A117" s="171" t="n">
        <v>100</v>
      </c>
      <c r="B117" s="177" t="inlineStr">
        <is>
          <t>91.16.01-002</t>
        </is>
      </c>
      <c r="C117" s="190" t="inlineStr">
        <is>
          <t>Электростанции передвижные, мощность 4 кВт</t>
        </is>
      </c>
      <c r="D117" s="194" t="inlineStr">
        <is>
          <t>маш.час</t>
        </is>
      </c>
      <c r="E117" s="191" t="n">
        <v>0.5882925</v>
      </c>
      <c r="F117" s="27" t="n">
        <v>27.11</v>
      </c>
      <c r="G117" s="176">
        <f>ROUND(F117*E117,2)</f>
        <v/>
      </c>
      <c r="H117" s="23">
        <f>G117/G132</f>
        <v/>
      </c>
      <c r="I117" s="176">
        <f>ROUND(F117*Прил.10!$D$11,2)</f>
        <v/>
      </c>
      <c r="J117" s="176">
        <f>ROUND(I117*E117,2)</f>
        <v/>
      </c>
    </row>
    <row r="118" hidden="1" outlineLevel="1" ht="46.9" customFormat="1" customHeight="1" s="154">
      <c r="A118" s="171" t="n">
        <v>101</v>
      </c>
      <c r="B118" s="177" t="inlineStr">
        <is>
          <t>91.06.06-048</t>
        </is>
      </c>
      <c r="C118" s="190" t="inlineStr">
        <is>
          <t>Подъемники одномачтовые, грузоподъемность до 500 кг, высота подъема 45 м</t>
        </is>
      </c>
      <c r="D118" s="194" t="inlineStr">
        <is>
          <t>маш.час</t>
        </is>
      </c>
      <c r="E118" s="191" t="n">
        <v>0.426</v>
      </c>
      <c r="F118" s="27" t="n">
        <v>31.26</v>
      </c>
      <c r="G118" s="176">
        <f>ROUND(F118*E118,2)</f>
        <v/>
      </c>
      <c r="H118" s="23">
        <f>G118/G132</f>
        <v/>
      </c>
      <c r="I118" s="176">
        <f>ROUND(F118*Прил.10!$D$11,2)</f>
        <v/>
      </c>
      <c r="J118" s="176">
        <f>ROUND(I118*E118,2)</f>
        <v/>
      </c>
    </row>
    <row r="119" hidden="1" outlineLevel="1" ht="31.15" customFormat="1" customHeight="1" s="154">
      <c r="A119" s="171" t="n">
        <v>102</v>
      </c>
      <c r="B119" s="177" t="inlineStr">
        <is>
          <t>91.06.03-049</t>
        </is>
      </c>
      <c r="C119" s="190" t="inlineStr">
        <is>
          <t>Лебедки ручные и рычажные тяговым усилием до 9,81 кН (1 т)</t>
        </is>
      </c>
      <c r="D119" s="194" t="inlineStr">
        <is>
          <t>маш.час</t>
        </is>
      </c>
      <c r="E119" s="191" t="n">
        <v>11.07516</v>
      </c>
      <c r="F119" s="27" t="n">
        <v>0.58</v>
      </c>
      <c r="G119" s="176">
        <f>ROUND(F119*E119,2)</f>
        <v/>
      </c>
      <c r="H119" s="23">
        <f>G119/G132</f>
        <v/>
      </c>
      <c r="I119" s="176">
        <f>ROUND(F119*Прил.10!$D$11,2)</f>
        <v/>
      </c>
      <c r="J119" s="176">
        <f>ROUND(I119*E119,2)</f>
        <v/>
      </c>
    </row>
    <row r="120" hidden="1" outlineLevel="1" ht="31.15" customFormat="1" customHeight="1" s="154">
      <c r="A120" s="171" t="n">
        <v>103</v>
      </c>
      <c r="B120" s="177" t="inlineStr">
        <is>
          <t>91.21.22-638</t>
        </is>
      </c>
      <c r="C120" s="190" t="inlineStr">
        <is>
          <t>Пылесосы промышленные, мощность до 2000 Вт</t>
        </is>
      </c>
      <c r="D120" s="194" t="inlineStr">
        <is>
          <t>маш.час</t>
        </is>
      </c>
      <c r="E120" s="191" t="n">
        <v>1.6983</v>
      </c>
      <c r="F120" s="27" t="n">
        <v>3.29</v>
      </c>
      <c r="G120" s="176">
        <f>ROUND(F120*E120,2)</f>
        <v/>
      </c>
      <c r="H120" s="23">
        <f>G120/G132</f>
        <v/>
      </c>
      <c r="I120" s="176">
        <f>ROUND(F120*Прил.10!$D$11,2)</f>
        <v/>
      </c>
      <c r="J120" s="176">
        <f>ROUND(I120*E120,2)</f>
        <v/>
      </c>
    </row>
    <row r="121" hidden="1" outlineLevel="1" ht="31.15" customFormat="1" customHeight="1" s="154">
      <c r="A121" s="171" t="n">
        <v>104</v>
      </c>
      <c r="B121" s="177" t="inlineStr">
        <is>
          <t>91.06.03-060</t>
        </is>
      </c>
      <c r="C121" s="190" t="inlineStr">
        <is>
          <t>Лебедки электрические тяговым усилием до 5,79 кН (0,59 т)</t>
        </is>
      </c>
      <c r="D121" s="194" t="inlineStr">
        <is>
          <t>маш.час</t>
        </is>
      </c>
      <c r="E121" s="191" t="n">
        <v>1.28905</v>
      </c>
      <c r="F121" s="27" t="n">
        <v>1.7</v>
      </c>
      <c r="G121" s="176">
        <f>ROUND(F121*E121,2)</f>
        <v/>
      </c>
      <c r="H121" s="23">
        <f>G121/G132</f>
        <v/>
      </c>
      <c r="I121" s="176">
        <f>ROUND(F121*Прил.10!$D$11,2)</f>
        <v/>
      </c>
      <c r="J121" s="176">
        <f>ROUND(I121*E121,2)</f>
        <v/>
      </c>
    </row>
    <row r="122" hidden="1" outlineLevel="1" ht="31.15" customFormat="1" customHeight="1" s="154">
      <c r="A122" s="171" t="n">
        <v>105</v>
      </c>
      <c r="B122" s="177" t="inlineStr">
        <is>
          <t>91.15.02-024</t>
        </is>
      </c>
      <c r="C122" s="190" t="inlineStr">
        <is>
          <t>Тракторы на гусеничном ходу, мощность 79 кВт (108 л.с.)</t>
        </is>
      </c>
      <c r="D122" s="194" t="inlineStr">
        <is>
          <t>маш.час</t>
        </is>
      </c>
      <c r="E122" s="191" t="n">
        <v>0.021144</v>
      </c>
      <c r="F122" s="27" t="n">
        <v>83.09999999999999</v>
      </c>
      <c r="G122" s="176">
        <f>ROUND(F122*E122,2)</f>
        <v/>
      </c>
      <c r="H122" s="23">
        <f>G122/G132</f>
        <v/>
      </c>
      <c r="I122" s="176">
        <f>ROUND(F122*Прил.10!$D$11,2)</f>
        <v/>
      </c>
      <c r="J122" s="176">
        <f>ROUND(I122*E122,2)</f>
        <v/>
      </c>
    </row>
    <row r="123" hidden="1" outlineLevel="1" ht="62.45" customFormat="1" customHeight="1" s="154">
      <c r="A123" s="171" t="n">
        <v>106</v>
      </c>
      <c r="B123" s="177" t="inlineStr">
        <is>
          <t>91.08.05-057</t>
        </is>
      </c>
      <c r="C123" s="190" t="inlineStr">
        <is>
          <t>Машины высокопроизводительного бетоноукладочного комплекта машины для нанесения пленкообразущих материалов</t>
        </is>
      </c>
      <c r="D123" s="194" t="inlineStr">
        <is>
          <t>маш.час</t>
        </is>
      </c>
      <c r="E123" s="191" t="n">
        <v>0.007568</v>
      </c>
      <c r="F123" s="27" t="n">
        <v>215.94</v>
      </c>
      <c r="G123" s="176">
        <f>ROUND(F123*E123,2)</f>
        <v/>
      </c>
      <c r="H123" s="23">
        <f>G123/G132</f>
        <v/>
      </c>
      <c r="I123" s="176">
        <f>ROUND(F123*Прил.10!$D$11,2)</f>
        <v/>
      </c>
      <c r="J123" s="176">
        <f>ROUND(I123*E123,2)</f>
        <v/>
      </c>
    </row>
    <row r="124" hidden="1" outlineLevel="1" ht="46.9" customFormat="1" customHeight="1" s="154">
      <c r="A124" s="171" t="n">
        <v>107</v>
      </c>
      <c r="B124" s="177" t="inlineStr">
        <is>
          <t>91.08.05-053</t>
        </is>
      </c>
      <c r="C124" s="190" t="inlineStr">
        <is>
          <t>Машины бетоноукладочного комплекта на рельс-формах профилировщики оснований</t>
        </is>
      </c>
      <c r="D124" s="194" t="inlineStr">
        <is>
          <t>маш.час</t>
        </is>
      </c>
      <c r="E124" s="191" t="n">
        <v>0.013496</v>
      </c>
      <c r="F124" s="27" t="n">
        <v>83.98999999999999</v>
      </c>
      <c r="G124" s="176">
        <f>ROUND(F124*E124,2)</f>
        <v/>
      </c>
      <c r="H124" s="23">
        <f>G124/G132</f>
        <v/>
      </c>
      <c r="I124" s="176">
        <f>ROUND(F124*Прил.10!$D$11,2)</f>
        <v/>
      </c>
      <c r="J124" s="176">
        <f>ROUND(I124*E124,2)</f>
        <v/>
      </c>
    </row>
    <row r="125" hidden="1" outlineLevel="1" ht="46.9" customFormat="1" customHeight="1" s="154">
      <c r="A125" s="171" t="n">
        <v>108</v>
      </c>
      <c r="B125" s="177" t="inlineStr">
        <is>
          <t>91.08.05-051</t>
        </is>
      </c>
      <c r="C125" s="190" t="inlineStr">
        <is>
          <t>Машины бетоноукладочного комплекта на рельс-формах для отделки цементо-бетонных покрытий</t>
        </is>
      </c>
      <c r="D125" s="194" t="inlineStr">
        <is>
          <t>маш.час</t>
        </is>
      </c>
      <c r="E125" s="191" t="n">
        <v>0.007568</v>
      </c>
      <c r="F125" s="27" t="n">
        <v>127.35</v>
      </c>
      <c r="G125" s="176">
        <f>ROUND(F125*E125,2)</f>
        <v/>
      </c>
      <c r="H125" s="23">
        <f>G125/G132</f>
        <v/>
      </c>
      <c r="I125" s="176">
        <f>ROUND(F125*Прил.10!$D$11,2)</f>
        <v/>
      </c>
      <c r="J125" s="176">
        <f>ROUND(I125*E125,2)</f>
        <v/>
      </c>
    </row>
    <row r="126" hidden="1" outlineLevel="1" ht="46.9" customFormat="1" customHeight="1" s="154">
      <c r="A126" s="171" t="n">
        <v>109</v>
      </c>
      <c r="B126" s="177" t="inlineStr">
        <is>
          <t>91.08.05-054</t>
        </is>
      </c>
      <c r="C126" s="190" t="inlineStr">
        <is>
          <t>Машины бетоноукладочного комплекта на рельс-формах распределители цементобетона</t>
        </is>
      </c>
      <c r="D126" s="194" t="inlineStr">
        <is>
          <t>маш.час</t>
        </is>
      </c>
      <c r="E126" s="191" t="n">
        <v>0.007568</v>
      </c>
      <c r="F126" s="27" t="n">
        <v>85.61</v>
      </c>
      <c r="G126" s="176">
        <f>ROUND(F126*E126,2)</f>
        <v/>
      </c>
      <c r="H126" s="23">
        <f>G126/G132</f>
        <v/>
      </c>
      <c r="I126" s="176">
        <f>ROUND(F126*Прил.10!$D$11,2)</f>
        <v/>
      </c>
      <c r="J126" s="176">
        <f>ROUND(I126*E126,2)</f>
        <v/>
      </c>
    </row>
    <row r="127" hidden="1" outlineLevel="1" ht="15.6" customFormat="1" customHeight="1" s="154">
      <c r="A127" s="171" t="n">
        <v>110</v>
      </c>
      <c r="B127" s="177" t="inlineStr">
        <is>
          <t>91.15.01-011</t>
        </is>
      </c>
      <c r="C127" s="190" t="inlineStr">
        <is>
          <t>Тележки тракторные 20 т</t>
        </is>
      </c>
      <c r="D127" s="194" t="inlineStr">
        <is>
          <t>маш.час</t>
        </is>
      </c>
      <c r="E127" s="191" t="n">
        <v>0.01384</v>
      </c>
      <c r="F127" s="27" t="n">
        <v>26.87</v>
      </c>
      <c r="G127" s="176">
        <f>ROUND(F127*E127,2)</f>
        <v/>
      </c>
      <c r="H127" s="23">
        <f>G127/G132</f>
        <v/>
      </c>
      <c r="I127" s="176">
        <f>ROUND(F127*Прил.10!$D$11,2)</f>
        <v/>
      </c>
      <c r="J127" s="176">
        <f>ROUND(I127*E127,2)</f>
        <v/>
      </c>
    </row>
    <row r="128" hidden="1" outlineLevel="1" ht="31.15" customFormat="1" customHeight="1" s="154">
      <c r="A128" s="171" t="n">
        <v>111</v>
      </c>
      <c r="B128" s="177" t="inlineStr">
        <is>
          <t>91.14.04-002</t>
        </is>
      </c>
      <c r="C128" s="190" t="inlineStr">
        <is>
          <t>Тягачи седельные, грузоподъемность 15 т</t>
        </is>
      </c>
      <c r="D128" s="194" t="inlineStr">
        <is>
          <t>маш.час</t>
        </is>
      </c>
      <c r="E128" s="191" t="n">
        <v>0.00222</v>
      </c>
      <c r="F128" s="27" t="n">
        <v>94.38</v>
      </c>
      <c r="G128" s="176">
        <f>ROUND(F128*E128,2)</f>
        <v/>
      </c>
      <c r="H128" s="23">
        <f>G128/G132</f>
        <v/>
      </c>
      <c r="I128" s="176">
        <f>ROUND(F128*Прил.10!$D$11,2)</f>
        <v/>
      </c>
      <c r="J128" s="176">
        <f>ROUND(I128*E128,2)</f>
        <v/>
      </c>
    </row>
    <row r="129" hidden="1" outlineLevel="1" ht="31.15" customFormat="1" customHeight="1" s="154">
      <c r="A129" s="171" t="n">
        <v>112</v>
      </c>
      <c r="B129" s="177" t="inlineStr">
        <is>
          <t>91.14.05-012</t>
        </is>
      </c>
      <c r="C129" s="190" t="inlineStr">
        <is>
          <t>Полуприцепы общего назначения, грузоподъемность 15 т</t>
        </is>
      </c>
      <c r="D129" s="194" t="inlineStr">
        <is>
          <t>маш.час</t>
        </is>
      </c>
      <c r="E129" s="191" t="n">
        <v>0.00222</v>
      </c>
      <c r="F129" s="27" t="n">
        <v>19.76</v>
      </c>
      <c r="G129" s="176">
        <f>ROUND(F129*E129,2)</f>
        <v/>
      </c>
      <c r="H129" s="23">
        <f>G129/G132</f>
        <v/>
      </c>
      <c r="I129" s="176">
        <f>ROUND(F129*Прил.10!$D$11,2)</f>
        <v/>
      </c>
      <c r="J129" s="176">
        <f>ROUND(I129*E129,2)</f>
        <v/>
      </c>
    </row>
    <row r="130" hidden="1" outlineLevel="1" ht="15.6" customFormat="1" customHeight="1" s="154">
      <c r="A130" s="171" t="n">
        <v>113</v>
      </c>
      <c r="B130" s="177" t="inlineStr">
        <is>
          <t>91.08.09-025</t>
        </is>
      </c>
      <c r="C130" s="190" t="inlineStr">
        <is>
          <t>Трамбовки электрические</t>
        </is>
      </c>
      <c r="D130" s="194" t="inlineStr">
        <is>
          <t>маш.час</t>
        </is>
      </c>
      <c r="E130" s="191" t="n">
        <v>0.001157</v>
      </c>
      <c r="F130" s="27" t="n">
        <v>6.7</v>
      </c>
      <c r="G130" s="176">
        <f>ROUND(F130*E130,2)</f>
        <v/>
      </c>
      <c r="H130" s="23">
        <f>G130/G132</f>
        <v/>
      </c>
      <c r="I130" s="176">
        <f>ROUND(F130*Прил.10!$D$11,2)</f>
        <v/>
      </c>
      <c r="J130" s="176">
        <f>ROUND(I130*E130,2)</f>
        <v/>
      </c>
    </row>
    <row r="131" collapsed="1" ht="15.6" customFormat="1" customHeight="1" s="154">
      <c r="A131" s="171" t="n"/>
      <c r="B131" s="171" t="inlineStr">
        <is>
          <t>Итого прочие Машины и механизмы</t>
        </is>
      </c>
      <c r="C131" s="197" t="n"/>
      <c r="D131" s="197" t="n"/>
      <c r="E131" s="197" t="n"/>
      <c r="F131" s="198" t="n"/>
      <c r="G131" s="176">
        <f>SUM(G25:G130)</f>
        <v/>
      </c>
      <c r="H131" s="23">
        <f>SUM(H25:H130)</f>
        <v/>
      </c>
      <c r="I131" s="176" t="n"/>
      <c r="J131" s="176">
        <f>SUM(J25:J130)</f>
        <v/>
      </c>
    </row>
    <row r="132" ht="15.6" customFormat="1" customHeight="1" s="154">
      <c r="A132" s="171" t="n"/>
      <c r="B132" s="171" t="inlineStr">
        <is>
          <t>Итого по разделу "Машины и механизмы"</t>
        </is>
      </c>
      <c r="C132" s="197" t="n"/>
      <c r="D132" s="197" t="n"/>
      <c r="E132" s="197" t="n"/>
      <c r="F132" s="198" t="n"/>
      <c r="G132" s="176">
        <f>G24+G131</f>
        <v/>
      </c>
      <c r="H132" s="23">
        <f>H24+H131</f>
        <v/>
      </c>
      <c r="I132" s="176" t="n"/>
      <c r="J132" s="176">
        <f>J24+J131</f>
        <v/>
      </c>
    </row>
    <row r="133" ht="14.25" customFormat="1" customHeight="1" s="154">
      <c r="A133" s="166" t="n"/>
      <c r="B133" s="185" t="inlineStr">
        <is>
          <t>Оборудование</t>
        </is>
      </c>
      <c r="C133" s="197" t="n"/>
      <c r="D133" s="197" t="n"/>
      <c r="E133" s="197" t="n"/>
      <c r="F133" s="197" t="n"/>
      <c r="G133" s="197" t="n"/>
      <c r="H133" s="198" t="n"/>
      <c r="I133" s="184" t="n"/>
      <c r="J133" s="184" t="n"/>
    </row>
    <row r="134" ht="15.6" customFormat="1" customHeight="1" s="154">
      <c r="A134" s="166" t="n"/>
      <c r="B134" s="178" t="inlineStr">
        <is>
          <t>Основное оборудование</t>
        </is>
      </c>
      <c r="C134" s="197" t="n"/>
      <c r="D134" s="197" t="n"/>
      <c r="E134" s="197" t="n"/>
      <c r="F134" s="197" t="n"/>
      <c r="G134" s="197" t="n"/>
      <c r="H134" s="198" t="n"/>
      <c r="I134" s="184" t="n"/>
      <c r="J134" s="184" t="n"/>
      <c r="K134" s="154" t="n"/>
      <c r="L134" s="154" t="n"/>
    </row>
    <row r="135" ht="15.6" customFormat="1" customHeight="1" s="154">
      <c r="A135" s="166" t="n"/>
      <c r="B135" s="166" t="n"/>
      <c r="C135" s="178" t="inlineStr">
        <is>
          <t>Итого основное оборудование</t>
        </is>
      </c>
      <c r="D135" s="166" t="n"/>
      <c r="E135" s="100" t="n"/>
      <c r="F135" s="180" t="n"/>
      <c r="G135" s="102" t="n">
        <v>0</v>
      </c>
      <c r="H135" s="181" t="n">
        <v>0</v>
      </c>
      <c r="I135" s="104" t="n"/>
      <c r="J135" s="102" t="n">
        <v>0</v>
      </c>
      <c r="K135" s="154" t="n"/>
      <c r="L135" s="154" t="n"/>
    </row>
    <row r="136" ht="15.6" customFormat="1" customHeight="1" s="154">
      <c r="A136" s="166" t="n"/>
      <c r="B136" s="166" t="n"/>
      <c r="C136" s="178" t="inlineStr">
        <is>
          <t>Итого прочее оборудование</t>
        </is>
      </c>
      <c r="D136" s="166" t="n"/>
      <c r="E136" s="100" t="n"/>
      <c r="F136" s="180" t="n"/>
      <c r="G136" s="102" t="n">
        <v>0</v>
      </c>
      <c r="H136" s="181" t="n">
        <v>0</v>
      </c>
      <c r="I136" s="104" t="n"/>
      <c r="J136" s="102" t="n">
        <v>0</v>
      </c>
      <c r="K136" s="154" t="n"/>
      <c r="L136" s="154" t="n"/>
    </row>
    <row r="137" ht="15.6" customFormat="1" customHeight="1" s="154">
      <c r="A137" s="166" t="n"/>
      <c r="B137" s="166" t="n"/>
      <c r="C137" s="185" t="inlineStr">
        <is>
          <t>Итого по разделу «Оборудование»</t>
        </is>
      </c>
      <c r="D137" s="166" t="n"/>
      <c r="E137" s="179" t="n"/>
      <c r="F137" s="180" t="n"/>
      <c r="G137" s="102">
        <f>G135+G136</f>
        <v/>
      </c>
      <c r="H137" s="181" t="n">
        <v>0</v>
      </c>
      <c r="I137" s="104" t="n"/>
      <c r="J137" s="102">
        <f>J136+J135</f>
        <v/>
      </c>
      <c r="K137" s="154" t="n"/>
      <c r="L137" s="154" t="n"/>
    </row>
    <row r="138" ht="31.15" customFormat="1" customHeight="1" s="154">
      <c r="A138" s="166" t="n"/>
      <c r="B138" s="166" t="n"/>
      <c r="C138" s="178" t="inlineStr">
        <is>
          <t>в том числе технологическое оборудование</t>
        </is>
      </c>
      <c r="D138" s="166" t="n"/>
      <c r="E138" s="107" t="n"/>
      <c r="F138" s="180" t="n"/>
      <c r="G138" s="102">
        <f>G137</f>
        <v/>
      </c>
      <c r="H138" s="181" t="n"/>
      <c r="I138" s="104" t="n"/>
      <c r="J138" s="102">
        <f>J137</f>
        <v/>
      </c>
      <c r="K138" s="154" t="n"/>
      <c r="L138" s="154" t="n"/>
    </row>
    <row r="139" ht="15.6" customFormat="1" customHeight="1" s="154">
      <c r="A139" s="171" t="n"/>
      <c r="B139" s="169" t="inlineStr">
        <is>
          <t>Материалы</t>
        </is>
      </c>
      <c r="C139" s="197" t="n"/>
      <c r="D139" s="197" t="n"/>
      <c r="E139" s="197" t="n"/>
      <c r="F139" s="197" t="n"/>
      <c r="G139" s="197" t="n"/>
      <c r="H139" s="198" t="n"/>
      <c r="I139" s="176" t="n"/>
      <c r="J139" s="176" t="n"/>
    </row>
    <row r="140" ht="15.6" customFormat="1" customHeight="1" s="154">
      <c r="A140" s="171" t="n"/>
      <c r="B140" s="171" t="inlineStr">
        <is>
          <t>Основные Материалы</t>
        </is>
      </c>
      <c r="C140" s="197" t="n"/>
      <c r="D140" s="197" t="n"/>
      <c r="E140" s="197" t="n"/>
      <c r="F140" s="197" t="n"/>
      <c r="G140" s="197" t="n"/>
      <c r="H140" s="198" t="n"/>
      <c r="I140" s="176" t="n"/>
      <c r="J140" s="176" t="n"/>
    </row>
    <row r="141" ht="156" customFormat="1" customHeight="1" s="154">
      <c r="A141" s="171" t="n">
        <v>114</v>
      </c>
      <c r="B141" s="177" t="inlineStr">
        <is>
          <t>23.5.01.08-0113</t>
        </is>
      </c>
      <c r="C141" s="190" t="inlineStr">
        <is>
          <t>Трубы стальные электросварные прямошовные и спиральношовные, класс прочности К38, наружный диаметр 1820 мм, толщина стенки 16 мм (Трубы железобетонные с раструбом в виде металлической обечайки, с резиновыми кольцами, с полиэтиленовой облицовкой марка ТС 150.30-5М-П, для микротоннелирования)</t>
        </is>
      </c>
      <c r="D141" s="194" t="inlineStr">
        <is>
          <t>м</t>
        </is>
      </c>
      <c r="E141" s="191" t="n">
        <v>831.8</v>
      </c>
      <c r="F141" s="27" t="n">
        <v>6333.09</v>
      </c>
      <c r="G141" s="176">
        <f>ROUND(F141*E141,2)</f>
        <v/>
      </c>
      <c r="H141" s="23">
        <f>G141/G366</f>
        <v/>
      </c>
      <c r="I141" s="176">
        <f>ROUND(F141*Прил.10!$D$12,2)</f>
        <v/>
      </c>
      <c r="J141" s="176">
        <f>ROUND(I141*E141,2)</f>
        <v/>
      </c>
    </row>
    <row r="142" ht="46.9" customFormat="1" customHeight="1" s="154">
      <c r="A142" s="171" t="n">
        <v>115</v>
      </c>
      <c r="B142" s="177" t="inlineStr">
        <is>
          <t>04.1.02.05-0046</t>
        </is>
      </c>
      <c r="C142" s="190" t="inlineStr">
        <is>
          <t>Смеси бетонные тяжелого бетона (БСТ), крупность заполнителя 20 мм, класс В25 (М350)</t>
        </is>
      </c>
      <c r="D142" s="194" t="inlineStr">
        <is>
          <t>м3</t>
        </is>
      </c>
      <c r="E142" s="191" t="n">
        <v>2359.9225</v>
      </c>
      <c r="F142" s="27" t="n">
        <v>720</v>
      </c>
      <c r="G142" s="176">
        <f>ROUND(F142*E142,2)</f>
        <v/>
      </c>
      <c r="H142" s="23">
        <f>G142/G366</f>
        <v/>
      </c>
      <c r="I142" s="176">
        <f>ROUND(F142*Прил.10!$D$12,2)</f>
        <v/>
      </c>
      <c r="J142" s="176">
        <f>ROUND(I142*E142,2)</f>
        <v/>
      </c>
    </row>
    <row r="143" ht="15.6" customFormat="1" customHeight="1" s="154">
      <c r="A143" s="171" t="n">
        <v>116</v>
      </c>
      <c r="B143" s="177" t="inlineStr">
        <is>
          <t>14.4.03.03-0109</t>
        </is>
      </c>
      <c r="C143" s="190" t="inlineStr">
        <is>
          <t>Лак масляный черный 177, битумный</t>
        </is>
      </c>
      <c r="D143" s="194" t="inlineStr">
        <is>
          <t>т</t>
        </is>
      </c>
      <c r="E143" s="191" t="n">
        <v>64.40000000000001</v>
      </c>
      <c r="F143" s="27" t="n">
        <v>24710.08</v>
      </c>
      <c r="G143" s="176">
        <f>ROUND(F143*E143,2)</f>
        <v/>
      </c>
      <c r="H143" s="23">
        <f>G143/G366</f>
        <v/>
      </c>
      <c r="I143" s="176">
        <f>ROUND(F143*Прил.10!$D$12,2)</f>
        <v/>
      </c>
      <c r="J143" s="176">
        <f>ROUND(I143*E143,2)</f>
        <v/>
      </c>
    </row>
    <row r="144" ht="31.15" customFormat="1" customHeight="1" s="154">
      <c r="A144" s="171" t="n">
        <v>117</v>
      </c>
      <c r="B144" s="177" t="inlineStr">
        <is>
          <t>24.3.03.13-0172</t>
        </is>
      </c>
      <c r="C144" s="190" t="inlineStr">
        <is>
          <t>Трубы полиэтиленовые ПЭ80, SDR13,6, диаметр 225 мм</t>
        </is>
      </c>
      <c r="D144" s="194" t="inlineStr">
        <is>
          <t>м</t>
        </is>
      </c>
      <c r="E144" s="191" t="n">
        <v>6896.288</v>
      </c>
      <c r="F144" s="27" t="n">
        <v>218.89</v>
      </c>
      <c r="G144" s="176">
        <f>ROUND(F144*E144,2)</f>
        <v/>
      </c>
      <c r="H144" s="23">
        <f>G144/G366</f>
        <v/>
      </c>
      <c r="I144" s="176">
        <f>ROUND(F144*Прил.10!$D$12,2)</f>
        <v/>
      </c>
      <c r="J144" s="176">
        <f>ROUND(I144*E144,2)</f>
        <v/>
      </c>
    </row>
    <row r="145" ht="15.6" customFormat="1" customHeight="1" s="154">
      <c r="A145" s="171" t="n">
        <v>118</v>
      </c>
      <c r="B145" s="177" t="inlineStr">
        <is>
          <t>01.7.08.05-0001</t>
        </is>
      </c>
      <c r="C145" s="190" t="inlineStr">
        <is>
          <t>Добавка "Суперпластификатор С-3"</t>
        </is>
      </c>
      <c r="D145" s="194" t="inlineStr">
        <is>
          <t>кг</t>
        </is>
      </c>
      <c r="E145" s="191" t="n">
        <v>79900</v>
      </c>
      <c r="F145" s="27" t="n">
        <v>18.63</v>
      </c>
      <c r="G145" s="176">
        <f>ROUND(F145*E145,2)</f>
        <v/>
      </c>
      <c r="H145" s="23">
        <f>G145/G366</f>
        <v/>
      </c>
      <c r="I145" s="176">
        <f>ROUND(F145*Прил.10!$D$12,2)</f>
        <v/>
      </c>
      <c r="J145" s="176">
        <f>ROUND(I145*E145,2)</f>
        <v/>
      </c>
    </row>
    <row r="146" ht="46.9" customFormat="1" customHeight="1" s="154">
      <c r="A146" s="171" t="n">
        <v>119</v>
      </c>
      <c r="B146" s="177" t="inlineStr">
        <is>
          <t>08.4.03.03-0036</t>
        </is>
      </c>
      <c r="C146" s="190" t="inlineStr">
        <is>
          <t>Сталь арматурная, горячекатаная, периодического профиля, класс А-III, диаметр 25-28 мм</t>
        </is>
      </c>
      <c r="D146" s="194" t="inlineStr">
        <is>
          <t>т</t>
        </is>
      </c>
      <c r="E146" s="191" t="n">
        <v>187.6</v>
      </c>
      <c r="F146" s="27" t="n">
        <v>7792.12</v>
      </c>
      <c r="G146" s="176">
        <f>ROUND(F146*E146,2)</f>
        <v/>
      </c>
      <c r="H146" s="23">
        <f>G146/G366</f>
        <v/>
      </c>
      <c r="I146" s="176">
        <f>ROUND(F146*Прил.10!$D$12,2)</f>
        <v/>
      </c>
      <c r="J146" s="176">
        <f>ROUND(I146*E146,2)</f>
        <v/>
      </c>
    </row>
    <row r="147" ht="46.9" customFormat="1" customHeight="1" s="154">
      <c r="A147" s="171" t="n">
        <v>120</v>
      </c>
      <c r="B147" s="177" t="inlineStr">
        <is>
          <t>23.3.01.08-0007</t>
        </is>
      </c>
      <c r="C147" s="190" t="inlineStr">
        <is>
          <t>Трубы стальные обсадные инвентарные, диаметр 1000 мм, длина секции 6 м</t>
        </is>
      </c>
      <c r="D147" s="194" t="inlineStr">
        <is>
          <t>м</t>
        </is>
      </c>
      <c r="E147" s="191" t="n">
        <v>44.550218</v>
      </c>
      <c r="F147" s="27" t="n">
        <v>25765.4</v>
      </c>
      <c r="G147" s="176">
        <f>ROUND(F147*E147,2)</f>
        <v/>
      </c>
      <c r="H147" s="23">
        <f>G147/G366</f>
        <v/>
      </c>
      <c r="I147" s="176">
        <f>ROUND(F147*Прил.10!$D$12,2)</f>
        <v/>
      </c>
      <c r="J147" s="176">
        <f>ROUND(I147*E147,2)</f>
        <v/>
      </c>
    </row>
    <row r="148" ht="31.15" customFormat="1" customHeight="1" s="154">
      <c r="A148" s="171" t="n">
        <v>121</v>
      </c>
      <c r="B148" s="177" t="inlineStr">
        <is>
          <t>04.1.02.05-0008</t>
        </is>
      </c>
      <c r="C148" s="190" t="inlineStr">
        <is>
          <t>Смеси бетонные тяжелого бетона (БСТ), класс В22,5 (М300)</t>
        </is>
      </c>
      <c r="D148" s="194" t="inlineStr">
        <is>
          <t>м3</t>
        </is>
      </c>
      <c r="E148" s="191" t="n">
        <v>1384.768</v>
      </c>
      <c r="F148" s="27" t="n">
        <v>700</v>
      </c>
      <c r="G148" s="176">
        <f>ROUND(F148*E148,2)</f>
        <v/>
      </c>
      <c r="H148" s="23">
        <f>G148/G366</f>
        <v/>
      </c>
      <c r="I148" s="176">
        <f>ROUND(F148*Прил.10!$D$12,2)</f>
        <v/>
      </c>
      <c r="J148" s="176">
        <f>ROUND(I148*E148,2)</f>
        <v/>
      </c>
    </row>
    <row r="149" ht="31.15" customFormat="1" customHeight="1" s="154">
      <c r="A149" s="171" t="n">
        <v>122</v>
      </c>
      <c r="B149" s="177" t="inlineStr">
        <is>
          <t>04.1.02.05-0007</t>
        </is>
      </c>
      <c r="C149" s="190" t="inlineStr">
        <is>
          <t>Смеси бетонные тяжелого бетона (БСТ), класс В20 (М250)</t>
        </is>
      </c>
      <c r="D149" s="194" t="inlineStr">
        <is>
          <t>м3</t>
        </is>
      </c>
      <c r="E149" s="191" t="n">
        <v>1236.4</v>
      </c>
      <c r="F149" s="27" t="n">
        <v>665</v>
      </c>
      <c r="G149" s="176">
        <f>ROUND(F149*E149,2)</f>
        <v/>
      </c>
      <c r="H149" s="23">
        <f>G149/G366</f>
        <v/>
      </c>
      <c r="I149" s="176">
        <f>ROUND(F149*Прил.10!$D$12,2)</f>
        <v/>
      </c>
      <c r="J149" s="176">
        <f>ROUND(I149*E149,2)</f>
        <v/>
      </c>
    </row>
    <row r="150" ht="46.9" customFormat="1" customHeight="1" s="154">
      <c r="A150" s="171" t="n">
        <v>123</v>
      </c>
      <c r="B150" s="177" t="inlineStr">
        <is>
          <t>08.4.03.03-0037</t>
        </is>
      </c>
      <c r="C150" s="190" t="inlineStr">
        <is>
          <t>Сталь арматурная, горячекатаная, периодического профиля, класс А-III, диаметр 32-40 мм</t>
        </is>
      </c>
      <c r="D150" s="194" t="inlineStr">
        <is>
          <t>т</t>
        </is>
      </c>
      <c r="E150" s="191" t="n">
        <v>96.2</v>
      </c>
      <c r="F150" s="27" t="n">
        <v>7664</v>
      </c>
      <c r="G150" s="176">
        <f>ROUND(F150*E150,2)</f>
        <v/>
      </c>
      <c r="H150" s="23">
        <f>G150/G366</f>
        <v/>
      </c>
      <c r="I150" s="176">
        <f>ROUND(F150*Прил.10!$D$12,2)</f>
        <v/>
      </c>
      <c r="J150" s="176">
        <f>ROUND(I150*E150,2)</f>
        <v/>
      </c>
    </row>
    <row r="151" ht="31.15" customFormat="1" customHeight="1" s="154">
      <c r="A151" s="171" t="n">
        <v>124</v>
      </c>
      <c r="B151" s="177" t="inlineStr">
        <is>
          <t>04.3.01.09-0014</t>
        </is>
      </c>
      <c r="C151" s="190" t="inlineStr">
        <is>
          <t>Раствор готовый кладочный, цементный, М100</t>
        </is>
      </c>
      <c r="D151" s="194" t="inlineStr">
        <is>
          <t>м3</t>
        </is>
      </c>
      <c r="E151" s="191" t="n">
        <v>1265.1172</v>
      </c>
      <c r="F151" s="27" t="n">
        <v>519.8</v>
      </c>
      <c r="G151" s="176">
        <f>ROUND(F151*E151,2)</f>
        <v/>
      </c>
      <c r="H151" s="23">
        <f>G151/G366</f>
        <v/>
      </c>
      <c r="I151" s="176">
        <f>ROUND(F151*Прил.10!$D$12,2)</f>
        <v/>
      </c>
      <c r="J151" s="176">
        <f>ROUND(I151*E151,2)</f>
        <v/>
      </c>
    </row>
    <row r="152" ht="46.9" customFormat="1" customHeight="1" s="154">
      <c r="A152" s="171" t="n">
        <v>125</v>
      </c>
      <c r="B152" s="177" t="inlineStr">
        <is>
          <t>08.4.03.03-0032</t>
        </is>
      </c>
      <c r="C152" s="190" t="inlineStr">
        <is>
          <t>Сталь арматурная, горячекатаная, периодического профиля, класс А-III, диаметр 12 мм</t>
        </is>
      </c>
      <c r="D152" s="194" t="inlineStr">
        <is>
          <t>т</t>
        </is>
      </c>
      <c r="E152" s="191" t="n">
        <v>80</v>
      </c>
      <c r="F152" s="27" t="n">
        <v>7997.23</v>
      </c>
      <c r="G152" s="176">
        <f>ROUND(F152*E152,2)</f>
        <v/>
      </c>
      <c r="H152" s="23">
        <f>G152/G366</f>
        <v/>
      </c>
      <c r="I152" s="176">
        <f>ROUND(F152*Прил.10!$D$12,2)</f>
        <v/>
      </c>
      <c r="J152" s="176">
        <f>ROUND(I152*E152,2)</f>
        <v/>
      </c>
    </row>
    <row r="153" ht="46.9" customFormat="1" customHeight="1" s="154">
      <c r="A153" s="171" t="n">
        <v>126</v>
      </c>
      <c r="B153" s="177" t="inlineStr">
        <is>
          <t>23.3.01.08-0008</t>
        </is>
      </c>
      <c r="C153" s="190" t="inlineStr">
        <is>
          <t>Трубы стальные обсадные инвентарные, диаметр 1000 мм, длина секции 2 м</t>
        </is>
      </c>
      <c r="D153" s="194" t="inlineStr">
        <is>
          <t>м</t>
        </is>
      </c>
      <c r="E153" s="191" t="n">
        <v>13.721202</v>
      </c>
      <c r="F153" s="27" t="n">
        <v>45144.2</v>
      </c>
      <c r="G153" s="176">
        <f>ROUND(F153*E153,2)</f>
        <v/>
      </c>
      <c r="H153" s="23">
        <f>G153/G366</f>
        <v/>
      </c>
      <c r="I153" s="176">
        <f>ROUND(F153*Прил.10!$D$12,2)</f>
        <v/>
      </c>
      <c r="J153" s="176">
        <f>ROUND(I153*E153,2)</f>
        <v/>
      </c>
    </row>
    <row r="154" ht="31.15" customFormat="1" customHeight="1" s="154">
      <c r="A154" s="171" t="n">
        <v>127</v>
      </c>
      <c r="B154" s="177" t="inlineStr">
        <is>
          <t>18.4.01.02-0071</t>
        </is>
      </c>
      <c r="C154" s="190" t="inlineStr">
        <is>
          <t>Опорные части, седла, кронштейны и хомуты</t>
        </is>
      </c>
      <c r="D154" s="194" t="inlineStr">
        <is>
          <t>т</t>
        </is>
      </c>
      <c r="E154" s="191" t="n">
        <v>57.3</v>
      </c>
      <c r="F154" s="27" t="n">
        <v>9719.25</v>
      </c>
      <c r="G154" s="176">
        <f>ROUND(F154*E154,2)</f>
        <v/>
      </c>
      <c r="H154" s="23">
        <f>G154/G366</f>
        <v/>
      </c>
      <c r="I154" s="176">
        <f>ROUND(F154*Прил.10!$D$12,2)</f>
        <v/>
      </c>
      <c r="J154" s="176">
        <f>ROUND(I154*E154,2)</f>
        <v/>
      </c>
    </row>
    <row r="155" ht="46.9" customFormat="1" customHeight="1" s="154">
      <c r="A155" s="171" t="n">
        <v>128</v>
      </c>
      <c r="B155" s="177" t="inlineStr">
        <is>
          <t>08.4.03.03-0034</t>
        </is>
      </c>
      <c r="C155" s="190" t="inlineStr">
        <is>
          <t>Сталь арматурная, горячекатаная, периодического профиля, класс А-III, диаметр 16-18 мм</t>
        </is>
      </c>
      <c r="D155" s="194" t="inlineStr">
        <is>
          <t>т</t>
        </is>
      </c>
      <c r="E155" s="191" t="n">
        <v>58.3</v>
      </c>
      <c r="F155" s="27" t="n">
        <v>7956.21</v>
      </c>
      <c r="G155" s="176">
        <f>ROUND(F155*E155,2)</f>
        <v/>
      </c>
      <c r="H155" s="23">
        <f>G155/G366</f>
        <v/>
      </c>
      <c r="I155" s="176">
        <f>ROUND(F155*Прил.10!$D$12,2)</f>
        <v/>
      </c>
      <c r="J155" s="176">
        <f>ROUND(I155*E155,2)</f>
        <v/>
      </c>
    </row>
    <row r="156" ht="46.9" customFormat="1" customHeight="1" s="154">
      <c r="A156" s="171" t="n">
        <v>129</v>
      </c>
      <c r="B156" s="177" t="inlineStr">
        <is>
          <t>03.2.01.01-0003</t>
        </is>
      </c>
      <c r="C156" s="190" t="inlineStr">
        <is>
          <t>Портландцемент общестроительного назначения бездобавочный М500 Д0 (ЦЕМ I 42,5Н)</t>
        </is>
      </c>
      <c r="D156" s="194" t="inlineStr">
        <is>
          <t>т</t>
        </is>
      </c>
      <c r="E156" s="191" t="n">
        <v>729.6</v>
      </c>
      <c r="F156" s="27" t="n">
        <v>480</v>
      </c>
      <c r="G156" s="176">
        <f>ROUND(F156*E156,2)</f>
        <v/>
      </c>
      <c r="H156" s="23">
        <f>G156/G366</f>
        <v/>
      </c>
      <c r="I156" s="176">
        <f>ROUND(F156*Прил.10!$D$12,2)</f>
        <v/>
      </c>
      <c r="J156" s="176">
        <f>ROUND(I156*E156,2)</f>
        <v/>
      </c>
    </row>
    <row r="157" ht="31.15" customFormat="1" customHeight="1" s="154">
      <c r="A157" s="171" t="n">
        <v>130</v>
      </c>
      <c r="B157" s="177" t="inlineStr">
        <is>
          <t>24.3.03.13-0166</t>
        </is>
      </c>
      <c r="C157" s="190" t="inlineStr">
        <is>
          <t>Трубы полиэтиленовые ПЭ80, SDR13,6, диаметр 110 мм</t>
        </is>
      </c>
      <c r="D157" s="194" t="inlineStr">
        <is>
          <t>м</t>
        </is>
      </c>
      <c r="E157" s="191" t="n">
        <v>5686.992</v>
      </c>
      <c r="F157" s="27" t="n">
        <v>53.39</v>
      </c>
      <c r="G157" s="176">
        <f>ROUND(F157*E157,2)</f>
        <v/>
      </c>
      <c r="H157" s="23">
        <f>G157/G366</f>
        <v/>
      </c>
      <c r="I157" s="176">
        <f>ROUND(F157*Прил.10!$D$12,2)</f>
        <v/>
      </c>
      <c r="J157" s="176">
        <f>ROUND(I157*E157,2)</f>
        <v/>
      </c>
    </row>
    <row r="158" ht="31.15" customFormat="1" customHeight="1" s="154">
      <c r="A158" s="171" t="n">
        <v>131</v>
      </c>
      <c r="B158" s="177" t="inlineStr">
        <is>
          <t>08.4.03.02-0003</t>
        </is>
      </c>
      <c r="C158" s="190" t="inlineStr">
        <is>
          <t>Сталь арматурная, горячекатаная, гладкая, класс А-I, диаметр 10 мм</t>
        </is>
      </c>
      <c r="D158" s="194" t="inlineStr">
        <is>
          <t>т</t>
        </is>
      </c>
      <c r="E158" s="191" t="n">
        <v>40.54</v>
      </c>
      <c r="F158" s="27" t="n">
        <v>6726.18</v>
      </c>
      <c r="G158" s="176">
        <f>ROUND(F158*E158,2)</f>
        <v/>
      </c>
      <c r="H158" s="23">
        <f>G158/G366</f>
        <v/>
      </c>
      <c r="I158" s="176">
        <f>ROUND(F158*Прил.10!$D$12,2)</f>
        <v/>
      </c>
      <c r="J158" s="176">
        <f>ROUND(I158*E158,2)</f>
        <v/>
      </c>
    </row>
    <row r="159" ht="15.6" customFormat="1" customHeight="1" s="154">
      <c r="A159" s="171" t="n"/>
      <c r="B159" s="177" t="inlineStr">
        <is>
          <t>Итого основные Материалы</t>
        </is>
      </c>
      <c r="C159" s="197" t="n"/>
      <c r="D159" s="197" t="n"/>
      <c r="E159" s="197" t="n"/>
      <c r="F159" s="198" t="n"/>
      <c r="G159" s="27">
        <f>SUM(G141:G158)</f>
        <v/>
      </c>
      <c r="H159" s="23">
        <f>SUM(H141:H158)</f>
        <v/>
      </c>
      <c r="I159" s="176" t="n"/>
      <c r="J159" s="176">
        <f>SUM(J141:J158)</f>
        <v/>
      </c>
    </row>
    <row r="160" hidden="1" outlineLevel="1" ht="31.15" customFormat="1" customHeight="1" s="154">
      <c r="A160" s="171" t="n">
        <v>132</v>
      </c>
      <c r="B160" s="177" t="inlineStr">
        <is>
          <t>08.4.02.03-0002</t>
        </is>
      </c>
      <c r="C160" s="190" t="inlineStr">
        <is>
          <t>Каркасы арматурные класса А-I диаметром: 10 мм</t>
        </is>
      </c>
      <c r="D160" s="194" t="inlineStr">
        <is>
          <t>т</t>
        </is>
      </c>
      <c r="E160" s="191" t="n">
        <v>34.703</v>
      </c>
      <c r="F160" s="27" t="n">
        <v>7370</v>
      </c>
      <c r="G160" s="176">
        <f>ROUND(F160*E160,2)</f>
        <v/>
      </c>
      <c r="H160" s="23">
        <f>G160/G366</f>
        <v/>
      </c>
      <c r="I160" s="176">
        <f>ROUND(F160*Прил.10!$D$12,2)</f>
        <v/>
      </c>
      <c r="J160" s="176">
        <f>ROUND(I160*E160,2)</f>
        <v/>
      </c>
    </row>
    <row r="161" hidden="1" outlineLevel="1" ht="46.9" customFormat="1" customHeight="1" s="154">
      <c r="A161" s="171" t="n">
        <v>133</v>
      </c>
      <c r="B161" s="177" t="inlineStr">
        <is>
          <t>04.1.02.05-0045</t>
        </is>
      </c>
      <c r="C161" s="190" t="inlineStr">
        <is>
          <t>Смеси бетонные тяжелого бетона (БСТ), крупность заполнителя 20 мм, класс В22,5 (М300)</t>
        </is>
      </c>
      <c r="D161" s="194" t="inlineStr">
        <is>
          <t>м3</t>
        </is>
      </c>
      <c r="E161" s="191" t="n">
        <v>360.731</v>
      </c>
      <c r="F161" s="27" t="n">
        <v>668.28</v>
      </c>
      <c r="G161" s="176">
        <f>ROUND(F161*E161,2)</f>
        <v/>
      </c>
      <c r="H161" s="23">
        <f>G161/G366</f>
        <v/>
      </c>
      <c r="I161" s="176">
        <f>ROUND(F161*Прил.10!$D$12,2)</f>
        <v/>
      </c>
      <c r="J161" s="176">
        <f>ROUND(I161*E161,2)</f>
        <v/>
      </c>
    </row>
    <row r="162" hidden="1" outlineLevel="1" ht="31.15" customFormat="1" customHeight="1" s="154">
      <c r="A162" s="171" t="n">
        <v>134</v>
      </c>
      <c r="B162" s="177" t="inlineStr">
        <is>
          <t>08.3.08.02-0055</t>
        </is>
      </c>
      <c r="C162" s="190" t="inlineStr">
        <is>
          <t>Уголок горячекатаный, марка стали Ст0, ширина полок 35-70 мм</t>
        </is>
      </c>
      <c r="D162" s="194" t="inlineStr">
        <is>
          <t>т</t>
        </is>
      </c>
      <c r="E162" s="191" t="n">
        <v>30.01</v>
      </c>
      <c r="F162" s="27" t="n">
        <v>6500.56</v>
      </c>
      <c r="G162" s="176">
        <f>ROUND(F162*E162,2)</f>
        <v/>
      </c>
      <c r="H162" s="23">
        <f>G162/G366</f>
        <v/>
      </c>
      <c r="I162" s="176">
        <f>ROUND(F162*Прил.10!$D$12,2)</f>
        <v/>
      </c>
      <c r="J162" s="176">
        <f>ROUND(I162*E162,2)</f>
        <v/>
      </c>
    </row>
    <row r="163" hidden="1" outlineLevel="1" ht="78" customFormat="1" customHeight="1" s="154">
      <c r="A163" s="171" t="n">
        <v>135</v>
      </c>
      <c r="B163" s="177" t="inlineStr">
        <is>
          <t>07.2.07.12-0012</t>
        </is>
      </c>
      <c r="C163" s="190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от 0,1 до 0,5 т</t>
        </is>
      </c>
      <c r="D163" s="194" t="inlineStr">
        <is>
          <t>т</t>
        </is>
      </c>
      <c r="E163" s="191" t="n">
        <v>16.4</v>
      </c>
      <c r="F163" s="27" t="n">
        <v>10508</v>
      </c>
      <c r="G163" s="176">
        <f>ROUND(F163*E163,2)</f>
        <v/>
      </c>
      <c r="H163" s="23">
        <f>G163/G366</f>
        <v/>
      </c>
      <c r="I163" s="176">
        <f>ROUND(F163*Прил.10!$D$12,2)</f>
        <v/>
      </c>
      <c r="J163" s="176">
        <f>ROUND(I163*E163,2)</f>
        <v/>
      </c>
    </row>
    <row r="164" hidden="1" outlineLevel="1" ht="93.59999999999999" customFormat="1" customHeight="1" s="154">
      <c r="A164" s="171" t="n">
        <v>136</v>
      </c>
      <c r="B164" s="177" t="inlineStr">
        <is>
          <t>08.4.01.02-0013</t>
        </is>
      </c>
      <c r="C164" s="190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164" s="194" t="inlineStr">
        <is>
          <t>т</t>
        </is>
      </c>
      <c r="E164" s="191" t="n">
        <v>24.5</v>
      </c>
      <c r="F164" s="27" t="n">
        <v>6800</v>
      </c>
      <c r="G164" s="176">
        <f>ROUND(F164*E164,2)</f>
        <v/>
      </c>
      <c r="H164" s="23">
        <f>G164/G366</f>
        <v/>
      </c>
      <c r="I164" s="176">
        <f>ROUND(F164*Прил.10!$D$12,2)</f>
        <v/>
      </c>
      <c r="J164" s="176">
        <f>ROUND(I164*E164,2)</f>
        <v/>
      </c>
    </row>
    <row r="165" hidden="1" outlineLevel="1" ht="31.15" customFormat="1" customHeight="1" s="154">
      <c r="A165" s="171" t="n">
        <v>137</v>
      </c>
      <c r="B165" s="177" t="inlineStr">
        <is>
          <t>05.1.08.06-0065</t>
        </is>
      </c>
      <c r="C165" s="190" t="inlineStr">
        <is>
          <t>Плиты дорожные типа ПДП, для покрытий автомобильных дорог</t>
        </is>
      </c>
      <c r="D165" s="194" t="inlineStr">
        <is>
          <t>м3</t>
        </is>
      </c>
      <c r="E165" s="191" t="n">
        <v>56.61</v>
      </c>
      <c r="F165" s="27" t="n">
        <v>2937.96</v>
      </c>
      <c r="G165" s="176">
        <f>ROUND(F165*E165,2)</f>
        <v/>
      </c>
      <c r="H165" s="23">
        <f>G165/G366</f>
        <v/>
      </c>
      <c r="I165" s="176">
        <f>ROUND(F165*Прил.10!$D$12,2)</f>
        <v/>
      </c>
      <c r="J165" s="176">
        <f>ROUND(I165*E165,2)</f>
        <v/>
      </c>
    </row>
    <row r="166" hidden="1" outlineLevel="1" ht="124.9" customFormat="1" customHeight="1" s="154">
      <c r="A166" s="171" t="n">
        <v>138</v>
      </c>
      <c r="B166" s="177" t="inlineStr">
        <is>
          <t>12.1.02.03-0062</t>
        </is>
      </c>
      <c r="C166" s="190" t="inlineStr">
        <is>
          <t>Изоэласт: П СБС ЭПП-4,0 (Материал рулонный кровельный гидроизоляционный битумно-полимерный, тип ЭПП-4,0, гибкость -15°С, разрывная сила в продольном/поперечном направлении не менее 600/600 Н, для устройства нижнего слоя гидроизоляции)</t>
        </is>
      </c>
      <c r="D166" s="194" t="inlineStr">
        <is>
          <t>м2</t>
        </is>
      </c>
      <c r="E166" s="191" t="n">
        <v>6028</v>
      </c>
      <c r="F166" s="27" t="n">
        <v>26.56</v>
      </c>
      <c r="G166" s="176">
        <f>ROUND(F166*E166,2)</f>
        <v/>
      </c>
      <c r="H166" s="23">
        <f>G166/G366</f>
        <v/>
      </c>
      <c r="I166" s="176">
        <f>ROUND(F166*Прил.10!$D$12,2)</f>
        <v/>
      </c>
      <c r="J166" s="176">
        <f>ROUND(I166*E166,2)</f>
        <v/>
      </c>
    </row>
    <row r="167" hidden="1" outlineLevel="1" ht="31.15" customFormat="1" customHeight="1" s="154">
      <c r="A167" s="171" t="n">
        <v>139</v>
      </c>
      <c r="B167" s="177" t="inlineStr">
        <is>
          <t>02.3.01.02-0033</t>
        </is>
      </c>
      <c r="C167" s="190" t="inlineStr">
        <is>
          <t>Песок природный обогащенный для строительных работ средний</t>
        </is>
      </c>
      <c r="D167" s="194" t="inlineStr">
        <is>
          <t>м3</t>
        </is>
      </c>
      <c r="E167" s="191" t="n">
        <v>1933.2</v>
      </c>
      <c r="F167" s="27" t="n">
        <v>70.59999999999999</v>
      </c>
      <c r="G167" s="176">
        <f>ROUND(F167*E167,2)</f>
        <v/>
      </c>
      <c r="H167" s="23">
        <f>G167/G366</f>
        <v/>
      </c>
      <c r="I167" s="176">
        <f>ROUND(F167*Прил.10!$D$12,2)</f>
        <v/>
      </c>
      <c r="J167" s="176">
        <f>ROUND(I167*E167,2)</f>
        <v/>
      </c>
    </row>
    <row r="168" hidden="1" outlineLevel="1" ht="46.9" customFormat="1" customHeight="1" s="154">
      <c r="A168" s="171" t="n">
        <v>140</v>
      </c>
      <c r="B168" s="177" t="inlineStr">
        <is>
          <t>04.1.02.05-0040</t>
        </is>
      </c>
      <c r="C168" s="190" t="inlineStr">
        <is>
          <t>Смеси бетонные тяжелого бетона (БСТ), крупность заполнителя 20 мм, класс В7,5 (М100)</t>
        </is>
      </c>
      <c r="D168" s="194" t="inlineStr">
        <is>
          <t>м3</t>
        </is>
      </c>
      <c r="E168" s="191" t="n">
        <v>251.652</v>
      </c>
      <c r="F168" s="27" t="n">
        <v>535.46</v>
      </c>
      <c r="G168" s="176">
        <f>ROUND(F168*E168,2)</f>
        <v/>
      </c>
      <c r="H168" s="23">
        <f>G168/G366</f>
        <v/>
      </c>
      <c r="I168" s="176">
        <f>ROUND(F168*Прил.10!$D$12,2)</f>
        <v/>
      </c>
      <c r="J168" s="176">
        <f>ROUND(I168*E168,2)</f>
        <v/>
      </c>
    </row>
    <row r="169" hidden="1" outlineLevel="1" ht="31.15" customFormat="1" customHeight="1" s="154">
      <c r="A169" s="171" t="n">
        <v>141</v>
      </c>
      <c r="B169" s="177" t="inlineStr">
        <is>
          <t>04.1.02.05-0006</t>
        </is>
      </c>
      <c r="C169" s="190" t="inlineStr">
        <is>
          <t>Смеси бетонные тяжелого бетона (БСТ), класс В15 (М200)</t>
        </is>
      </c>
      <c r="D169" s="194" t="inlineStr">
        <is>
          <t>м3</t>
        </is>
      </c>
      <c r="E169" s="191" t="n">
        <v>218.9355</v>
      </c>
      <c r="F169" s="27" t="n">
        <v>592.76</v>
      </c>
      <c r="G169" s="176">
        <f>ROUND(F169*E169,2)</f>
        <v/>
      </c>
      <c r="H169" s="23">
        <f>G169/G366</f>
        <v/>
      </c>
      <c r="I169" s="176">
        <f>ROUND(F169*Прил.10!$D$12,2)</f>
        <v/>
      </c>
      <c r="J169" s="176">
        <f>ROUND(I169*E169,2)</f>
        <v/>
      </c>
    </row>
    <row r="170" hidden="1" outlineLevel="1" ht="46.9" customFormat="1" customHeight="1" s="154">
      <c r="A170" s="171" t="n">
        <v>142</v>
      </c>
      <c r="B170" s="177" t="inlineStr">
        <is>
          <t>04.1.02.05-0062</t>
        </is>
      </c>
      <c r="C170" s="190" t="inlineStr">
        <is>
          <t>Смеси бетонные тяжелого бетона (БСТ), крупность заполнителя 40 мм, класс В22,5 (М300)</t>
        </is>
      </c>
      <c r="D170" s="194" t="inlineStr">
        <is>
          <t>м3</t>
        </is>
      </c>
      <c r="E170" s="191" t="n">
        <v>128.702</v>
      </c>
      <c r="F170" s="27" t="n">
        <v>691.42</v>
      </c>
      <c r="G170" s="176">
        <f>ROUND(F170*E170,2)</f>
        <v/>
      </c>
      <c r="H170" s="23">
        <f>G170/G366</f>
        <v/>
      </c>
      <c r="I170" s="176">
        <f>ROUND(F170*Прил.10!$D$12,2)</f>
        <v/>
      </c>
      <c r="J170" s="176">
        <f>ROUND(I170*E170,2)</f>
        <v/>
      </c>
    </row>
    <row r="171" hidden="1" outlineLevel="1" ht="46.9" customFormat="1" customHeight="1" s="154">
      <c r="A171" s="171" t="n">
        <v>143</v>
      </c>
      <c r="B171" s="177" t="inlineStr">
        <is>
          <t>04.1.02.05-0043</t>
        </is>
      </c>
      <c r="C171" s="190" t="inlineStr">
        <is>
          <t>Смеси бетонные тяжелого бетона (БСТ), крупность заполнителя 20 мм, класс В15 (М200)</t>
        </is>
      </c>
      <c r="D171" s="194" t="inlineStr">
        <is>
          <t>м3</t>
        </is>
      </c>
      <c r="E171" s="191" t="n">
        <v>123.50625</v>
      </c>
      <c r="F171" s="27" t="n">
        <v>665</v>
      </c>
      <c r="G171" s="176">
        <f>ROUND(F171*E171,2)</f>
        <v/>
      </c>
      <c r="H171" s="23">
        <f>G171/G366</f>
        <v/>
      </c>
      <c r="I171" s="176">
        <f>ROUND(F171*Прил.10!$D$12,2)</f>
        <v/>
      </c>
      <c r="J171" s="176">
        <f>ROUND(I171*E171,2)</f>
        <v/>
      </c>
    </row>
    <row r="172" hidden="1" outlineLevel="1" ht="31.15" customFormat="1" customHeight="1" s="154">
      <c r="A172" s="171" t="n">
        <v>144</v>
      </c>
      <c r="B172" s="177" t="inlineStr">
        <is>
          <t>08.3.01.01-0011</t>
        </is>
      </c>
      <c r="C172" s="190" t="inlineStr">
        <is>
          <t>Сталь двутавровая горячекатаная обычная, марка Ст3пс № 30</t>
        </is>
      </c>
      <c r="D172" s="194" t="inlineStr">
        <is>
          <t>т</t>
        </is>
      </c>
      <c r="E172" s="191" t="n">
        <v>8.6</v>
      </c>
      <c r="F172" s="27" t="n">
        <v>8605.459999999999</v>
      </c>
      <c r="G172" s="176">
        <f>ROUND(F172*E172,2)</f>
        <v/>
      </c>
      <c r="H172" s="23">
        <f>G172/G366</f>
        <v/>
      </c>
      <c r="I172" s="176">
        <f>ROUND(F172*Прил.10!$D$12,2)</f>
        <v/>
      </c>
      <c r="J172" s="176">
        <f>ROUND(I172*E172,2)</f>
        <v/>
      </c>
    </row>
    <row r="173" hidden="1" outlineLevel="1" ht="62.45" customFormat="1" customHeight="1" s="154">
      <c r="A173" s="171" t="n">
        <v>145</v>
      </c>
      <c r="B173" s="177" t="inlineStr">
        <is>
          <t>04.1.02.03-0003</t>
        </is>
      </c>
      <c r="C173" s="190" t="inlineStr">
        <is>
          <t>Смеси бетонные тяжелого бетона (БСТ) для дорожных и аэродромных покрытий и оснований, класс В7,5 (М100)</t>
        </is>
      </c>
      <c r="D173" s="194" t="inlineStr">
        <is>
          <t>м3</t>
        </is>
      </c>
      <c r="E173" s="191" t="n">
        <v>120.3711</v>
      </c>
      <c r="F173" s="27" t="n">
        <v>573.95</v>
      </c>
      <c r="G173" s="176">
        <f>ROUND(F173*E173,2)</f>
        <v/>
      </c>
      <c r="H173" s="23">
        <f>G173/G366</f>
        <v/>
      </c>
      <c r="I173" s="176">
        <f>ROUND(F173*Прил.10!$D$12,2)</f>
        <v/>
      </c>
      <c r="J173" s="176">
        <f>ROUND(I173*E173,2)</f>
        <v/>
      </c>
    </row>
    <row r="174" hidden="1" outlineLevel="1" ht="78" customFormat="1" customHeight="1" s="154">
      <c r="A174" s="171" t="n">
        <v>146</v>
      </c>
      <c r="B174" s="177" t="inlineStr">
        <is>
          <t>23.5.01.08-0033</t>
        </is>
      </c>
      <c r="C174" s="190" t="inlineStr">
        <is>
          <t>Трубы стальные электросварные прямошовные и спиральношовные, класс прочности К38, наружный диаметр 630 мм, толщина стенки 8 мм 824,84*1,01*0,09=74,98м</t>
        </is>
      </c>
      <c r="D174" s="194" t="inlineStr">
        <is>
          <t>м</t>
        </is>
      </c>
      <c r="E174" s="191" t="n">
        <v>74.98</v>
      </c>
      <c r="F174" s="27" t="n">
        <v>905.71</v>
      </c>
      <c r="G174" s="176">
        <f>ROUND(F174*E174,2)</f>
        <v/>
      </c>
      <c r="H174" s="23">
        <f>G174/G366</f>
        <v/>
      </c>
      <c r="I174" s="176">
        <f>ROUND(F174*Прил.10!$D$12,2)</f>
        <v/>
      </c>
      <c r="J174" s="176">
        <f>ROUND(I174*E174,2)</f>
        <v/>
      </c>
    </row>
    <row r="175" hidden="1" outlineLevel="1" ht="31.15" customFormat="1" customHeight="1" s="154">
      <c r="A175" s="171" t="n">
        <v>147</v>
      </c>
      <c r="B175" s="177" t="inlineStr">
        <is>
          <t>23.8.03.12-0011</t>
        </is>
      </c>
      <c r="C175" s="190" t="inlineStr">
        <is>
          <t>Фасонные части стальные сварные, номинальный диаметр до 800 мм</t>
        </is>
      </c>
      <c r="D175" s="194" t="inlineStr">
        <is>
          <t>т</t>
        </is>
      </c>
      <c r="E175" s="191" t="n">
        <v>12.2</v>
      </c>
      <c r="F175" s="27" t="n">
        <v>5500</v>
      </c>
      <c r="G175" s="176">
        <f>ROUND(F175*E175,2)</f>
        <v/>
      </c>
      <c r="H175" s="23">
        <f>G175/G366</f>
        <v/>
      </c>
      <c r="I175" s="176">
        <f>ROUND(F175*Прил.10!$D$12,2)</f>
        <v/>
      </c>
      <c r="J175" s="176">
        <f>ROUND(I175*E175,2)</f>
        <v/>
      </c>
    </row>
    <row r="176" hidden="1" outlineLevel="1" ht="46.9" customFormat="1" customHeight="1" s="154">
      <c r="A176" s="171" t="n">
        <v>148</v>
      </c>
      <c r="B176" s="177" t="inlineStr">
        <is>
          <t>04.2.01.01-0014</t>
        </is>
      </c>
      <c r="C176" s="190" t="inlineStr">
        <is>
          <t>Смеси асфальтобетонные горячие плотные мелкозернистые, марка I, тип А с модификатором "Унирем"</t>
        </is>
      </c>
      <c r="D176" s="194" t="inlineStr">
        <is>
          <t>т</t>
        </is>
      </c>
      <c r="E176" s="191" t="n">
        <v>108.675</v>
      </c>
      <c r="F176" s="27" t="n">
        <v>593.64</v>
      </c>
      <c r="G176" s="176">
        <f>ROUND(F176*E176,2)</f>
        <v/>
      </c>
      <c r="H176" s="23">
        <f>G176/G366</f>
        <v/>
      </c>
      <c r="I176" s="176">
        <f>ROUND(F176*Прил.10!$D$12,2)</f>
        <v/>
      </c>
      <c r="J176" s="176">
        <f>ROUND(I176*E176,2)</f>
        <v/>
      </c>
    </row>
    <row r="177" hidden="1" outlineLevel="1" ht="31.15" customFormat="1" customHeight="1" s="154">
      <c r="A177" s="171" t="n">
        <v>149</v>
      </c>
      <c r="B177" s="177" t="inlineStr">
        <is>
          <t>08.3.01.02-0017</t>
        </is>
      </c>
      <c r="C177" s="190" t="inlineStr">
        <is>
          <t>Двутавр с параллельными гранями полок №10 Б1, сталь марки Ст0</t>
        </is>
      </c>
      <c r="D177" s="194" t="inlineStr">
        <is>
          <t>т</t>
        </is>
      </c>
      <c r="E177" s="191" t="n">
        <v>8.268000000000001</v>
      </c>
      <c r="F177" s="27" t="n">
        <v>7250</v>
      </c>
      <c r="G177" s="176">
        <f>ROUND(F177*E177,2)</f>
        <v/>
      </c>
      <c r="H177" s="23">
        <f>G177/G366</f>
        <v/>
      </c>
      <c r="I177" s="176">
        <f>ROUND(F177*Прил.10!$D$12,2)</f>
        <v/>
      </c>
      <c r="J177" s="176">
        <f>ROUND(I177*E177,2)</f>
        <v/>
      </c>
    </row>
    <row r="178" hidden="1" outlineLevel="1" ht="46.9" customFormat="1" customHeight="1" s="154">
      <c r="A178" s="171" t="n">
        <v>150</v>
      </c>
      <c r="B178" s="177" t="inlineStr">
        <is>
          <t>11.1.03.01-0083</t>
        </is>
      </c>
      <c r="C178" s="190" t="inlineStr">
        <is>
          <t>Бруски обрезные, хвойных пород, длина 4-6,5 м, ширина 75-150 мм, толщина 100, 125 мм, сорт III</t>
        </is>
      </c>
      <c r="D178" s="194" t="inlineStr">
        <is>
          <t>м3</t>
        </is>
      </c>
      <c r="E178" s="191" t="n">
        <v>35.2032</v>
      </c>
      <c r="F178" s="27" t="n">
        <v>1553</v>
      </c>
      <c r="G178" s="176">
        <f>ROUND(F178*E178,2)</f>
        <v/>
      </c>
      <c r="H178" s="23">
        <f>G178/G366</f>
        <v/>
      </c>
      <c r="I178" s="176">
        <f>ROUND(F178*Прил.10!$D$12,2)</f>
        <v/>
      </c>
      <c r="J178" s="176">
        <f>ROUND(I178*E178,2)</f>
        <v/>
      </c>
    </row>
    <row r="179" hidden="1" outlineLevel="1" ht="31.15" customFormat="1" customHeight="1" s="154">
      <c r="A179" s="171" t="n">
        <v>151</v>
      </c>
      <c r="B179" s="177" t="inlineStr">
        <is>
          <t>08.1.02.11-0001</t>
        </is>
      </c>
      <c r="C179" s="190" t="inlineStr">
        <is>
          <t>Поковки из квадратных заготовок, масса 1,8 кг</t>
        </is>
      </c>
      <c r="D179" s="194" t="inlineStr">
        <is>
          <t>т</t>
        </is>
      </c>
      <c r="E179" s="191" t="n">
        <v>8.910482200000001</v>
      </c>
      <c r="F179" s="27" t="n">
        <v>5989</v>
      </c>
      <c r="G179" s="176">
        <f>ROUND(F179*E179,2)</f>
        <v/>
      </c>
      <c r="H179" s="23">
        <f>G179/G366</f>
        <v/>
      </c>
      <c r="I179" s="176">
        <f>ROUND(F179*Прил.10!$D$12,2)</f>
        <v/>
      </c>
      <c r="J179" s="176">
        <f>ROUND(I179*E179,2)</f>
        <v/>
      </c>
    </row>
    <row r="180" hidden="1" outlineLevel="1" ht="31.15" customFormat="1" customHeight="1" s="154">
      <c r="A180" s="171" t="n">
        <v>152</v>
      </c>
      <c r="B180" s="177" t="inlineStr">
        <is>
          <t>01.2.03.03-0107</t>
        </is>
      </c>
      <c r="C180" s="190" t="inlineStr">
        <is>
          <t>Мастика битумно-масляная морозостойкая горячего применения</t>
        </is>
      </c>
      <c r="D180" s="194" t="inlineStr">
        <is>
          <t>т</t>
        </is>
      </c>
      <c r="E180" s="191" t="n">
        <v>11.97</v>
      </c>
      <c r="F180" s="27" t="n">
        <v>3960</v>
      </c>
      <c r="G180" s="176">
        <f>ROUND(F180*E180,2)</f>
        <v/>
      </c>
      <c r="H180" s="23">
        <f>G180/G366</f>
        <v/>
      </c>
      <c r="I180" s="176">
        <f>ROUND(F180*Прил.10!$D$12,2)</f>
        <v/>
      </c>
      <c r="J180" s="176">
        <f>ROUND(I180*E180,2)</f>
        <v/>
      </c>
    </row>
    <row r="181" hidden="1" outlineLevel="1" ht="31.15" customFormat="1" customHeight="1" s="154">
      <c r="A181" s="171" t="n">
        <v>153</v>
      </c>
      <c r="B181" s="177" t="inlineStr">
        <is>
          <t>01.7.11.07-0032</t>
        </is>
      </c>
      <c r="C181" s="190" t="inlineStr">
        <is>
          <t>Электроды сварочные Э42, диаметр 4 мм</t>
        </is>
      </c>
      <c r="D181" s="194" t="inlineStr">
        <is>
          <t>т</t>
        </is>
      </c>
      <c r="E181" s="191" t="n">
        <v>4.4070492</v>
      </c>
      <c r="F181" s="27" t="n">
        <v>10315.01</v>
      </c>
      <c r="G181" s="176">
        <f>ROUND(F181*E181,2)</f>
        <v/>
      </c>
      <c r="H181" s="23">
        <f>G181/G366</f>
        <v/>
      </c>
      <c r="I181" s="176">
        <f>ROUND(F181*Прил.10!$D$12,2)</f>
        <v/>
      </c>
      <c r="J181" s="176">
        <f>ROUND(I181*E181,2)</f>
        <v/>
      </c>
    </row>
    <row r="182" hidden="1" outlineLevel="1" ht="62.45" customFormat="1" customHeight="1" s="154">
      <c r="A182" s="171" t="n">
        <v>154</v>
      </c>
      <c r="B182" s="177" t="inlineStr">
        <is>
          <t>04.3.02.04-0151</t>
        </is>
      </c>
      <c r="C182" s="190" t="inlineStr">
        <is>
          <t>Смеси бетонные, БСГ, тяжелого бетона на гранитном щебне, фракция 5-20 мм, класс: B15 (М200), П4, F100, W2</t>
        </is>
      </c>
      <c r="D182" s="194" t="inlineStr">
        <is>
          <t>м3</t>
        </is>
      </c>
      <c r="E182" s="191" t="n">
        <v>62.93</v>
      </c>
      <c r="F182" s="27" t="n">
        <v>708.21</v>
      </c>
      <c r="G182" s="176">
        <f>ROUND(F182*E182,2)</f>
        <v/>
      </c>
      <c r="H182" s="23">
        <f>G182/G366</f>
        <v/>
      </c>
      <c r="I182" s="176">
        <f>ROUND(F182*Прил.10!$D$12,2)</f>
        <v/>
      </c>
      <c r="J182" s="176">
        <f>ROUND(I182*E182,2)</f>
        <v/>
      </c>
    </row>
    <row r="183" hidden="1" outlineLevel="1" ht="31.15" customFormat="1" customHeight="1" s="154">
      <c r="A183" s="171" t="n">
        <v>155</v>
      </c>
      <c r="B183" s="177" t="inlineStr">
        <is>
          <t>02.3.01.02-0003</t>
        </is>
      </c>
      <c r="C183" s="190" t="inlineStr">
        <is>
          <t>Песок для строительных работ природный 50%; обогащенный 50%</t>
        </is>
      </c>
      <c r="D183" s="194" t="inlineStr">
        <is>
          <t>м3</t>
        </is>
      </c>
      <c r="E183" s="191" t="n">
        <v>799.3</v>
      </c>
      <c r="F183" s="27" t="n">
        <v>54.95</v>
      </c>
      <c r="G183" s="176">
        <f>ROUND(F183*E183,2)</f>
        <v/>
      </c>
      <c r="H183" s="23">
        <f>G183/G366</f>
        <v/>
      </c>
      <c r="I183" s="176">
        <f>ROUND(F183*Прил.10!$D$12,2)</f>
        <v/>
      </c>
      <c r="J183" s="176">
        <f>ROUND(I183*E183,2)</f>
        <v/>
      </c>
    </row>
    <row r="184" hidden="1" outlineLevel="1" ht="31.15" customFormat="1" customHeight="1" s="154">
      <c r="A184" s="171" t="n">
        <v>156</v>
      </c>
      <c r="B184" s="177" t="inlineStr">
        <is>
          <t>04.2.01.01-0039</t>
        </is>
      </c>
      <c r="C184" s="190" t="inlineStr">
        <is>
          <t>Смеси асфальтобетонные плотные крупнозернистые тип А марка I</t>
        </is>
      </c>
      <c r="D184" s="194" t="inlineStr">
        <is>
          <t>т</t>
        </is>
      </c>
      <c r="E184" s="191" t="n">
        <v>87.9002</v>
      </c>
      <c r="F184" s="27" t="n">
        <v>491.01</v>
      </c>
      <c r="G184" s="176">
        <f>ROUND(F184*E184,2)</f>
        <v/>
      </c>
      <c r="H184" s="23">
        <f>G184/G366</f>
        <v/>
      </c>
      <c r="I184" s="176">
        <f>ROUND(F184*Прил.10!$D$12,2)</f>
        <v/>
      </c>
      <c r="J184" s="176">
        <f>ROUND(I184*E184,2)</f>
        <v/>
      </c>
    </row>
    <row r="185" hidden="1" outlineLevel="1" ht="31.15" customFormat="1" customHeight="1" s="154">
      <c r="A185" s="171" t="n">
        <v>157</v>
      </c>
      <c r="B185" s="177" t="inlineStr">
        <is>
          <t>01.7.17.09-0062</t>
        </is>
      </c>
      <c r="C185" s="190" t="inlineStr">
        <is>
          <t>Сверло кольцевое алмазное, диаметр 20 мм</t>
        </is>
      </c>
      <c r="D185" s="194" t="inlineStr">
        <is>
          <t>шт</t>
        </is>
      </c>
      <c r="E185" s="191" t="n">
        <v>90</v>
      </c>
      <c r="F185" s="27" t="n">
        <v>452.4</v>
      </c>
      <c r="G185" s="176">
        <f>ROUND(F185*E185,2)</f>
        <v/>
      </c>
      <c r="H185" s="23">
        <f>G185/G366</f>
        <v/>
      </c>
      <c r="I185" s="176">
        <f>ROUND(F185*Прил.10!$D$12,2)</f>
        <v/>
      </c>
      <c r="J185" s="176">
        <f>ROUND(I185*E185,2)</f>
        <v/>
      </c>
    </row>
    <row r="186" hidden="1" outlineLevel="1" ht="46.9" customFormat="1" customHeight="1" s="154">
      <c r="A186" s="171" t="n">
        <v>158</v>
      </c>
      <c r="B186" s="177" t="inlineStr">
        <is>
          <t>01.7.15.01-0093</t>
        </is>
      </c>
      <c r="C186" s="190" t="inlineStr">
        <is>
          <t>Шпилька анкерная Hilti: HIT-V-5,8 М16х300 (HAS) для использования с химическими анкерами HIT</t>
        </is>
      </c>
      <c r="D186" s="194" t="inlineStr">
        <is>
          <t>шт</t>
        </is>
      </c>
      <c r="E186" s="191" t="n">
        <v>900</v>
      </c>
      <c r="F186" s="27" t="n">
        <v>45.23</v>
      </c>
      <c r="G186" s="176">
        <f>ROUND(F186*E186,2)</f>
        <v/>
      </c>
      <c r="H186" s="23">
        <f>G186/G366</f>
        <v/>
      </c>
      <c r="I186" s="176">
        <f>ROUND(F186*Прил.10!$D$12,2)</f>
        <v/>
      </c>
      <c r="J186" s="176">
        <f>ROUND(I186*E186,2)</f>
        <v/>
      </c>
    </row>
    <row r="187" hidden="1" outlineLevel="1" ht="46.9" customFormat="1" customHeight="1" s="154">
      <c r="A187" s="171" t="n">
        <v>159</v>
      </c>
      <c r="B187" s="177" t="inlineStr">
        <is>
          <t>04.2.01.01-0018</t>
        </is>
      </c>
      <c r="C187" s="190" t="inlineStr">
        <is>
          <t>Смеси асфальтобетонные горячие плотные мелкозернистые, марка I, тип Б с модификатором "Унирем"</t>
        </is>
      </c>
      <c r="D187" s="194" t="inlineStr">
        <is>
          <t>т</t>
        </is>
      </c>
      <c r="E187" s="191" t="n">
        <v>69.37439999999999</v>
      </c>
      <c r="F187" s="27" t="n">
        <v>577.23</v>
      </c>
      <c r="G187" s="176">
        <f>ROUND(F187*E187,2)</f>
        <v/>
      </c>
      <c r="H187" s="23">
        <f>G187/G366</f>
        <v/>
      </c>
      <c r="I187" s="176">
        <f>ROUND(F187*Прил.10!$D$12,2)</f>
        <v/>
      </c>
      <c r="J187" s="176">
        <f>ROUND(I187*E187,2)</f>
        <v/>
      </c>
    </row>
    <row r="188" hidden="1" outlineLevel="1" ht="15.6" customFormat="1" customHeight="1" s="154">
      <c r="A188" s="171" t="n">
        <v>160</v>
      </c>
      <c r="B188" s="177" t="inlineStr">
        <is>
          <t>11.2.13.04-0011</t>
        </is>
      </c>
      <c r="C188" s="190" t="inlineStr">
        <is>
          <t>Щиты из досок, толщина 25 мм</t>
        </is>
      </c>
      <c r="D188" s="194" t="inlineStr">
        <is>
          <t>м2</t>
        </is>
      </c>
      <c r="E188" s="191" t="n">
        <v>1101.67405</v>
      </c>
      <c r="F188" s="27" t="n">
        <v>35.53</v>
      </c>
      <c r="G188" s="176">
        <f>ROUND(F188*E188,2)</f>
        <v/>
      </c>
      <c r="H188" s="23">
        <f>G188/G366</f>
        <v/>
      </c>
      <c r="I188" s="176">
        <f>ROUND(F188*Прил.10!$D$12,2)</f>
        <v/>
      </c>
      <c r="J188" s="176">
        <f>ROUND(I188*E188,2)</f>
        <v/>
      </c>
    </row>
    <row r="189" hidden="1" outlineLevel="1" ht="31.15" customFormat="1" customHeight="1" s="154">
      <c r="A189" s="171" t="n">
        <v>161</v>
      </c>
      <c r="B189" s="177" t="inlineStr">
        <is>
          <t>04.2.01.01-0041</t>
        </is>
      </c>
      <c r="C189" s="190" t="inlineStr">
        <is>
          <t>Смеси асфальтобетонные плотные крупнозернистые тип Б марка I</t>
        </is>
      </c>
      <c r="D189" s="194" t="inlineStr">
        <is>
          <t>т</t>
        </is>
      </c>
      <c r="E189" s="191" t="n">
        <v>64.76560000000001</v>
      </c>
      <c r="F189" s="27" t="n">
        <v>478.23</v>
      </c>
      <c r="G189" s="176">
        <f>ROUND(F189*E189,2)</f>
        <v/>
      </c>
      <c r="H189" s="23">
        <f>G189/G366</f>
        <v/>
      </c>
      <c r="I189" s="176">
        <f>ROUND(F189*Прил.10!$D$12,2)</f>
        <v/>
      </c>
      <c r="J189" s="176">
        <f>ROUND(I189*E189,2)</f>
        <v/>
      </c>
    </row>
    <row r="190" hidden="1" outlineLevel="1" ht="31.15" customFormat="1" customHeight="1" s="154">
      <c r="A190" s="171" t="n">
        <v>162</v>
      </c>
      <c r="B190" s="177" t="inlineStr">
        <is>
          <t>01.7.19.07-0006</t>
        </is>
      </c>
      <c r="C190" s="190" t="inlineStr">
        <is>
          <t>Резина техническая листовая прессованная</t>
        </is>
      </c>
      <c r="D190" s="194" t="inlineStr">
        <is>
          <t>кг</t>
        </is>
      </c>
      <c r="E190" s="191" t="n">
        <v>3847.272</v>
      </c>
      <c r="F190" s="27" t="n">
        <v>7.8</v>
      </c>
      <c r="G190" s="176">
        <f>ROUND(F190*E190,2)</f>
        <v/>
      </c>
      <c r="H190" s="23">
        <f>G190/G366</f>
        <v/>
      </c>
      <c r="I190" s="176">
        <f>ROUND(F190*Прил.10!$D$12,2)</f>
        <v/>
      </c>
      <c r="J190" s="176">
        <f>ROUND(I190*E190,2)</f>
        <v/>
      </c>
    </row>
    <row r="191" hidden="1" outlineLevel="1" ht="46.9" customFormat="1" customHeight="1" s="154">
      <c r="A191" s="171" t="n">
        <v>163</v>
      </c>
      <c r="B191" s="177" t="inlineStr">
        <is>
          <t>04.1.02.02-0028</t>
        </is>
      </c>
      <c r="C191" s="190" t="inlineStr">
        <is>
          <t>Смеси бетонные тяжелого бетона (БСТ) для гидротехнических сооружений, класс В22,5 (М300)</t>
        </is>
      </c>
      <c r="D191" s="194" t="inlineStr">
        <is>
          <t>м3</t>
        </is>
      </c>
      <c r="E191" s="191" t="n">
        <v>39.52</v>
      </c>
      <c r="F191" s="27" t="n">
        <v>754.86</v>
      </c>
      <c r="G191" s="176">
        <f>ROUND(F191*E191,2)</f>
        <v/>
      </c>
      <c r="H191" s="23">
        <f>G191/G366</f>
        <v/>
      </c>
      <c r="I191" s="176">
        <f>ROUND(F191*Прил.10!$D$12,2)</f>
        <v/>
      </c>
      <c r="J191" s="176">
        <f>ROUND(I191*E191,2)</f>
        <v/>
      </c>
    </row>
    <row r="192" hidden="1" outlineLevel="1" ht="46.9" customFormat="1" customHeight="1" s="154">
      <c r="A192" s="171" t="n">
        <v>164</v>
      </c>
      <c r="B192" s="177" t="inlineStr">
        <is>
          <t>11.1.03.06-0095</t>
        </is>
      </c>
      <c r="C192" s="190" t="inlineStr">
        <is>
          <t>Доска обрезная, хвойных пород, ширина 75-150 мм, толщина 44 мм и более, длина 4-6,5 м, сорт III</t>
        </is>
      </c>
      <c r="D192" s="194" t="inlineStr">
        <is>
          <t>м3</t>
        </is>
      </c>
      <c r="E192" s="191" t="n">
        <v>28.18979</v>
      </c>
      <c r="F192" s="27" t="n">
        <v>1056</v>
      </c>
      <c r="G192" s="176">
        <f>ROUND(F192*E192,2)</f>
        <v/>
      </c>
      <c r="H192" s="23">
        <f>G192/G366</f>
        <v/>
      </c>
      <c r="I192" s="176">
        <f>ROUND(F192*Прил.10!$D$12,2)</f>
        <v/>
      </c>
      <c r="J192" s="176">
        <f>ROUND(I192*E192,2)</f>
        <v/>
      </c>
    </row>
    <row r="193" hidden="1" outlineLevel="1" ht="46.9" customFormat="1" customHeight="1" s="154">
      <c r="A193" s="171" t="n">
        <v>165</v>
      </c>
      <c r="B193" s="177" t="inlineStr">
        <is>
          <t>11.1.03.06-0094</t>
        </is>
      </c>
      <c r="C193" s="190" t="inlineStr">
        <is>
          <t>Доска обрезная, хвойных пород, ширина 75-150 мм, толщина 44 мм и более, длина 4-6,5 м, сорт II</t>
        </is>
      </c>
      <c r="D193" s="194" t="inlineStr">
        <is>
          <t>м3</t>
        </is>
      </c>
      <c r="E193" s="191" t="n">
        <v>19.476</v>
      </c>
      <c r="F193" s="27" t="n">
        <v>1320</v>
      </c>
      <c r="G193" s="176">
        <f>ROUND(F193*E193,2)</f>
        <v/>
      </c>
      <c r="H193" s="23">
        <f>G193/G366</f>
        <v/>
      </c>
      <c r="I193" s="176">
        <f>ROUND(F193*Прил.10!$D$12,2)</f>
        <v/>
      </c>
      <c r="J193" s="176">
        <f>ROUND(I193*E193,2)</f>
        <v/>
      </c>
    </row>
    <row r="194" hidden="1" outlineLevel="1" ht="15.6" customFormat="1" customHeight="1" s="154">
      <c r="A194" s="171" t="n">
        <v>166</v>
      </c>
      <c r="B194" s="177" t="inlineStr">
        <is>
          <t>01.4.01.03-0126</t>
        </is>
      </c>
      <c r="C194" s="190" t="inlineStr">
        <is>
          <t>Долото трехшарошечное III 120,6Т-ЦА</t>
        </is>
      </c>
      <c r="D194" s="194" t="inlineStr">
        <is>
          <t>шт</t>
        </is>
      </c>
      <c r="E194" s="191" t="n">
        <v>18.1557</v>
      </c>
      <c r="F194" s="27" t="n">
        <v>1253.98</v>
      </c>
      <c r="G194" s="176">
        <f>ROUND(F194*E194,2)</f>
        <v/>
      </c>
      <c r="H194" s="23">
        <f>G194/G366</f>
        <v/>
      </c>
      <c r="I194" s="176">
        <f>ROUND(F194*Прил.10!$D$12,2)</f>
        <v/>
      </c>
      <c r="J194" s="176">
        <f>ROUND(I194*E194,2)</f>
        <v/>
      </c>
    </row>
    <row r="195" hidden="1" outlineLevel="1" ht="78" customFormat="1" customHeight="1" s="154">
      <c r="A195" s="171" t="n">
        <v>167</v>
      </c>
      <c r="B195" s="177" t="inlineStr">
        <is>
          <t>01.1.01.02-0021</t>
        </is>
      </c>
      <c r="C195" s="190" t="inlineStr">
        <is>
          <t>Доски электротехнические тугостойкие марки: 350 (Доска хризотилцементная электротехническая дугостойкая (АЦЭИД), марка 350)</t>
        </is>
      </c>
      <c r="D195" s="194" t="inlineStr">
        <is>
          <t>т</t>
        </is>
      </c>
      <c r="E195" s="191" t="n">
        <v>5.6</v>
      </c>
      <c r="F195" s="27" t="n">
        <v>3716.77</v>
      </c>
      <c r="G195" s="176">
        <f>ROUND(F195*E195,2)</f>
        <v/>
      </c>
      <c r="H195" s="23">
        <f>G195/G366</f>
        <v/>
      </c>
      <c r="I195" s="176">
        <f>ROUND(F195*Прил.10!$D$12,2)</f>
        <v/>
      </c>
      <c r="J195" s="176">
        <f>ROUND(I195*E195,2)</f>
        <v/>
      </c>
    </row>
    <row r="196" hidden="1" outlineLevel="1" ht="93.59999999999999" customFormat="1" customHeight="1" s="154">
      <c r="A196" s="171" t="n">
        <v>168</v>
      </c>
      <c r="B196" s="177" t="inlineStr">
        <is>
          <t>12.1.02.10-1336</t>
        </is>
      </c>
      <c r="C196" s="190" t="inlineStr">
        <is>
          <t>Мембрана полимерная гидроизоляционная ЭПДМ, толщина 0,6 мм (Полотно полиэтиленовое, профилированное, высота уступов 8 мм, толщина 0,5 мм, для защиты гидроизоляции)</t>
        </is>
      </c>
      <c r="D196" s="194" t="inlineStr">
        <is>
          <t>м2</t>
        </is>
      </c>
      <c r="E196" s="191" t="n">
        <v>462</v>
      </c>
      <c r="F196" s="27" t="n">
        <v>44.32</v>
      </c>
      <c r="G196" s="176">
        <f>ROUND(F196*E196,2)</f>
        <v/>
      </c>
      <c r="H196" s="23">
        <f>G196/G366</f>
        <v/>
      </c>
      <c r="I196" s="176">
        <f>ROUND(F196*Прил.10!$D$12,2)</f>
        <v/>
      </c>
      <c r="J196" s="176">
        <f>ROUND(I196*E196,2)</f>
        <v/>
      </c>
    </row>
    <row r="197" hidden="1" outlineLevel="1" ht="31.15" customFormat="1" customHeight="1" s="154">
      <c r="A197" s="171" t="n">
        <v>169</v>
      </c>
      <c r="B197" s="177" t="inlineStr">
        <is>
          <t>01.7.16.03-0001</t>
        </is>
      </c>
      <c r="C197" s="190" t="inlineStr">
        <is>
          <t>Палуба опалубки из бакелизированной фанеры</t>
        </is>
      </c>
      <c r="D197" s="194" t="inlineStr">
        <is>
          <t>м2</t>
        </is>
      </c>
      <c r="E197" s="191" t="n">
        <v>139.7334</v>
      </c>
      <c r="F197" s="27" t="n">
        <v>145</v>
      </c>
      <c r="G197" s="176">
        <f>ROUND(F197*E197,2)</f>
        <v/>
      </c>
      <c r="H197" s="23">
        <f>G197/G366</f>
        <v/>
      </c>
      <c r="I197" s="176">
        <f>ROUND(F197*Прил.10!$D$12,2)</f>
        <v/>
      </c>
      <c r="J197" s="176">
        <f>ROUND(I197*E197,2)</f>
        <v/>
      </c>
    </row>
    <row r="198" hidden="1" outlineLevel="1" ht="15.6" customFormat="1" customHeight="1" s="154">
      <c r="A198" s="171" t="n">
        <v>170</v>
      </c>
      <c r="B198" s="177" t="inlineStr">
        <is>
          <t>01.7.15.06-0111</t>
        </is>
      </c>
      <c r="C198" s="190" t="inlineStr">
        <is>
          <t>Гвозди строительные</t>
        </is>
      </c>
      <c r="D198" s="194" t="inlineStr">
        <is>
          <t>т</t>
        </is>
      </c>
      <c r="E198" s="191" t="n">
        <v>1.6913759</v>
      </c>
      <c r="F198" s="27" t="n">
        <v>11978</v>
      </c>
      <c r="G198" s="176">
        <f>ROUND(F198*E198,2)</f>
        <v/>
      </c>
      <c r="H198" s="23">
        <f>G198/G366</f>
        <v/>
      </c>
      <c r="I198" s="176">
        <f>ROUND(F198*Прил.10!$D$12,2)</f>
        <v/>
      </c>
      <c r="J198" s="176">
        <f>ROUND(I198*E198,2)</f>
        <v/>
      </c>
    </row>
    <row r="199" hidden="1" outlineLevel="1" ht="15.6" customFormat="1" customHeight="1" s="154">
      <c r="A199" s="171" t="n">
        <v>171</v>
      </c>
      <c r="B199" s="177" t="inlineStr">
        <is>
          <t>20.2.02.01-0021</t>
        </is>
      </c>
      <c r="C199" s="190" t="inlineStr">
        <is>
          <t>Втулки изолирующие текстолитовые</t>
        </is>
      </c>
      <c r="D199" s="194" t="inlineStr">
        <is>
          <t>1000 шт</t>
        </is>
      </c>
      <c r="E199" s="191" t="n">
        <v>5.472</v>
      </c>
      <c r="F199" s="27" t="n">
        <v>3468.64</v>
      </c>
      <c r="G199" s="176">
        <f>ROUND(F199*E199,2)</f>
        <v/>
      </c>
      <c r="H199" s="23">
        <f>G199/G366</f>
        <v/>
      </c>
      <c r="I199" s="176">
        <f>ROUND(F199*Прил.10!$D$12,2)</f>
        <v/>
      </c>
      <c r="J199" s="176">
        <f>ROUND(I199*E199,2)</f>
        <v/>
      </c>
    </row>
    <row r="200" hidden="1" outlineLevel="1" ht="78" customFormat="1" customHeight="1" s="154">
      <c r="A200" s="171" t="n">
        <v>172</v>
      </c>
      <c r="B200" s="177" t="inlineStr">
        <is>
          <t>24.3.03.13-0013</t>
        </is>
      </c>
      <c r="C200" s="190" t="inlineStr">
        <is>
          <t>Трубы напорные полиэтиленовые ПЭ100, стандартное размерное отношение SDR11 номинальный наружный диаметр 225 мм, толщина стенки 20,5 мм</t>
        </is>
      </c>
      <c r="D200" s="194" t="inlineStr">
        <is>
          <t>м</t>
        </is>
      </c>
      <c r="E200" s="191" t="n">
        <v>23.7115</v>
      </c>
      <c r="F200" s="27" t="n">
        <v>756.27</v>
      </c>
      <c r="G200" s="176">
        <f>ROUND(F200*E200,2)</f>
        <v/>
      </c>
      <c r="H200" s="23">
        <f>G200/G366</f>
        <v/>
      </c>
      <c r="I200" s="176">
        <f>ROUND(F200*Прил.10!$D$12,2)</f>
        <v/>
      </c>
      <c r="J200" s="176">
        <f>ROUND(I200*E200,2)</f>
        <v/>
      </c>
    </row>
    <row r="201" hidden="1" outlineLevel="1" ht="31.15" customFormat="1" customHeight="1" s="154">
      <c r="A201" s="171" t="n">
        <v>173</v>
      </c>
      <c r="B201" s="177" t="inlineStr">
        <is>
          <t>07.1.04.02-0001</t>
        </is>
      </c>
      <c r="C201" s="190" t="inlineStr">
        <is>
          <t>Детали крепления стальные для зенитных фонарей</t>
        </is>
      </c>
      <c r="D201" s="194" t="inlineStr">
        <is>
          <t>кг</t>
        </is>
      </c>
      <c r="E201" s="191" t="n">
        <v>1750.19144</v>
      </c>
      <c r="F201" s="27" t="n">
        <v>10.05</v>
      </c>
      <c r="G201" s="176">
        <f>ROUND(F201*E201,2)</f>
        <v/>
      </c>
      <c r="H201" s="23">
        <f>G201/G366</f>
        <v/>
      </c>
      <c r="I201" s="176">
        <f>ROUND(F201*Прил.10!$D$12,2)</f>
        <v/>
      </c>
      <c r="J201" s="176">
        <f>ROUND(I201*E201,2)</f>
        <v/>
      </c>
    </row>
    <row r="202" hidden="1" outlineLevel="1" ht="46.9" customFormat="1" customHeight="1" s="154">
      <c r="A202" s="171" t="n">
        <v>174</v>
      </c>
      <c r="B202" s="177" t="inlineStr">
        <is>
          <t>11.1.02.04-0031</t>
        </is>
      </c>
      <c r="C202" s="190" t="inlineStr">
        <is>
          <t>Лесоматериалы круглые, хвойных пород, для строительства, диаметр 14-24 см, длина 3-6,5 м</t>
        </is>
      </c>
      <c r="D202" s="194" t="inlineStr">
        <is>
          <t>м3</t>
        </is>
      </c>
      <c r="E202" s="191" t="n">
        <v>30.891</v>
      </c>
      <c r="F202" s="27" t="n">
        <v>558.33</v>
      </c>
      <c r="G202" s="176">
        <f>ROUND(F202*E202,2)</f>
        <v/>
      </c>
      <c r="H202" s="23">
        <f>G202/G366</f>
        <v/>
      </c>
      <c r="I202" s="176">
        <f>ROUND(F202*Прил.10!$D$12,2)</f>
        <v/>
      </c>
      <c r="J202" s="176">
        <f>ROUND(I202*E202,2)</f>
        <v/>
      </c>
    </row>
    <row r="203" hidden="1" outlineLevel="1" ht="31.15" customFormat="1" customHeight="1" s="154">
      <c r="A203" s="171" t="n">
        <v>175</v>
      </c>
      <c r="B203" s="177" t="inlineStr">
        <is>
          <t>01.7.11.07-0054</t>
        </is>
      </c>
      <c r="C203" s="190" t="inlineStr">
        <is>
          <t>Электроды сварочные Э42, диаметр 6 мм</t>
        </is>
      </c>
      <c r="D203" s="194" t="inlineStr">
        <is>
          <t>т</t>
        </is>
      </c>
      <c r="E203" s="191" t="n">
        <v>1.796503</v>
      </c>
      <c r="F203" s="27" t="n">
        <v>9424</v>
      </c>
      <c r="G203" s="176">
        <f>ROUND(F203*E203,2)</f>
        <v/>
      </c>
      <c r="H203" s="23">
        <f>G203/G366</f>
        <v/>
      </c>
      <c r="I203" s="176">
        <f>ROUND(F203*Прил.10!$D$12,2)</f>
        <v/>
      </c>
      <c r="J203" s="176">
        <f>ROUND(I203*E203,2)</f>
        <v/>
      </c>
    </row>
    <row r="204" hidden="1" outlineLevel="1" ht="31.15" customFormat="1" customHeight="1" s="154">
      <c r="A204" s="171" t="n">
        <v>176</v>
      </c>
      <c r="B204" s="177" t="inlineStr">
        <is>
          <t>08.4.03.02-0001</t>
        </is>
      </c>
      <c r="C204" s="190" t="inlineStr">
        <is>
          <t>Сталь арматурная, горячекатаная, гладкая, класс А-I, диаметр 6 мм</t>
        </is>
      </c>
      <c r="D204" s="194" t="inlineStr">
        <is>
          <t>т</t>
        </is>
      </c>
      <c r="E204" s="191" t="n">
        <v>2.17</v>
      </c>
      <c r="F204" s="27" t="n">
        <v>7418.82</v>
      </c>
      <c r="G204" s="176">
        <f>ROUND(F204*E204,2)</f>
        <v/>
      </c>
      <c r="H204" s="23">
        <f>G204/G366</f>
        <v/>
      </c>
      <c r="I204" s="176">
        <f>ROUND(F204*Прил.10!$D$12,2)</f>
        <v/>
      </c>
      <c r="J204" s="176">
        <f>ROUND(I204*E204,2)</f>
        <v/>
      </c>
    </row>
    <row r="205" hidden="1" outlineLevel="1" ht="31.15" customFormat="1" customHeight="1" s="154">
      <c r="A205" s="171" t="n">
        <v>177</v>
      </c>
      <c r="B205" s="177" t="inlineStr">
        <is>
          <t>01.7.19.07-0002</t>
        </is>
      </c>
      <c r="C205" s="190" t="inlineStr">
        <is>
          <t>Резина листовая вулканизованная цветная</t>
        </is>
      </c>
      <c r="D205" s="194" t="inlineStr">
        <is>
          <t>кг</t>
        </is>
      </c>
      <c r="E205" s="191" t="n">
        <v>617.1956</v>
      </c>
      <c r="F205" s="27" t="n">
        <v>24.86</v>
      </c>
      <c r="G205" s="176">
        <f>ROUND(F205*E205,2)</f>
        <v/>
      </c>
      <c r="H205" s="23">
        <f>G205/G366</f>
        <v/>
      </c>
      <c r="I205" s="176">
        <f>ROUND(F205*Прил.10!$D$12,2)</f>
        <v/>
      </c>
      <c r="J205" s="176">
        <f>ROUND(I205*E205,2)</f>
        <v/>
      </c>
    </row>
    <row r="206" hidden="1" outlineLevel="1" ht="78" customFormat="1" customHeight="1" s="154">
      <c r="A206" s="171" t="n">
        <v>178</v>
      </c>
      <c r="B206" s="177" t="inlineStr">
        <is>
          <t>23.5.02.02-0102</t>
        </is>
      </c>
      <c r="C206" s="190" t="inlineStr">
        <is>
          <t>Трубы стальные электросварные прямошовные со снятой фаской из стали марок БСт2кп-БСт4кп и БСт2пс-БСт4пс, наружный диаметр 325 мм, толщина стенки 8 мм</t>
        </is>
      </c>
      <c r="D206" s="194" t="inlineStr">
        <is>
          <t>м</t>
        </is>
      </c>
      <c r="E206" s="191" t="n">
        <v>28.68</v>
      </c>
      <c r="F206" s="27" t="n">
        <v>450</v>
      </c>
      <c r="G206" s="176">
        <f>ROUND(F206*E206,2)</f>
        <v/>
      </c>
      <c r="H206" s="23">
        <f>G206/G366</f>
        <v/>
      </c>
      <c r="I206" s="176">
        <f>ROUND(F206*Прил.10!$D$12,2)</f>
        <v/>
      </c>
      <c r="J206" s="176">
        <f>ROUND(I206*E206,2)</f>
        <v/>
      </c>
    </row>
    <row r="207" hidden="1" outlineLevel="1" ht="62.45" customFormat="1" customHeight="1" s="154">
      <c r="A207" s="171" t="n">
        <v>179</v>
      </c>
      <c r="B207" s="177" t="inlineStr">
        <is>
          <t>08.3.07.01-0002</t>
        </is>
      </c>
      <c r="C207" s="190" t="inlineStr">
        <is>
          <t>Полосовой горячекатаный прокат толщиной 10-75 мм, при ширине 100-200 мм, из углеродистой стали обыкновенного качества марки: Ст3кп</t>
        </is>
      </c>
      <c r="D207" s="194" t="inlineStr">
        <is>
          <t>т</t>
        </is>
      </c>
      <c r="E207" s="191" t="n">
        <v>2.19</v>
      </c>
      <c r="F207" s="27" t="n">
        <v>5306.3</v>
      </c>
      <c r="G207" s="176">
        <f>ROUND(F207*E207,2)</f>
        <v/>
      </c>
      <c r="H207" s="23">
        <f>G207/G366</f>
        <v/>
      </c>
      <c r="I207" s="176">
        <f>ROUND(F207*Прил.10!$D$12,2)</f>
        <v/>
      </c>
      <c r="J207" s="176">
        <f>ROUND(I207*E207,2)</f>
        <v/>
      </c>
    </row>
    <row r="208" hidden="1" outlineLevel="1" ht="31.15" customFormat="1" customHeight="1" s="154">
      <c r="A208" s="171" t="n">
        <v>180</v>
      </c>
      <c r="B208" s="177" t="inlineStr">
        <is>
          <t>23.8.03.12-0022</t>
        </is>
      </c>
      <c r="C208" s="190" t="inlineStr">
        <is>
          <t>Фасонные части стальные сварные, номинальный диаметр 720-820 мм</t>
        </is>
      </c>
      <c r="D208" s="194" t="inlineStr">
        <is>
          <t>т</t>
        </is>
      </c>
      <c r="E208" s="191" t="n">
        <v>0.6</v>
      </c>
      <c r="F208" s="27" t="n">
        <v>18314.48</v>
      </c>
      <c r="G208" s="176">
        <f>ROUND(F208*E208,2)</f>
        <v/>
      </c>
      <c r="H208" s="23">
        <f>G208/G366</f>
        <v/>
      </c>
      <c r="I208" s="176">
        <f>ROUND(F208*Прил.10!$D$12,2)</f>
        <v/>
      </c>
      <c r="J208" s="176">
        <f>ROUND(I208*E208,2)</f>
        <v/>
      </c>
    </row>
    <row r="209" hidden="1" outlineLevel="1" ht="15.6" customFormat="1" customHeight="1" s="154">
      <c r="A209" s="171" t="n">
        <v>181</v>
      </c>
      <c r="B209" s="177" t="inlineStr">
        <is>
          <t>01.3.02.08-0001</t>
        </is>
      </c>
      <c r="C209" s="190" t="inlineStr">
        <is>
          <t>Кислород газообразный технический</t>
        </is>
      </c>
      <c r="D209" s="194" t="inlineStr">
        <is>
          <t>м3</t>
        </is>
      </c>
      <c r="E209" s="191" t="n">
        <v>1765.3403</v>
      </c>
      <c r="F209" s="27" t="n">
        <v>6.22</v>
      </c>
      <c r="G209" s="176">
        <f>ROUND(F209*E209,2)</f>
        <v/>
      </c>
      <c r="H209" s="23">
        <f>G209/G366</f>
        <v/>
      </c>
      <c r="I209" s="176">
        <f>ROUND(F209*Прил.10!$D$12,2)</f>
        <v/>
      </c>
      <c r="J209" s="176">
        <f>ROUND(I209*E209,2)</f>
        <v/>
      </c>
    </row>
    <row r="210" hidden="1" outlineLevel="1" ht="62.45" customFormat="1" customHeight="1" s="154">
      <c r="A210" s="171" t="n">
        <v>182</v>
      </c>
      <c r="B210" s="177" t="inlineStr">
        <is>
          <t>04.3.02.04-0146</t>
        </is>
      </c>
      <c r="C210" s="190" t="inlineStr">
        <is>
          <t>Смеси бетонные, БСГ, тяжелого бетона на гранитном щебне, фракция 5-20 мм, класс: B15 (М200), П2, F100, W2</t>
        </is>
      </c>
      <c r="D210" s="194" t="inlineStr">
        <is>
          <t>м3</t>
        </is>
      </c>
      <c r="E210" s="191" t="n">
        <v>15.3</v>
      </c>
      <c r="F210" s="27" t="n">
        <v>704.61</v>
      </c>
      <c r="G210" s="176">
        <f>ROUND(F210*E210,2)</f>
        <v/>
      </c>
      <c r="H210" s="23">
        <f>G210/G366</f>
        <v/>
      </c>
      <c r="I210" s="176">
        <f>ROUND(F210*Прил.10!$D$12,2)</f>
        <v/>
      </c>
      <c r="J210" s="176">
        <f>ROUND(I210*E210,2)</f>
        <v/>
      </c>
    </row>
    <row r="211" hidden="1" outlineLevel="1" ht="78" customFormat="1" customHeight="1" s="154">
      <c r="A211" s="171" t="n">
        <v>183</v>
      </c>
      <c r="B211" s="177" t="inlineStr">
        <is>
          <t>23.5.02.02-0090</t>
        </is>
      </c>
      <c r="C211" s="190" t="inlineStr">
        <is>
          <t>Трубы стальные электросварные прямошовные со снятой фаской из стали марок БСт2кп-БСт4кп и БСт2пс-БСт4пс, наружный диаметр 219 мм, толщина стенки 8 мм</t>
        </is>
      </c>
      <c r="D211" s="194" t="inlineStr">
        <is>
          <t>м</t>
        </is>
      </c>
      <c r="E211" s="191" t="n">
        <v>34.2</v>
      </c>
      <c r="F211" s="27" t="n">
        <v>299.5</v>
      </c>
      <c r="G211" s="176">
        <f>ROUND(F211*E211,2)</f>
        <v/>
      </c>
      <c r="H211" s="23">
        <f>G211/G366</f>
        <v/>
      </c>
      <c r="I211" s="176">
        <f>ROUND(F211*Прил.10!$D$12,2)</f>
        <v/>
      </c>
      <c r="J211" s="176">
        <f>ROUND(I211*E211,2)</f>
        <v/>
      </c>
    </row>
    <row r="212" hidden="1" outlineLevel="1" ht="46.9" customFormat="1" customHeight="1" s="154">
      <c r="A212" s="171" t="n">
        <v>184</v>
      </c>
      <c r="B212" s="177" t="inlineStr">
        <is>
          <t>11.1.03.05-0082</t>
        </is>
      </c>
      <c r="C212" s="190" t="inlineStr">
        <is>
          <t>Доска необрезная, хвойных пород, длина 4-6,5 м, все ширины, толщина 32-40 мм, сорт IV</t>
        </is>
      </c>
      <c r="D212" s="194" t="inlineStr">
        <is>
          <t>м3</t>
        </is>
      </c>
      <c r="E212" s="191" t="n">
        <v>15.75</v>
      </c>
      <c r="F212" s="27" t="n">
        <v>621.5</v>
      </c>
      <c r="G212" s="176">
        <f>ROUND(F212*E212,2)</f>
        <v/>
      </c>
      <c r="H212" s="23">
        <f>G212/G366</f>
        <v/>
      </c>
      <c r="I212" s="176">
        <f>ROUND(F212*Прил.10!$D$12,2)</f>
        <v/>
      </c>
      <c r="J212" s="176">
        <f>ROUND(I212*E212,2)</f>
        <v/>
      </c>
    </row>
    <row r="213" hidden="1" outlineLevel="1" ht="15.6" customFormat="1" customHeight="1" s="154">
      <c r="A213" s="171" t="n">
        <v>185</v>
      </c>
      <c r="B213" s="177" t="inlineStr">
        <is>
          <t>01.3.02.03-0001</t>
        </is>
      </c>
      <c r="C213" s="190" t="inlineStr">
        <is>
          <t>Ацетилен газообразный технический</t>
        </is>
      </c>
      <c r="D213" s="194" t="inlineStr">
        <is>
          <t>м3</t>
        </is>
      </c>
      <c r="E213" s="191" t="n">
        <v>253.81334</v>
      </c>
      <c r="F213" s="27" t="n">
        <v>38.51</v>
      </c>
      <c r="G213" s="176">
        <f>ROUND(F213*E213,2)</f>
        <v/>
      </c>
      <c r="H213" s="23">
        <f>G213/G366</f>
        <v/>
      </c>
      <c r="I213" s="176">
        <f>ROUND(F213*Прил.10!$D$12,2)</f>
        <v/>
      </c>
      <c r="J213" s="176">
        <f>ROUND(I213*E213,2)</f>
        <v/>
      </c>
    </row>
    <row r="214" hidden="1" outlineLevel="1" ht="62.45" customFormat="1" customHeight="1" s="154">
      <c r="A214" s="171" t="n">
        <v>186</v>
      </c>
      <c r="B214" s="177" t="inlineStr">
        <is>
          <t>23.3.01.05-0003</t>
        </is>
      </c>
      <c r="C214" s="190" t="inlineStr">
        <is>
          <t>Трубы бурильные геологоразведочные из стали группы Д и муфты к ним, наружный диаметр 64 мм, толщина стенки 6 мм</t>
        </is>
      </c>
      <c r="D214" s="194" t="inlineStr">
        <is>
          <t>м</t>
        </is>
      </c>
      <c r="E214" s="191" t="n">
        <v>61.425</v>
      </c>
      <c r="F214" s="27" t="n">
        <v>158.82</v>
      </c>
      <c r="G214" s="176">
        <f>ROUND(F214*E214,2)</f>
        <v/>
      </c>
      <c r="H214" s="23">
        <f>G214/G366</f>
        <v/>
      </c>
      <c r="I214" s="176">
        <f>ROUND(F214*Прил.10!$D$12,2)</f>
        <v/>
      </c>
      <c r="J214" s="176">
        <f>ROUND(I214*E214,2)</f>
        <v/>
      </c>
    </row>
    <row r="215" hidden="1" outlineLevel="1" ht="15.6" customFormat="1" customHeight="1" s="154">
      <c r="A215" s="171" t="n">
        <v>187</v>
      </c>
      <c r="B215" s="177" t="inlineStr">
        <is>
          <t>01.7.11.07-0230</t>
        </is>
      </c>
      <c r="C215" s="190" t="inlineStr">
        <is>
          <t>Электроды УОНИ 13/55</t>
        </is>
      </c>
      <c r="D215" s="194" t="inlineStr">
        <is>
          <t>кг</t>
        </is>
      </c>
      <c r="E215" s="191" t="n">
        <v>622.84736</v>
      </c>
      <c r="F215" s="27" t="n">
        <v>15.26</v>
      </c>
      <c r="G215" s="176">
        <f>ROUND(F215*E215,2)</f>
        <v/>
      </c>
      <c r="H215" s="23">
        <f>G215/G366</f>
        <v/>
      </c>
      <c r="I215" s="176">
        <f>ROUND(F215*Прил.10!$D$12,2)</f>
        <v/>
      </c>
      <c r="J215" s="176">
        <f>ROUND(I215*E215,2)</f>
        <v/>
      </c>
    </row>
    <row r="216" hidden="1" outlineLevel="1" ht="46.9" customFormat="1" customHeight="1" s="154">
      <c r="A216" s="171" t="n">
        <v>188</v>
      </c>
      <c r="B216" s="177" t="inlineStr">
        <is>
          <t>08.4.03.03-0035</t>
        </is>
      </c>
      <c r="C216" s="190" t="inlineStr">
        <is>
          <t>Сталь арматурная, горячекатаная, периодического профиля, класс А-III, диаметр 20-22 мм</t>
        </is>
      </c>
      <c r="D216" s="194" t="inlineStr">
        <is>
          <t>т</t>
        </is>
      </c>
      <c r="E216" s="191" t="n">
        <v>1.2</v>
      </c>
      <c r="F216" s="27" t="n">
        <v>7917</v>
      </c>
      <c r="G216" s="176">
        <f>ROUND(F216*E216,2)</f>
        <v/>
      </c>
      <c r="H216" s="23">
        <f>G216/G366</f>
        <v/>
      </c>
      <c r="I216" s="176">
        <f>ROUND(F216*Прил.10!$D$12,2)</f>
        <v/>
      </c>
      <c r="J216" s="176">
        <f>ROUND(I216*E216,2)</f>
        <v/>
      </c>
    </row>
    <row r="217" hidden="1" outlineLevel="1" ht="15.6" customFormat="1" customHeight="1" s="154">
      <c r="A217" s="171" t="n">
        <v>189</v>
      </c>
      <c r="B217" s="177" t="inlineStr">
        <is>
          <t>01.3.01.06-0051</t>
        </is>
      </c>
      <c r="C217" s="190" t="inlineStr">
        <is>
          <t>Смазка солидол жировой Ж</t>
        </is>
      </c>
      <c r="D217" s="194" t="inlineStr">
        <is>
          <t>кг</t>
        </is>
      </c>
      <c r="E217" s="191" t="n">
        <v>1050.6672</v>
      </c>
      <c r="F217" s="27" t="n">
        <v>7.2</v>
      </c>
      <c r="G217" s="176">
        <f>ROUND(F217*E217,2)</f>
        <v/>
      </c>
      <c r="H217" s="23">
        <f>G217/G366</f>
        <v/>
      </c>
      <c r="I217" s="176">
        <f>ROUND(F217*Прил.10!$D$12,2)</f>
        <v/>
      </c>
      <c r="J217" s="176">
        <f>ROUND(I217*E217,2)</f>
        <v/>
      </c>
    </row>
    <row r="218" hidden="1" outlineLevel="1" ht="31.15" customFormat="1" customHeight="1" s="154">
      <c r="A218" s="171" t="n">
        <v>190</v>
      </c>
      <c r="B218" s="177" t="inlineStr">
        <is>
          <t>08.4.03.02-0002</t>
        </is>
      </c>
      <c r="C218" s="190" t="inlineStr">
        <is>
          <t>Сталь арматурная, горячекатаная, гладкая, класс А-I, диаметр 8 мм</t>
        </is>
      </c>
      <c r="D218" s="194" t="inlineStr">
        <is>
          <t>т</t>
        </is>
      </c>
      <c r="E218" s="191" t="n">
        <v>1.1</v>
      </c>
      <c r="F218" s="27" t="n">
        <v>6780</v>
      </c>
      <c r="G218" s="176">
        <f>ROUND(F218*E218,2)</f>
        <v/>
      </c>
      <c r="H218" s="23">
        <f>G218/G366</f>
        <v/>
      </c>
      <c r="I218" s="176">
        <f>ROUND(F218*Прил.10!$D$12,2)</f>
        <v/>
      </c>
      <c r="J218" s="176">
        <f>ROUND(I218*E218,2)</f>
        <v/>
      </c>
    </row>
    <row r="219" hidden="1" outlineLevel="1" ht="93.59999999999999" customFormat="1" customHeight="1" s="154">
      <c r="A219" s="171" t="n">
        <v>191</v>
      </c>
      <c r="B219" s="177" t="inlineStr">
        <is>
          <t>07.2.07.12-0006</t>
        </is>
      </c>
      <c r="C219" s="190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D219" s="194" t="inlineStr">
        <is>
          <t>т</t>
        </is>
      </c>
      <c r="E219" s="191" t="n">
        <v>0.7195</v>
      </c>
      <c r="F219" s="27" t="n">
        <v>10045</v>
      </c>
      <c r="G219" s="176">
        <f>ROUND(F219*E219,2)</f>
        <v/>
      </c>
      <c r="H219" s="23">
        <f>G219/G366</f>
        <v/>
      </c>
      <c r="I219" s="176">
        <f>ROUND(F219*Прил.10!$D$12,2)</f>
        <v/>
      </c>
      <c r="J219" s="176">
        <f>ROUND(I219*E219,2)</f>
        <v/>
      </c>
    </row>
    <row r="220" hidden="1" outlineLevel="1" ht="31.15" customFormat="1" customHeight="1" s="154">
      <c r="A220" s="171" t="n">
        <v>192</v>
      </c>
      <c r="B220" s="177" t="inlineStr">
        <is>
          <t>01.7.11.07-0036</t>
        </is>
      </c>
      <c r="C220" s="190" t="inlineStr">
        <is>
          <t>Электроды сварочные Э46, диаметр 4 мм</t>
        </is>
      </c>
      <c r="D220" s="194" t="inlineStr">
        <is>
          <t>кг</t>
        </is>
      </c>
      <c r="E220" s="191" t="n">
        <v>671.2</v>
      </c>
      <c r="F220" s="27" t="n">
        <v>10.75</v>
      </c>
      <c r="G220" s="176">
        <f>ROUND(F220*E220,2)</f>
        <v/>
      </c>
      <c r="H220" s="23">
        <f>G220/G366</f>
        <v/>
      </c>
      <c r="I220" s="176">
        <f>ROUND(F220*Прил.10!$D$12,2)</f>
        <v/>
      </c>
      <c r="J220" s="176">
        <f>ROUND(I220*E220,2)</f>
        <v/>
      </c>
    </row>
    <row r="221" hidden="1" outlineLevel="1" ht="202.9" customFormat="1" customHeight="1" s="154">
      <c r="A221" s="171" t="n">
        <v>193</v>
      </c>
      <c r="B221" s="177" t="inlineStr">
        <is>
          <t>01.2.03.03-0107</t>
        </is>
      </c>
      <c r="C221" s="190" t="inlineStr">
        <is>
          <t>Мастика битумно-масляная морозостойкая горячего применения (Мастика битумно-масляная клеящая, гидроизоляционная, герметизирующая, морозостойкая, горячего применения, диапазон температур применения от -25 до +40°С, для изоляции кабелей, защиты конструкций от блуждающих токов, заливки соединительных, осветительных и концевых муфт, защиты от коррозии подземных металлических коммуникаций)</t>
        </is>
      </c>
      <c r="D221" s="194" t="inlineStr">
        <is>
          <t>т</t>
        </is>
      </c>
      <c r="E221" s="191" t="n">
        <v>1.764</v>
      </c>
      <c r="F221" s="27" t="n">
        <v>3960</v>
      </c>
      <c r="G221" s="176">
        <f>ROUND(F221*E221,2)</f>
        <v/>
      </c>
      <c r="H221" s="23">
        <f>G221/G366</f>
        <v/>
      </c>
      <c r="I221" s="176">
        <f>ROUND(F221*Прил.10!$D$12,2)</f>
        <v/>
      </c>
      <c r="J221" s="176">
        <f>ROUND(I221*E221,2)</f>
        <v/>
      </c>
    </row>
    <row r="222" hidden="1" outlineLevel="1" ht="62.45" customFormat="1" customHeight="1" s="154">
      <c r="A222" s="171" t="n">
        <v>194</v>
      </c>
      <c r="B222" s="177" t="inlineStr">
        <is>
          <t>07.2.07.12-0026</t>
        </is>
      </c>
      <c r="C222" s="190" t="inlineStr">
        <is>
          <t>Отдельные конструктивные элементы зданий и сооружений с преобладанием толстолистовой стали, средняя масса сборочной единицы свыше 1 до 3 т</t>
        </is>
      </c>
      <c r="D222" s="194" t="inlineStr">
        <is>
          <t>т</t>
        </is>
      </c>
      <c r="E222" s="191" t="n">
        <v>0.87</v>
      </c>
      <c r="F222" s="27" t="n">
        <v>7887.4</v>
      </c>
      <c r="G222" s="176">
        <f>ROUND(F222*E222,2)</f>
        <v/>
      </c>
      <c r="H222" s="23">
        <f>G222/G366</f>
        <v/>
      </c>
      <c r="I222" s="176">
        <f>ROUND(F222*Прил.10!$D$12,2)</f>
        <v/>
      </c>
      <c r="J222" s="176">
        <f>ROUND(I222*E222,2)</f>
        <v/>
      </c>
    </row>
    <row r="223" hidden="1" outlineLevel="1" ht="78" customFormat="1" customHeight="1" s="154">
      <c r="A223" s="171" t="n">
        <v>195</v>
      </c>
      <c r="B223" s="177" t="inlineStr">
        <is>
          <t>24.3.03.13-0007</t>
        </is>
      </c>
      <c r="C223" s="190" t="inlineStr">
        <is>
          <t>Трубы напорные полиэтиленовые ПЭ100, стандартное размерное отношение SDR11 номинальный наружный диаметр 110 мм, толщина стенки 10 мм</t>
        </is>
      </c>
      <c r="D223" s="194" t="inlineStr">
        <is>
          <t>м</t>
        </is>
      </c>
      <c r="E223" s="191" t="n">
        <v>37.8</v>
      </c>
      <c r="F223" s="27" t="n">
        <v>180.93</v>
      </c>
      <c r="G223" s="176">
        <f>ROUND(F223*E223,2)</f>
        <v/>
      </c>
      <c r="H223" s="23">
        <f>G223/G366</f>
        <v/>
      </c>
      <c r="I223" s="176">
        <f>ROUND(F223*Прил.10!$D$12,2)</f>
        <v/>
      </c>
      <c r="J223" s="176">
        <f>ROUND(I223*E223,2)</f>
        <v/>
      </c>
    </row>
    <row r="224" hidden="1" outlineLevel="1" ht="31.15" customFormat="1" customHeight="1" s="154">
      <c r="A224" s="171" t="n">
        <v>196</v>
      </c>
      <c r="B224" s="177" t="inlineStr">
        <is>
          <t>04.3.01.09-0015</t>
        </is>
      </c>
      <c r="C224" s="190" t="inlineStr">
        <is>
          <t>Раствор готовый кладочный, цементный, М150</t>
        </is>
      </c>
      <c r="D224" s="194" t="inlineStr">
        <is>
          <t>м3</t>
        </is>
      </c>
      <c r="E224" s="191" t="n">
        <v>12.036</v>
      </c>
      <c r="F224" s="27" t="n">
        <v>548.3</v>
      </c>
      <c r="G224" s="176">
        <f>ROUND(F224*E224,2)</f>
        <v/>
      </c>
      <c r="H224" s="23">
        <f>G224/G366</f>
        <v/>
      </c>
      <c r="I224" s="176">
        <f>ROUND(F224*Прил.10!$D$12,2)</f>
        <v/>
      </c>
      <c r="J224" s="176">
        <f>ROUND(I224*E224,2)</f>
        <v/>
      </c>
    </row>
    <row r="225" hidden="1" outlineLevel="1" ht="31.15" customFormat="1" customHeight="1" s="154">
      <c r="A225" s="171" t="n">
        <v>197</v>
      </c>
      <c r="B225" s="177" t="inlineStr">
        <is>
          <t>08.4.02.03-0001</t>
        </is>
      </c>
      <c r="C225" s="190" t="inlineStr">
        <is>
          <t>Каркасы арматурные класса А-I диаметром: 8 мм</t>
        </is>
      </c>
      <c r="D225" s="194" t="inlineStr">
        <is>
          <t>т</t>
        </is>
      </c>
      <c r="E225" s="191" t="n">
        <v>0.9</v>
      </c>
      <c r="F225" s="27" t="n">
        <v>7325.47</v>
      </c>
      <c r="G225" s="176">
        <f>ROUND(F225*E225,2)</f>
        <v/>
      </c>
      <c r="H225" s="23">
        <f>G225/G366</f>
        <v/>
      </c>
      <c r="I225" s="176">
        <f>ROUND(F225*Прил.10!$D$12,2)</f>
        <v/>
      </c>
      <c r="J225" s="176">
        <f>ROUND(I225*E225,2)</f>
        <v/>
      </c>
    </row>
    <row r="226" hidden="1" outlineLevel="1" ht="46.9" customFormat="1" customHeight="1" s="154">
      <c r="A226" s="171" t="n">
        <v>198</v>
      </c>
      <c r="B226" s="177" t="inlineStr">
        <is>
          <t>11.1.03.01-0079</t>
        </is>
      </c>
      <c r="C226" s="190" t="inlineStr">
        <is>
          <t>Бруски обрезные, хвойных пород, длина 4-6,5 м, ширина 75-150 мм, толщина 40-75 мм, сорт III</t>
        </is>
      </c>
      <c r="D226" s="194" t="inlineStr">
        <is>
          <t>м3</t>
        </is>
      </c>
      <c r="E226" s="191" t="n">
        <v>4.93414</v>
      </c>
      <c r="F226" s="27" t="n">
        <v>1287</v>
      </c>
      <c r="G226" s="176">
        <f>ROUND(F226*E226,2)</f>
        <v/>
      </c>
      <c r="H226" s="23">
        <f>G226/G366</f>
        <v/>
      </c>
      <c r="I226" s="176">
        <f>ROUND(F226*Прил.10!$D$12,2)</f>
        <v/>
      </c>
      <c r="J226" s="176">
        <f>ROUND(I226*E226,2)</f>
        <v/>
      </c>
    </row>
    <row r="227" hidden="1" outlineLevel="1" ht="31.15" customFormat="1" customHeight="1" s="154">
      <c r="A227" s="171" t="n">
        <v>199</v>
      </c>
      <c r="B227" s="177" t="inlineStr">
        <is>
          <t>08.3.03.06-0002</t>
        </is>
      </c>
      <c r="C227" s="190" t="inlineStr">
        <is>
          <t>Проволока горячекатаная в мотках, диаметр 6,3-6,5 мм</t>
        </is>
      </c>
      <c r="D227" s="194" t="inlineStr">
        <is>
          <t>т</t>
        </is>
      </c>
      <c r="E227" s="191" t="n">
        <v>1.4093605</v>
      </c>
      <c r="F227" s="27" t="n">
        <v>4455.2</v>
      </c>
      <c r="G227" s="176">
        <f>ROUND(F227*E227,2)</f>
        <v/>
      </c>
      <c r="H227" s="23">
        <f>G227/G366</f>
        <v/>
      </c>
      <c r="I227" s="176">
        <f>ROUND(F227*Прил.10!$D$12,2)</f>
        <v/>
      </c>
      <c r="J227" s="176">
        <f>ROUND(I227*E227,2)</f>
        <v/>
      </c>
    </row>
    <row r="228" hidden="1" outlineLevel="1" ht="46.9" customFormat="1" customHeight="1" s="154">
      <c r="A228" s="171" t="n">
        <v>200</v>
      </c>
      <c r="B228" s="177" t="inlineStr">
        <is>
          <t>11.1.03.06-0091</t>
        </is>
      </c>
      <c r="C228" s="190" t="inlineStr">
        <is>
          <t>Доска обрезная, хвойных пород, ширина 75-150 мм, толщина 32-40 мм, длина 4-6,5 м, сорт III</t>
        </is>
      </c>
      <c r="D228" s="194" t="inlineStr">
        <is>
          <t>м3</t>
        </is>
      </c>
      <c r="E228" s="191" t="n">
        <v>5.2609</v>
      </c>
      <c r="F228" s="27" t="n">
        <v>1155</v>
      </c>
      <c r="G228" s="176">
        <f>ROUND(F228*E228,2)</f>
        <v/>
      </c>
      <c r="H228" s="23">
        <f>G228/G366</f>
        <v/>
      </c>
      <c r="I228" s="176">
        <f>ROUND(F228*Прил.10!$D$12,2)</f>
        <v/>
      </c>
      <c r="J228" s="176">
        <f>ROUND(I228*E228,2)</f>
        <v/>
      </c>
    </row>
    <row r="229" hidden="1" outlineLevel="1" ht="62.45" customFormat="1" customHeight="1" s="154">
      <c r="A229" s="171" t="n">
        <v>201</v>
      </c>
      <c r="B229" s="177" t="inlineStr">
        <is>
          <t>05.1.06.14-0012</t>
        </is>
      </c>
      <c r="C229" s="190" t="inlineStr">
        <is>
          <t>Плиты перекрытий железобетонные из легких бетонов плотностью 1600 кг/м3 и более (Плиты перекрытий каналов и камер)</t>
        </is>
      </c>
      <c r="D229" s="194" t="inlineStr">
        <is>
          <t>м3</t>
        </is>
      </c>
      <c r="E229" s="191" t="n">
        <v>2.64</v>
      </c>
      <c r="F229" s="27" t="n">
        <v>2130.03</v>
      </c>
      <c r="G229" s="176">
        <f>ROUND(F229*E229,2)</f>
        <v/>
      </c>
      <c r="H229" s="23">
        <f>G229/G366</f>
        <v/>
      </c>
      <c r="I229" s="176">
        <f>ROUND(F229*Прил.10!$D$12,2)</f>
        <v/>
      </c>
      <c r="J229" s="176">
        <f>ROUND(I229*E229,2)</f>
        <v/>
      </c>
    </row>
    <row r="230" hidden="1" outlineLevel="1" ht="78" customFormat="1" customHeight="1" s="154">
      <c r="A230" s="171" t="n">
        <v>202</v>
      </c>
      <c r="B230" s="177" t="inlineStr">
        <is>
          <t>23.3.03.02-0188</t>
        </is>
      </c>
      <c r="C230" s="190" t="inlineStr">
        <is>
          <t>Трубы стальные бесшовные горячедеформированные со снятой фаской из стали марок 15, 20, 35, наружный диаметр 426 мм, толщина стенки 10 мм</t>
        </is>
      </c>
      <c r="D230" s="194" t="inlineStr">
        <is>
          <t>м</t>
        </is>
      </c>
      <c r="E230" s="191" t="n">
        <v>8.17</v>
      </c>
      <c r="F230" s="27" t="n">
        <v>641</v>
      </c>
      <c r="G230" s="176">
        <f>ROUND(F230*E230,2)</f>
        <v/>
      </c>
      <c r="H230" s="23">
        <f>G230/G366</f>
        <v/>
      </c>
      <c r="I230" s="176">
        <f>ROUND(F230*Прил.10!$D$12,2)</f>
        <v/>
      </c>
      <c r="J230" s="176">
        <f>ROUND(I230*E230,2)</f>
        <v/>
      </c>
    </row>
    <row r="231" hidden="1" outlineLevel="1" ht="46.9" customFormat="1" customHeight="1" s="154">
      <c r="A231" s="171" t="n">
        <v>203</v>
      </c>
      <c r="B231" s="177" t="inlineStr">
        <is>
          <t>01.4.01.10-0025</t>
        </is>
      </c>
      <c r="C231" s="190" t="inlineStr">
        <is>
          <t>Шнек буровой без проходного отверстия, диаметр 200 мм, длина 2000 мм</t>
        </is>
      </c>
      <c r="D231" s="194" t="inlineStr">
        <is>
          <t>шт</t>
        </is>
      </c>
      <c r="E231" s="191" t="n">
        <v>1.839</v>
      </c>
      <c r="F231" s="27" t="n">
        <v>2745.52</v>
      </c>
      <c r="G231" s="176">
        <f>ROUND(F231*E231,2)</f>
        <v/>
      </c>
      <c r="H231" s="23">
        <f>G231/G366</f>
        <v/>
      </c>
      <c r="I231" s="176">
        <f>ROUND(F231*Прил.10!$D$12,2)</f>
        <v/>
      </c>
      <c r="J231" s="176">
        <f>ROUND(I231*E231,2)</f>
        <v/>
      </c>
    </row>
    <row r="232" hidden="1" outlineLevel="1" ht="31.15" customFormat="1" customHeight="1" s="154">
      <c r="A232" s="171" t="n">
        <v>204</v>
      </c>
      <c r="B232" s="177" t="inlineStr">
        <is>
          <t>02.2.05.04-1712</t>
        </is>
      </c>
      <c r="C232" s="190" t="inlineStr">
        <is>
          <t>Щебень М 1400, фракция 10-20 мм, группа 2</t>
        </is>
      </c>
      <c r="D232" s="194" t="inlineStr">
        <is>
          <t>м3</t>
        </is>
      </c>
      <c r="E232" s="191" t="n">
        <v>35.65</v>
      </c>
      <c r="F232" s="27" t="n">
        <v>141.62</v>
      </c>
      <c r="G232" s="176">
        <f>ROUND(F232*E232,2)</f>
        <v/>
      </c>
      <c r="H232" s="23">
        <f>G232/G366</f>
        <v/>
      </c>
      <c r="I232" s="176">
        <f>ROUND(F232*Прил.10!$D$12,2)</f>
        <v/>
      </c>
      <c r="J232" s="176">
        <f>ROUND(I232*E232,2)</f>
        <v/>
      </c>
    </row>
    <row r="233" hidden="1" outlineLevel="1" ht="31.15" customFormat="1" customHeight="1" s="154">
      <c r="A233" s="171" t="n">
        <v>205</v>
      </c>
      <c r="B233" s="177" t="inlineStr">
        <is>
          <t>01.7.15.03-0042</t>
        </is>
      </c>
      <c r="C233" s="190" t="inlineStr">
        <is>
          <t>Болты с гайками и шайбами строительные</t>
        </is>
      </c>
      <c r="D233" s="194" t="inlineStr">
        <is>
          <t>кг</t>
        </is>
      </c>
      <c r="E233" s="191" t="n">
        <v>480.346</v>
      </c>
      <c r="F233" s="27" t="n">
        <v>9.039999999999999</v>
      </c>
      <c r="G233" s="176">
        <f>ROUND(F233*E233,2)</f>
        <v/>
      </c>
      <c r="H233" s="23">
        <f>G233/G366</f>
        <v/>
      </c>
      <c r="I233" s="176">
        <f>ROUND(F233*Прил.10!$D$12,2)</f>
        <v/>
      </c>
      <c r="J233" s="176">
        <f>ROUND(I233*E233,2)</f>
        <v/>
      </c>
    </row>
    <row r="234" hidden="1" outlineLevel="1" ht="15.6" customFormat="1" customHeight="1" s="154">
      <c r="A234" s="171" t="n">
        <v>206</v>
      </c>
      <c r="B234" s="177" t="inlineStr">
        <is>
          <t>20.1.02.08-0002</t>
        </is>
      </c>
      <c r="C234" s="190" t="inlineStr">
        <is>
          <t>Ниппель, диаметр 57 мм</t>
        </is>
      </c>
      <c r="D234" s="194" t="inlineStr">
        <is>
          <t>кг</t>
        </is>
      </c>
      <c r="E234" s="191" t="n">
        <v>20.7936</v>
      </c>
      <c r="F234" s="27" t="n">
        <v>207.8</v>
      </c>
      <c r="G234" s="176">
        <f>ROUND(F234*E234,2)</f>
        <v/>
      </c>
      <c r="H234" s="23">
        <f>G234/G366</f>
        <v/>
      </c>
      <c r="I234" s="176">
        <f>ROUND(F234*Прил.10!$D$12,2)</f>
        <v/>
      </c>
      <c r="J234" s="176">
        <f>ROUND(I234*E234,2)</f>
        <v/>
      </c>
    </row>
    <row r="235" hidden="1" outlineLevel="1" ht="31.15" customFormat="1" customHeight="1" s="154">
      <c r="A235" s="171" t="n">
        <v>207</v>
      </c>
      <c r="B235" s="177" t="inlineStr">
        <is>
          <t>02.3.01.02-1011</t>
        </is>
      </c>
      <c r="C235" s="190" t="inlineStr">
        <is>
          <t>Песок природный I класс, средний, круглые сита</t>
        </is>
      </c>
      <c r="D235" s="194" t="inlineStr">
        <is>
          <t>м3</t>
        </is>
      </c>
      <c r="E235" s="191" t="n">
        <v>73.40600000000001</v>
      </c>
      <c r="F235" s="27" t="n">
        <v>54.95</v>
      </c>
      <c r="G235" s="176">
        <f>ROUND(F235*E235,2)</f>
        <v/>
      </c>
      <c r="H235" s="23">
        <f>G235/G366</f>
        <v/>
      </c>
      <c r="I235" s="176">
        <f>ROUND(F235*Прил.10!$D$12,2)</f>
        <v/>
      </c>
      <c r="J235" s="176">
        <f>ROUND(I235*E235,2)</f>
        <v/>
      </c>
    </row>
    <row r="236" hidden="1" outlineLevel="1" ht="31.15" customFormat="1" customHeight="1" s="154">
      <c r="A236" s="171" t="n">
        <v>208</v>
      </c>
      <c r="B236" s="177" t="inlineStr">
        <is>
          <t>04.3.01.09-0013</t>
        </is>
      </c>
      <c r="C236" s="190" t="inlineStr">
        <is>
          <t>Раствор готовый кладочный, цементный, М75</t>
        </is>
      </c>
      <c r="D236" s="194" t="inlineStr">
        <is>
          <t>м3</t>
        </is>
      </c>
      <c r="E236" s="191" t="n">
        <v>7.75</v>
      </c>
      <c r="F236" s="27" t="n">
        <v>496.4</v>
      </c>
      <c r="G236" s="176">
        <f>ROUND(F236*E236,2)</f>
        <v/>
      </c>
      <c r="H236" s="23">
        <f>G236/G366</f>
        <v/>
      </c>
      <c r="I236" s="176">
        <f>ROUND(F236*Прил.10!$D$12,2)</f>
        <v/>
      </c>
      <c r="J236" s="176">
        <f>ROUND(I236*E236,2)</f>
        <v/>
      </c>
    </row>
    <row r="237" hidden="1" outlineLevel="1" ht="15.6" customFormat="1" customHeight="1" s="154">
      <c r="A237" s="171" t="n">
        <v>209</v>
      </c>
      <c r="B237" s="177" t="inlineStr">
        <is>
          <t>20.1.02.08-0001</t>
        </is>
      </c>
      <c r="C237" s="190" t="inlineStr">
        <is>
          <t>Ниппель, диаметр 42 мм</t>
        </is>
      </c>
      <c r="D237" s="194" t="inlineStr">
        <is>
          <t>кг</t>
        </is>
      </c>
      <c r="E237" s="191" t="n">
        <v>21.5232</v>
      </c>
      <c r="F237" s="27" t="n">
        <v>176.1</v>
      </c>
      <c r="G237" s="176">
        <f>ROUND(F237*E237,2)</f>
        <v/>
      </c>
      <c r="H237" s="23">
        <f>G237/G366</f>
        <v/>
      </c>
      <c r="I237" s="176">
        <f>ROUND(F237*Прил.10!$D$12,2)</f>
        <v/>
      </c>
      <c r="J237" s="176">
        <f>ROUND(I237*E237,2)</f>
        <v/>
      </c>
    </row>
    <row r="238" hidden="1" outlineLevel="1" ht="78" customFormat="1" customHeight="1" s="154">
      <c r="A238" s="171" t="n">
        <v>210</v>
      </c>
      <c r="B238" s="177" t="inlineStr">
        <is>
          <t>23.5.02.02-0055</t>
        </is>
      </c>
      <c r="C238" s="190" t="inlineStr">
        <is>
          <t>Трубы стальные электросварные прямошовные со снятой фаской из стали марок Ст2кп-Ст4кп и Ст2пс-Ст4пс, наружный диаметр 108 мм, толщина стенки 4 мм</t>
        </is>
      </c>
      <c r="D238" s="194" t="inlineStr">
        <is>
          <t>м</t>
        </is>
      </c>
      <c r="E238" s="191" t="n">
        <v>54.89</v>
      </c>
      <c r="F238" s="27" t="n">
        <v>67.65000000000001</v>
      </c>
      <c r="G238" s="176">
        <f>ROUND(F238*E238,2)</f>
        <v/>
      </c>
      <c r="H238" s="23">
        <f>G238/G366</f>
        <v/>
      </c>
      <c r="I238" s="176">
        <f>ROUND(F238*Прил.10!$D$12,2)</f>
        <v/>
      </c>
      <c r="J238" s="176">
        <f>ROUND(I238*E238,2)</f>
        <v/>
      </c>
    </row>
    <row r="239" hidden="1" outlineLevel="1" ht="31.15" customFormat="1" customHeight="1" s="154">
      <c r="A239" s="171" t="n">
        <v>211</v>
      </c>
      <c r="B239" s="177" t="inlineStr">
        <is>
          <t>08.3.07.01-0034</t>
        </is>
      </c>
      <c r="C239" s="190" t="inlineStr">
        <is>
          <t>Сталь полосовая: 20х5 мм, марка Ст3сп</t>
        </is>
      </c>
      <c r="D239" s="194" t="inlineStr">
        <is>
          <t>т</t>
        </is>
      </c>
      <c r="E239" s="191" t="n">
        <v>0.5</v>
      </c>
      <c r="F239" s="27" t="n">
        <v>7241.59</v>
      </c>
      <c r="G239" s="176">
        <f>ROUND(F239*E239,2)</f>
        <v/>
      </c>
      <c r="H239" s="23">
        <f>G239/G366</f>
        <v/>
      </c>
      <c r="I239" s="176">
        <f>ROUND(F239*Прил.10!$D$12,2)</f>
        <v/>
      </c>
      <c r="J239" s="176">
        <f>ROUND(I239*E239,2)</f>
        <v/>
      </c>
    </row>
    <row r="240" hidden="1" outlineLevel="1" ht="15.6" customFormat="1" customHeight="1" s="154">
      <c r="A240" s="171" t="n">
        <v>212</v>
      </c>
      <c r="B240" s="177" t="inlineStr">
        <is>
          <t>01.7.03.01-0001</t>
        </is>
      </c>
      <c r="C240" s="190" t="inlineStr">
        <is>
          <t>Вода</t>
        </is>
      </c>
      <c r="D240" s="194" t="inlineStr">
        <is>
          <t>м3</t>
        </is>
      </c>
      <c r="E240" s="191" t="n">
        <v>1473.3704795</v>
      </c>
      <c r="F240" s="27" t="n">
        <v>2.44</v>
      </c>
      <c r="G240" s="176">
        <f>ROUND(F240*E240,2)</f>
        <v/>
      </c>
      <c r="H240" s="23">
        <f>G240/G366</f>
        <v/>
      </c>
      <c r="I240" s="176">
        <f>ROUND(F240*Прил.10!$D$12,2)</f>
        <v/>
      </c>
      <c r="J240" s="176">
        <f>ROUND(I240*E240,2)</f>
        <v/>
      </c>
    </row>
    <row r="241" hidden="1" outlineLevel="1" ht="15.6" customFormat="1" customHeight="1" s="154">
      <c r="A241" s="171" t="n">
        <v>213</v>
      </c>
      <c r="B241" s="177" t="inlineStr">
        <is>
          <t>11.2.13.04-0013</t>
        </is>
      </c>
      <c r="C241" s="190" t="inlineStr">
        <is>
          <t>Щиты из досок, толщина 50 мм</t>
        </is>
      </c>
      <c r="D241" s="194" t="inlineStr">
        <is>
          <t>м2</t>
        </is>
      </c>
      <c r="E241" s="191" t="n">
        <v>61.566</v>
      </c>
      <c r="F241" s="27" t="n">
        <v>57.63</v>
      </c>
      <c r="G241" s="176">
        <f>ROUND(F241*E241,2)</f>
        <v/>
      </c>
      <c r="H241" s="23">
        <f>G241/G366</f>
        <v/>
      </c>
      <c r="I241" s="176">
        <f>ROUND(F241*Прил.10!$D$12,2)</f>
        <v/>
      </c>
      <c r="J241" s="176">
        <f>ROUND(I241*E241,2)</f>
        <v/>
      </c>
    </row>
    <row r="242" hidden="1" outlineLevel="1" ht="15.6" customFormat="1" customHeight="1" s="154">
      <c r="A242" s="171" t="n">
        <v>214</v>
      </c>
      <c r="B242" s="177" t="inlineStr">
        <is>
          <t>01.4.01.06-0013</t>
        </is>
      </c>
      <c r="C242" s="190" t="inlineStr">
        <is>
          <t>Коронки буровые, тип БУ-52С</t>
        </is>
      </c>
      <c r="D242" s="194" t="inlineStr">
        <is>
          <t>шт</t>
        </is>
      </c>
      <c r="E242" s="191" t="n">
        <v>21.51282</v>
      </c>
      <c r="F242" s="27" t="n">
        <v>156.63</v>
      </c>
      <c r="G242" s="176">
        <f>ROUND(F242*E242,2)</f>
        <v/>
      </c>
      <c r="H242" s="23">
        <f>G242/G366</f>
        <v/>
      </c>
      <c r="I242" s="176">
        <f>ROUND(F242*Прил.10!$D$12,2)</f>
        <v/>
      </c>
      <c r="J242" s="176">
        <f>ROUND(I242*E242,2)</f>
        <v/>
      </c>
    </row>
    <row r="243" hidden="1" outlineLevel="1" ht="31.15" customFormat="1" customHeight="1" s="154">
      <c r="A243" s="171" t="n">
        <v>215</v>
      </c>
      <c r="B243" s="177" t="inlineStr">
        <is>
          <t>23.8.03.12-0011</t>
        </is>
      </c>
      <c r="C243" s="190" t="inlineStr">
        <is>
          <t>Фасонные части стальные сварные, номинальный диаметр до 800 мм</t>
        </is>
      </c>
      <c r="D243" s="194" t="inlineStr">
        <is>
          <t>т</t>
        </is>
      </c>
      <c r="E243" s="191" t="n">
        <v>0.6</v>
      </c>
      <c r="F243" s="27" t="n">
        <v>5500</v>
      </c>
      <c r="G243" s="176">
        <f>ROUND(F243*E243,2)</f>
        <v/>
      </c>
      <c r="H243" s="23">
        <f>G243/G366</f>
        <v/>
      </c>
      <c r="I243" s="176">
        <f>ROUND(F243*Прил.10!$D$12,2)</f>
        <v/>
      </c>
      <c r="J243" s="176">
        <f>ROUND(I243*E243,2)</f>
        <v/>
      </c>
    </row>
    <row r="244" hidden="1" outlineLevel="1" ht="31.15" customFormat="1" customHeight="1" s="154">
      <c r="A244" s="171" t="n">
        <v>216</v>
      </c>
      <c r="B244" s="177" t="inlineStr">
        <is>
          <t>08.4.03.02-0006</t>
        </is>
      </c>
      <c r="C244" s="190" t="inlineStr">
        <is>
          <t>Сталь арматурная, горячекатаная, гладкая, класс А-I, диаметр 16-18 мм</t>
        </is>
      </c>
      <c r="D244" s="194" t="inlineStr">
        <is>
          <t>т</t>
        </is>
      </c>
      <c r="E244" s="191" t="n">
        <v>0.58</v>
      </c>
      <c r="F244" s="27" t="n">
        <v>5650</v>
      </c>
      <c r="G244" s="176">
        <f>ROUND(F244*E244,2)</f>
        <v/>
      </c>
      <c r="H244" s="23">
        <f>G244/G366</f>
        <v/>
      </c>
      <c r="I244" s="176">
        <f>ROUND(F244*Прил.10!$D$12,2)</f>
        <v/>
      </c>
      <c r="J244" s="176">
        <f>ROUND(I244*E244,2)</f>
        <v/>
      </c>
    </row>
    <row r="245" hidden="1" outlineLevel="1" ht="31.15" customFormat="1" customHeight="1" s="154">
      <c r="A245" s="171" t="n">
        <v>217</v>
      </c>
      <c r="B245" s="177" t="inlineStr">
        <is>
          <t>14.4.02.09-0301</t>
        </is>
      </c>
      <c r="C245" s="190" t="inlineStr">
        <is>
          <t>Композиция антикоррозионная цинкнаполненная</t>
        </is>
      </c>
      <c r="D245" s="194" t="inlineStr">
        <is>
          <t>кг</t>
        </is>
      </c>
      <c r="E245" s="191" t="n">
        <v>12.88</v>
      </c>
      <c r="F245" s="27" t="n">
        <v>238.48</v>
      </c>
      <c r="G245" s="176">
        <f>ROUND(F245*E245,2)</f>
        <v/>
      </c>
      <c r="H245" s="23">
        <f>G245/G366</f>
        <v/>
      </c>
      <c r="I245" s="176">
        <f>ROUND(F245*Прил.10!$D$12,2)</f>
        <v/>
      </c>
      <c r="J245" s="176">
        <f>ROUND(I245*E245,2)</f>
        <v/>
      </c>
    </row>
    <row r="246" hidden="1" outlineLevel="1" ht="46.9" customFormat="1" customHeight="1" s="154">
      <c r="A246" s="171" t="n">
        <v>218</v>
      </c>
      <c r="B246" s="177" t="inlineStr">
        <is>
          <t>08.3.08.02-0011</t>
        </is>
      </c>
      <c r="C246" s="190" t="inlineStr">
        <is>
          <t>Уголок горячекатаный, марка стали Ст6сп, ширина полок 180-200 мм, толщина 11-30 мм</t>
        </is>
      </c>
      <c r="D246" s="194" t="inlineStr">
        <is>
          <t>т</t>
        </is>
      </c>
      <c r="E246" s="191" t="n">
        <v>0.49</v>
      </c>
      <c r="F246" s="27" t="n">
        <v>6102</v>
      </c>
      <c r="G246" s="176">
        <f>ROUND(F246*E246,2)</f>
        <v/>
      </c>
      <c r="H246" s="23">
        <f>G246/G366</f>
        <v/>
      </c>
      <c r="I246" s="176">
        <f>ROUND(F246*Прил.10!$D$12,2)</f>
        <v/>
      </c>
      <c r="J246" s="176">
        <f>ROUND(I246*E246,2)</f>
        <v/>
      </c>
    </row>
    <row r="247" hidden="1" outlineLevel="1" ht="46.9" customFormat="1" customHeight="1" s="154">
      <c r="A247" s="171" t="n">
        <v>219</v>
      </c>
      <c r="B247" s="177" t="inlineStr">
        <is>
          <t>11.1.03.01-0078</t>
        </is>
      </c>
      <c r="C247" s="190" t="inlineStr">
        <is>
          <t>Бруски обрезные, хвойных пород, длина 4-6,5 м, ширина 75-150 мм, толщина 40-75 мм, сорт II</t>
        </is>
      </c>
      <c r="D247" s="194" t="inlineStr">
        <is>
          <t>м3</t>
        </is>
      </c>
      <c r="E247" s="191" t="n">
        <v>1.75</v>
      </c>
      <c r="F247" s="27" t="n">
        <v>1601</v>
      </c>
      <c r="G247" s="176">
        <f>ROUND(F247*E247,2)</f>
        <v/>
      </c>
      <c r="H247" s="23">
        <f>G247/G366</f>
        <v/>
      </c>
      <c r="I247" s="176">
        <f>ROUND(F247*Прил.10!$D$12,2)</f>
        <v/>
      </c>
      <c r="J247" s="176">
        <f>ROUND(I247*E247,2)</f>
        <v/>
      </c>
    </row>
    <row r="248" hidden="1" outlineLevel="1" ht="31.15" customFormat="1" customHeight="1" s="154">
      <c r="A248" s="171" t="n">
        <v>220</v>
      </c>
      <c r="B248" s="177" t="inlineStr">
        <is>
          <t>01.7.07.12-0024</t>
        </is>
      </c>
      <c r="C248" s="190" t="inlineStr">
        <is>
          <t>Пленка полиэтиленовая, толщина 0,15 мм</t>
        </is>
      </c>
      <c r="D248" s="194" t="inlineStr">
        <is>
          <t>м2</t>
        </is>
      </c>
      <c r="E248" s="191" t="n">
        <v>771.8215</v>
      </c>
      <c r="F248" s="27" t="n">
        <v>3.62</v>
      </c>
      <c r="G248" s="176">
        <f>ROUND(F248*E248,2)</f>
        <v/>
      </c>
      <c r="H248" s="23">
        <f>G248/G366</f>
        <v/>
      </c>
      <c r="I248" s="176">
        <f>ROUND(F248*Прил.10!$D$12,2)</f>
        <v/>
      </c>
      <c r="J248" s="176">
        <f>ROUND(I248*E248,2)</f>
        <v/>
      </c>
    </row>
    <row r="249" hidden="1" outlineLevel="1" ht="31.15" customFormat="1" customHeight="1" s="154">
      <c r="A249" s="171" t="n">
        <v>221</v>
      </c>
      <c r="B249" s="177" t="inlineStr">
        <is>
          <t>01.7.11.07-0045</t>
        </is>
      </c>
      <c r="C249" s="190" t="inlineStr">
        <is>
          <t>Электроды сварочные Э42А, диаметр 5 мм</t>
        </is>
      </c>
      <c r="D249" s="194" t="inlineStr">
        <is>
          <t>т</t>
        </is>
      </c>
      <c r="E249" s="191" t="n">
        <v>0.26642</v>
      </c>
      <c r="F249" s="27" t="n">
        <v>10362</v>
      </c>
      <c r="G249" s="176">
        <f>ROUND(F249*E249,2)</f>
        <v/>
      </c>
      <c r="H249" s="23">
        <f>G249/G366</f>
        <v/>
      </c>
      <c r="I249" s="176">
        <f>ROUND(F249*Прил.10!$D$12,2)</f>
        <v/>
      </c>
      <c r="J249" s="176">
        <f>ROUND(I249*E249,2)</f>
        <v/>
      </c>
    </row>
    <row r="250" hidden="1" outlineLevel="1" ht="31.15" customFormat="1" customHeight="1" s="154">
      <c r="A250" s="171" t="n">
        <v>222</v>
      </c>
      <c r="B250" s="177" t="inlineStr">
        <is>
          <t>08.4.03.02-0004</t>
        </is>
      </c>
      <c r="C250" s="190" t="inlineStr">
        <is>
          <t>Сталь арматурная, горячекатаная, гладкая, класс А-I, диаметр 12 мм</t>
        </is>
      </c>
      <c r="D250" s="194" t="inlineStr">
        <is>
          <t>т</t>
        </is>
      </c>
      <c r="E250" s="191" t="n">
        <v>0.41</v>
      </c>
      <c r="F250" s="27" t="n">
        <v>6508.75</v>
      </c>
      <c r="G250" s="176">
        <f>ROUND(F250*E250,2)</f>
        <v/>
      </c>
      <c r="H250" s="23">
        <f>G250/G366</f>
        <v/>
      </c>
      <c r="I250" s="176">
        <f>ROUND(F250*Прил.10!$D$12,2)</f>
        <v/>
      </c>
      <c r="J250" s="176">
        <f>ROUND(I250*E250,2)</f>
        <v/>
      </c>
    </row>
    <row r="251" hidden="1" outlineLevel="1" ht="31.15" customFormat="1" customHeight="1" s="154">
      <c r="A251" s="171" t="n">
        <v>223</v>
      </c>
      <c r="B251" s="177" t="inlineStr">
        <is>
          <t>01.7.17.06-0061</t>
        </is>
      </c>
      <c r="C251" s="190" t="inlineStr">
        <is>
          <t>Диск алмазный для твердых материалов, диаметр 350 мм</t>
        </is>
      </c>
      <c r="D251" s="194" t="inlineStr">
        <is>
          <t>шт</t>
        </is>
      </c>
      <c r="E251" s="191" t="n">
        <v>3.549498</v>
      </c>
      <c r="F251" s="27" t="n">
        <v>737</v>
      </c>
      <c r="G251" s="176">
        <f>ROUND(F251*E251,2)</f>
        <v/>
      </c>
      <c r="H251" s="23">
        <f>G251/G366</f>
        <v/>
      </c>
      <c r="I251" s="176">
        <f>ROUND(F251*Прил.10!$D$12,2)</f>
        <v/>
      </c>
      <c r="J251" s="176">
        <f>ROUND(I251*E251,2)</f>
        <v/>
      </c>
    </row>
    <row r="252" hidden="1" outlineLevel="1" ht="15.6" customFormat="1" customHeight="1" s="154">
      <c r="A252" s="171" t="n">
        <v>224</v>
      </c>
      <c r="B252" s="177" t="inlineStr">
        <is>
          <t>16.2.02.07-0161</t>
        </is>
      </c>
      <c r="C252" s="190" t="inlineStr">
        <is>
          <t>Семена газонных трав (смесь)</t>
        </is>
      </c>
      <c r="D252" s="194" t="inlineStr">
        <is>
          <t>кг</t>
        </is>
      </c>
      <c r="E252" s="191" t="n">
        <v>17.52</v>
      </c>
      <c r="F252" s="27" t="n">
        <v>146.25</v>
      </c>
      <c r="G252" s="176">
        <f>ROUND(F252*E252,2)</f>
        <v/>
      </c>
      <c r="H252" s="23">
        <f>G252/G366</f>
        <v/>
      </c>
      <c r="I252" s="176">
        <f>ROUND(F252*Прил.10!$D$12,2)</f>
        <v/>
      </c>
      <c r="J252" s="176">
        <f>ROUND(I252*E252,2)</f>
        <v/>
      </c>
    </row>
    <row r="253" hidden="1" outlineLevel="1" ht="31.15" customFormat="1" customHeight="1" s="154">
      <c r="A253" s="171" t="n">
        <v>225</v>
      </c>
      <c r="B253" s="177" t="inlineStr">
        <is>
          <t>01.2.03.03-0107</t>
        </is>
      </c>
      <c r="C253" s="190" t="inlineStr">
        <is>
          <t>Мастика битумно-масляная морозостойкая горячего применения</t>
        </is>
      </c>
      <c r="D253" s="194" t="inlineStr">
        <is>
          <t>т</t>
        </is>
      </c>
      <c r="E253" s="191" t="n">
        <v>0.646</v>
      </c>
      <c r="F253" s="27" t="n">
        <v>3960</v>
      </c>
      <c r="G253" s="176">
        <f>ROUND(F253*E253,2)</f>
        <v/>
      </c>
      <c r="H253" s="23">
        <f>G253/G366</f>
        <v/>
      </c>
      <c r="I253" s="176">
        <f>ROUND(F253*Прил.10!$D$12,2)</f>
        <v/>
      </c>
      <c r="J253" s="176">
        <f>ROUND(I253*E253,2)</f>
        <v/>
      </c>
    </row>
    <row r="254" hidden="1" outlineLevel="1" ht="62.45" customFormat="1" customHeight="1" s="154">
      <c r="A254" s="171" t="n">
        <v>226</v>
      </c>
      <c r="B254" s="177" t="inlineStr">
        <is>
          <t>01.7.19.09-0021</t>
        </is>
      </c>
      <c r="C254" s="190" t="inlineStr">
        <is>
          <t>Рукава резинотканевые напорно-всасывающие для воды давлением 1 МПа (10 кгс/см2), внутренний диаметр 16 мм</t>
        </is>
      </c>
      <c r="D254" s="194" t="inlineStr">
        <is>
          <t>м</t>
        </is>
      </c>
      <c r="E254" s="191" t="n">
        <v>66.76560000000001</v>
      </c>
      <c r="F254" s="27" t="n">
        <v>37.18</v>
      </c>
      <c r="G254" s="176">
        <f>ROUND(F254*E254,2)</f>
        <v/>
      </c>
      <c r="H254" s="23">
        <f>G254/G366</f>
        <v/>
      </c>
      <c r="I254" s="176">
        <f>ROUND(F254*Прил.10!$D$12,2)</f>
        <v/>
      </c>
      <c r="J254" s="176">
        <f>ROUND(I254*E254,2)</f>
        <v/>
      </c>
    </row>
    <row r="255" hidden="1" outlineLevel="1" ht="15.6" customFormat="1" customHeight="1" s="154">
      <c r="A255" s="171" t="n">
        <v>227</v>
      </c>
      <c r="B255" s="177" t="inlineStr">
        <is>
          <t>12.1.02.12-0004</t>
        </is>
      </c>
      <c r="C255" s="190" t="inlineStr">
        <is>
          <t>Пергамин кровельный П-350</t>
        </is>
      </c>
      <c r="D255" s="194" t="inlineStr">
        <is>
          <t>м2</t>
        </is>
      </c>
      <c r="E255" s="191" t="n">
        <v>682</v>
      </c>
      <c r="F255" s="27" t="n">
        <v>3.25</v>
      </c>
      <c r="G255" s="176">
        <f>ROUND(F255*E255,2)</f>
        <v/>
      </c>
      <c r="H255" s="23">
        <f>G255/G366</f>
        <v/>
      </c>
      <c r="I255" s="176">
        <f>ROUND(F255*Прил.10!$D$12,2)</f>
        <v/>
      </c>
      <c r="J255" s="176">
        <f>ROUND(I255*E255,2)</f>
        <v/>
      </c>
    </row>
    <row r="256" hidden="1" outlineLevel="1" ht="15.6" customFormat="1" customHeight="1" s="154">
      <c r="A256" s="171" t="n">
        <v>228</v>
      </c>
      <c r="B256" s="177" t="inlineStr">
        <is>
          <t>01.3.01.03-0002</t>
        </is>
      </c>
      <c r="C256" s="190" t="inlineStr">
        <is>
          <t>Керосин для технических целей</t>
        </is>
      </c>
      <c r="D256" s="194" t="inlineStr">
        <is>
          <t>т</t>
        </is>
      </c>
      <c r="E256" s="191" t="n">
        <v>0.7992</v>
      </c>
      <c r="F256" s="27" t="n">
        <v>2606.9</v>
      </c>
      <c r="G256" s="176">
        <f>ROUND(F256*E256,2)</f>
        <v/>
      </c>
      <c r="H256" s="23">
        <f>G256/G366</f>
        <v/>
      </c>
      <c r="I256" s="176">
        <f>ROUND(F256*Прил.10!$D$12,2)</f>
        <v/>
      </c>
      <c r="J256" s="176">
        <f>ROUND(I256*E256,2)</f>
        <v/>
      </c>
    </row>
    <row r="257" hidden="1" outlineLevel="1" ht="31.15" customFormat="1" customHeight="1" s="154">
      <c r="A257" s="171" t="n">
        <v>229</v>
      </c>
      <c r="B257" s="177" t="inlineStr">
        <is>
          <t>08.4.01.01-0022</t>
        </is>
      </c>
      <c r="C257" s="190" t="inlineStr">
        <is>
          <t>Детали анкерные с резьбой из прямых или гнутых круглых стержней</t>
        </is>
      </c>
      <c r="D257" s="194" t="inlineStr">
        <is>
          <t>т</t>
        </is>
      </c>
      <c r="E257" s="191" t="n">
        <v>0.186958</v>
      </c>
      <c r="F257" s="27" t="n">
        <v>10100</v>
      </c>
      <c r="G257" s="176">
        <f>ROUND(F257*E257,2)</f>
        <v/>
      </c>
      <c r="H257" s="23">
        <f>G257/G366</f>
        <v/>
      </c>
      <c r="I257" s="176">
        <f>ROUND(F257*Прил.10!$D$12,2)</f>
        <v/>
      </c>
      <c r="J257" s="176">
        <f>ROUND(I257*E257,2)</f>
        <v/>
      </c>
    </row>
    <row r="258" hidden="1" outlineLevel="1" ht="78" customFormat="1" customHeight="1" s="154">
      <c r="A258" s="171" t="n">
        <v>230</v>
      </c>
      <c r="B258" s="177" t="inlineStr">
        <is>
          <t>23.3.03.02-0161</t>
        </is>
      </c>
      <c r="C258" s="190" t="inlineStr">
        <is>
          <t>Трубы стальные бесшовные горячедеформированные со снятой фаской из стали марок 15, 20, 35, наружный диаметр 219 мм, толщина стенки 10 мм</t>
        </is>
      </c>
      <c r="D258" s="194" t="inlineStr">
        <is>
          <t>м</t>
        </is>
      </c>
      <c r="E258" s="191" t="n">
        <v>4.15</v>
      </c>
      <c r="F258" s="27" t="n">
        <v>436.27</v>
      </c>
      <c r="G258" s="176">
        <f>ROUND(F258*E258,2)</f>
        <v/>
      </c>
      <c r="H258" s="23">
        <f>G258/G366</f>
        <v/>
      </c>
      <c r="I258" s="176">
        <f>ROUND(F258*Прил.10!$D$12,2)</f>
        <v/>
      </c>
      <c r="J258" s="176">
        <f>ROUND(I258*E258,2)</f>
        <v/>
      </c>
    </row>
    <row r="259" hidden="1" outlineLevel="1" ht="15.6" customFormat="1" customHeight="1" s="154">
      <c r="A259" s="171" t="n">
        <v>231</v>
      </c>
      <c r="B259" s="177" t="inlineStr">
        <is>
          <t>01.7.03.01-0001</t>
        </is>
      </c>
      <c r="C259" s="190" t="inlineStr">
        <is>
          <t>Вода</t>
        </is>
      </c>
      <c r="D259" s="194" t="inlineStr">
        <is>
          <t>м3</t>
        </is>
      </c>
      <c r="E259" s="191" t="n">
        <v>729.6</v>
      </c>
      <c r="F259" s="27" t="n">
        <v>2.44</v>
      </c>
      <c r="G259" s="176">
        <f>ROUND(F259*E259,2)</f>
        <v/>
      </c>
      <c r="H259" s="23">
        <f>G259/G366</f>
        <v/>
      </c>
      <c r="I259" s="176">
        <f>ROUND(F259*Прил.10!$D$12,2)</f>
        <v/>
      </c>
      <c r="J259" s="176">
        <f>ROUND(I259*E259,2)</f>
        <v/>
      </c>
    </row>
    <row r="260" hidden="1" outlineLevel="1" ht="31.15" customFormat="1" customHeight="1" s="154">
      <c r="A260" s="171" t="n">
        <v>232</v>
      </c>
      <c r="B260" s="177" t="inlineStr">
        <is>
          <t>01.7.11.07-0056</t>
        </is>
      </c>
      <c r="C260" s="190" t="inlineStr">
        <is>
          <t>Электроды сварочные Э46, диаметр 6 мм</t>
        </is>
      </c>
      <c r="D260" s="194" t="inlineStr">
        <is>
          <t>т</t>
        </is>
      </c>
      <c r="E260" s="191" t="n">
        <v>0.174699</v>
      </c>
      <c r="F260" s="27" t="n">
        <v>9793</v>
      </c>
      <c r="G260" s="176">
        <f>ROUND(F260*E260,2)</f>
        <v/>
      </c>
      <c r="H260" s="23">
        <f>G260/G366</f>
        <v/>
      </c>
      <c r="I260" s="176">
        <f>ROUND(F260*Прил.10!$D$12,2)</f>
        <v/>
      </c>
      <c r="J260" s="176">
        <f>ROUND(I260*E260,2)</f>
        <v/>
      </c>
    </row>
    <row r="261" hidden="1" outlineLevel="1" ht="46.9" customFormat="1" customHeight="1" s="154">
      <c r="A261" s="171" t="n">
        <v>233</v>
      </c>
      <c r="B261" s="177" t="inlineStr">
        <is>
          <t>11.1.03.06-0096</t>
        </is>
      </c>
      <c r="C261" s="190" t="inlineStr">
        <is>
          <t>Доска обрезная, хвойных пород, ширина 75-150 мм, толщина 44 мм и более, длина 4-6,5 м, сорт IV</t>
        </is>
      </c>
      <c r="D261" s="194" t="inlineStr">
        <is>
          <t>м3</t>
        </is>
      </c>
      <c r="E261" s="191" t="n">
        <v>2.159</v>
      </c>
      <c r="F261" s="27" t="n">
        <v>770</v>
      </c>
      <c r="G261" s="176">
        <f>ROUND(F261*E261,2)</f>
        <v/>
      </c>
      <c r="H261" s="23">
        <f>G261/G366</f>
        <v/>
      </c>
      <c r="I261" s="176">
        <f>ROUND(F261*Прил.10!$D$12,2)</f>
        <v/>
      </c>
      <c r="J261" s="176">
        <f>ROUND(I261*E261,2)</f>
        <v/>
      </c>
    </row>
    <row r="262" hidden="1" outlineLevel="1" ht="31.15" customFormat="1" customHeight="1" s="154">
      <c r="A262" s="171" t="n">
        <v>234</v>
      </c>
      <c r="B262" s="177" t="inlineStr">
        <is>
          <t>02.3.01.02-1012</t>
        </is>
      </c>
      <c r="C262" s="190" t="inlineStr">
        <is>
          <t>Песок природный II класс, средний, круглые сита</t>
        </is>
      </c>
      <c r="D262" s="194" t="inlineStr">
        <is>
          <t>м3</t>
        </is>
      </c>
      <c r="E262" s="191" t="n">
        <v>27.44376</v>
      </c>
      <c r="F262" s="27" t="n">
        <v>59.99</v>
      </c>
      <c r="G262" s="176">
        <f>ROUND(F262*E262,2)</f>
        <v/>
      </c>
      <c r="H262" s="23">
        <f>G262/G366</f>
        <v/>
      </c>
      <c r="I262" s="176">
        <f>ROUND(F262*Прил.10!$D$12,2)</f>
        <v/>
      </c>
      <c r="J262" s="176">
        <f>ROUND(I262*E262,2)</f>
        <v/>
      </c>
    </row>
    <row r="263" hidden="1" outlineLevel="1" ht="15.6" customFormat="1" customHeight="1" s="154">
      <c r="A263" s="171" t="n">
        <v>235</v>
      </c>
      <c r="B263" s="177" t="inlineStr">
        <is>
          <t>01.7.07.29-0221</t>
        </is>
      </c>
      <c r="C263" s="190" t="inlineStr">
        <is>
          <t>Состав уплотнительный</t>
        </is>
      </c>
      <c r="D263" s="194" t="inlineStr">
        <is>
          <t>кг</t>
        </is>
      </c>
      <c r="E263" s="191" t="n">
        <v>97.2</v>
      </c>
      <c r="F263" s="27" t="n">
        <v>16.7</v>
      </c>
      <c r="G263" s="176">
        <f>ROUND(F263*E263,2)</f>
        <v/>
      </c>
      <c r="H263" s="23">
        <f>G263/G366</f>
        <v/>
      </c>
      <c r="I263" s="176">
        <f>ROUND(F263*Прил.10!$D$12,2)</f>
        <v/>
      </c>
      <c r="J263" s="176">
        <f>ROUND(I263*E263,2)</f>
        <v/>
      </c>
    </row>
    <row r="264" hidden="1" outlineLevel="1" ht="46.9" customFormat="1" customHeight="1" s="154">
      <c r="A264" s="171" t="n">
        <v>236</v>
      </c>
      <c r="B264" s="177" t="inlineStr">
        <is>
          <t>04.1.02.05-0026</t>
        </is>
      </c>
      <c r="C264" s="190" t="inlineStr">
        <is>
          <t>Смеси бетонные тяжелого бетона (БСТ), крупность заполнителя 10 мм, класс В15 (М200)</t>
        </is>
      </c>
      <c r="D264" s="194" t="inlineStr">
        <is>
          <t>м3</t>
        </is>
      </c>
      <c r="E264" s="191" t="n">
        <v>2.355</v>
      </c>
      <c r="F264" s="27" t="n">
        <v>665</v>
      </c>
      <c r="G264" s="176">
        <f>ROUND(F264*E264,2)</f>
        <v/>
      </c>
      <c r="H264" s="23">
        <f>G264/G366</f>
        <v/>
      </c>
      <c r="I264" s="176">
        <f>ROUND(F264*Прил.10!$D$12,2)</f>
        <v/>
      </c>
      <c r="J264" s="176">
        <f>ROUND(I264*E264,2)</f>
        <v/>
      </c>
    </row>
    <row r="265" hidden="1" outlineLevel="1" ht="31.15" customFormat="1" customHeight="1" s="154">
      <c r="A265" s="171" t="n">
        <v>237</v>
      </c>
      <c r="B265" s="177" t="inlineStr">
        <is>
          <t>17.4.03.01-0008</t>
        </is>
      </c>
      <c r="C265" s="190" t="inlineStr">
        <is>
          <t>Мертель огнеупорный алюмосиликатный шамотный МШ-28</t>
        </is>
      </c>
      <c r="D265" s="194" t="inlineStr">
        <is>
          <t>т</t>
        </is>
      </c>
      <c r="E265" s="191" t="n">
        <v>1.6</v>
      </c>
      <c r="F265" s="27" t="n">
        <v>898.58</v>
      </c>
      <c r="G265" s="176">
        <f>ROUND(F265*E265,2)</f>
        <v/>
      </c>
      <c r="H265" s="23">
        <f>G265/G366</f>
        <v/>
      </c>
      <c r="I265" s="176">
        <f>ROUND(F265*Прил.10!$D$12,2)</f>
        <v/>
      </c>
      <c r="J265" s="176">
        <f>ROUND(I265*E265,2)</f>
        <v/>
      </c>
    </row>
    <row r="266" hidden="1" outlineLevel="1" ht="31.15" customFormat="1" customHeight="1" s="154">
      <c r="A266" s="171" t="n">
        <v>238</v>
      </c>
      <c r="B266" s="177" t="inlineStr">
        <is>
          <t>03.1.02.03-0011</t>
        </is>
      </c>
      <c r="C266" s="190" t="inlineStr">
        <is>
          <t>Известь строительная негашеная комовая, сорт I</t>
        </is>
      </c>
      <c r="D266" s="194" t="inlineStr">
        <is>
          <t>т</t>
        </is>
      </c>
      <c r="E266" s="191" t="n">
        <v>1.8328665</v>
      </c>
      <c r="F266" s="27" t="n">
        <v>734.5</v>
      </c>
      <c r="G266" s="176">
        <f>ROUND(F266*E266,2)</f>
        <v/>
      </c>
      <c r="H266" s="23">
        <f>G266/G366</f>
        <v/>
      </c>
      <c r="I266" s="176">
        <f>ROUND(F266*Прил.10!$D$12,2)</f>
        <v/>
      </c>
      <c r="J266" s="176">
        <f>ROUND(I266*E266,2)</f>
        <v/>
      </c>
    </row>
    <row r="267" hidden="1" outlineLevel="1" ht="78" customFormat="1" customHeight="1" s="154">
      <c r="A267" s="171" t="n">
        <v>239</v>
      </c>
      <c r="B267" s="177" t="inlineStr">
        <is>
          <t>23.5.01.08-0035</t>
        </is>
      </c>
      <c r="C267" s="190" t="inlineStr">
        <is>
          <t>Трубы стальные электросварные прямошовные и спиральношовные, класс прочности К38, наружный диаметр 630 мм, толщина стенки 10 мм</t>
        </is>
      </c>
      <c r="D267" s="194" t="inlineStr">
        <is>
          <t>м</t>
        </is>
      </c>
      <c r="E267" s="191" t="n">
        <v>0.96</v>
      </c>
      <c r="F267" s="27" t="n">
        <v>1282.4</v>
      </c>
      <c r="G267" s="176">
        <f>ROUND(F267*E267,2)</f>
        <v/>
      </c>
      <c r="H267" s="23">
        <f>G267/G366</f>
        <v/>
      </c>
      <c r="I267" s="176">
        <f>ROUND(F267*Прил.10!$D$12,2)</f>
        <v/>
      </c>
      <c r="J267" s="176">
        <f>ROUND(I267*E267,2)</f>
        <v/>
      </c>
    </row>
    <row r="268" hidden="1" outlineLevel="1" ht="62.45" customFormat="1" customHeight="1" s="154">
      <c r="A268" s="171" t="n">
        <v>240</v>
      </c>
      <c r="B268" s="177" t="inlineStr">
        <is>
          <t>01.7.19.09-0024</t>
        </is>
      </c>
      <c r="C268" s="190" t="inlineStr">
        <is>
          <t>Рукава резинотканевые напорно-всасывающие для воды давлением 1 МПа (10 кгс/см2), внутренний диаметр 32 мм</t>
        </is>
      </c>
      <c r="D268" s="194" t="inlineStr">
        <is>
          <t>м</t>
        </is>
      </c>
      <c r="E268" s="191" t="n">
        <v>18.24</v>
      </c>
      <c r="F268" s="27" t="n">
        <v>67.09999999999999</v>
      </c>
      <c r="G268" s="176">
        <f>ROUND(F268*E268,2)</f>
        <v/>
      </c>
      <c r="H268" s="23">
        <f>G268/G366</f>
        <v/>
      </c>
      <c r="I268" s="176">
        <f>ROUND(F268*Прил.10!$D$12,2)</f>
        <v/>
      </c>
      <c r="J268" s="176">
        <f>ROUND(I268*E268,2)</f>
        <v/>
      </c>
    </row>
    <row r="269" hidden="1" outlineLevel="1" ht="140.45" customFormat="1" customHeight="1" s="154">
      <c r="A269" s="171" t="n">
        <v>241</v>
      </c>
      <c r="B269" s="177" t="inlineStr">
        <is>
          <t>08.1.02.06-0042</t>
        </is>
      </c>
      <c r="C269" s="190" t="inlineStr">
        <is>
          <t>Люк чугунный с решеткой для дождеприемного колодца ЛР (Крышка люка дополнительная, внутренняя, стальная, с запорным устройством с тремя распорными винтами, для предотвращения несанкционированного доступа внутрь колодцев подземных инженерных сетей)</t>
        </is>
      </c>
      <c r="D269" s="194" t="inlineStr">
        <is>
          <t>шт</t>
        </is>
      </c>
      <c r="E269" s="191" t="n">
        <v>2</v>
      </c>
      <c r="F269" s="27" t="n">
        <v>592.2</v>
      </c>
      <c r="G269" s="176">
        <f>ROUND(F269*E269,2)</f>
        <v/>
      </c>
      <c r="H269" s="23">
        <f>G269/G366</f>
        <v/>
      </c>
      <c r="I269" s="176">
        <f>ROUND(F269*Прил.10!$D$12,2)</f>
        <v/>
      </c>
      <c r="J269" s="176">
        <f>ROUND(I269*E269,2)</f>
        <v/>
      </c>
    </row>
    <row r="270" hidden="1" outlineLevel="1" ht="15.6" customFormat="1" customHeight="1" s="154">
      <c r="A270" s="171" t="n">
        <v>242</v>
      </c>
      <c r="B270" s="177" t="inlineStr">
        <is>
          <t>24.3.05.18-0001</t>
        </is>
      </c>
      <c r="C270" s="190" t="inlineStr">
        <is>
          <t>Штуцеры, длина 200 мм</t>
        </is>
      </c>
      <c r="D270" s="194" t="inlineStr">
        <is>
          <t>шт</t>
        </is>
      </c>
      <c r="E270" s="191" t="n">
        <v>25.7184</v>
      </c>
      <c r="F270" s="27" t="n">
        <v>44.3</v>
      </c>
      <c r="G270" s="176">
        <f>ROUND(F270*E270,2)</f>
        <v/>
      </c>
      <c r="H270" s="23">
        <f>G270/G366</f>
        <v/>
      </c>
      <c r="I270" s="176">
        <f>ROUND(F270*Прил.10!$D$12,2)</f>
        <v/>
      </c>
      <c r="J270" s="176">
        <f>ROUND(I270*E270,2)</f>
        <v/>
      </c>
    </row>
    <row r="271" hidden="1" outlineLevel="1" ht="62.45" customFormat="1" customHeight="1" s="154">
      <c r="A271" s="171" t="n">
        <v>243</v>
      </c>
      <c r="B271" s="177" t="inlineStr">
        <is>
          <t>23.3.01.07-0003</t>
        </is>
      </c>
      <c r="C271" s="190" t="inlineStr">
        <is>
          <t>Трубы стальные бурильные утяжеленные из стали группы К, тип УБТ, наружный диаметр 89 мм, толщина стенки 19 мм</t>
        </is>
      </c>
      <c r="D271" s="194" t="inlineStr">
        <is>
          <t>м</t>
        </is>
      </c>
      <c r="E271" s="191" t="n">
        <v>2.73</v>
      </c>
      <c r="F271" s="27" t="n">
        <v>396.93</v>
      </c>
      <c r="G271" s="176">
        <f>ROUND(F271*E271,2)</f>
        <v/>
      </c>
      <c r="H271" s="23">
        <f>G271/G366</f>
        <v/>
      </c>
      <c r="I271" s="176">
        <f>ROUND(F271*Прил.10!$D$12,2)</f>
        <v/>
      </c>
      <c r="J271" s="176">
        <f>ROUND(I271*E271,2)</f>
        <v/>
      </c>
    </row>
    <row r="272" hidden="1" outlineLevel="1" ht="15.6" customFormat="1" customHeight="1" s="154">
      <c r="A272" s="171" t="n">
        <v>244</v>
      </c>
      <c r="B272" s="177" t="inlineStr">
        <is>
          <t>14.4.03.03-0002</t>
        </is>
      </c>
      <c r="C272" s="190" t="inlineStr">
        <is>
          <t>Лак битумный БТ-123</t>
        </is>
      </c>
      <c r="D272" s="194" t="inlineStr">
        <is>
          <t>т</t>
        </is>
      </c>
      <c r="E272" s="191" t="n">
        <v>0.133859</v>
      </c>
      <c r="F272" s="27" t="n">
        <v>7826.9</v>
      </c>
      <c r="G272" s="176">
        <f>ROUND(F272*E272,2)</f>
        <v/>
      </c>
      <c r="H272" s="23">
        <f>G272/G366</f>
        <v/>
      </c>
      <c r="I272" s="176">
        <f>ROUND(F272*Прил.10!$D$12,2)</f>
        <v/>
      </c>
      <c r="J272" s="176">
        <f>ROUND(I272*E272,2)</f>
        <v/>
      </c>
    </row>
    <row r="273" hidden="1" outlineLevel="1" ht="31.15" customFormat="1" customHeight="1" s="154">
      <c r="A273" s="171" t="n">
        <v>245</v>
      </c>
      <c r="B273" s="177" t="inlineStr">
        <is>
          <t>01.3.01.07-0009</t>
        </is>
      </c>
      <c r="C273" s="190" t="inlineStr">
        <is>
          <t>Спирт этиловый ректификованный технический, сорт I</t>
        </is>
      </c>
      <c r="D273" s="194" t="inlineStr">
        <is>
          <t>кг</t>
        </is>
      </c>
      <c r="E273" s="191" t="n">
        <v>25.58</v>
      </c>
      <c r="F273" s="27" t="n">
        <v>38.89</v>
      </c>
      <c r="G273" s="176">
        <f>ROUND(F273*E273,2)</f>
        <v/>
      </c>
      <c r="H273" s="23">
        <f>G273/G366</f>
        <v/>
      </c>
      <c r="I273" s="176">
        <f>ROUND(F273*Прил.10!$D$12,2)</f>
        <v/>
      </c>
      <c r="J273" s="176">
        <f>ROUND(I273*E273,2)</f>
        <v/>
      </c>
    </row>
    <row r="274" hidden="1" outlineLevel="1" ht="31.15" customFormat="1" customHeight="1" s="154">
      <c r="A274" s="171" t="n">
        <v>246</v>
      </c>
      <c r="B274" s="177" t="inlineStr">
        <is>
          <t>02.2.05.04-1567</t>
        </is>
      </c>
      <c r="C274" s="190" t="inlineStr">
        <is>
          <t>Щебень М 400, фракция 5(3)-10 мм, группа 2</t>
        </is>
      </c>
      <c r="D274" s="194" t="inlineStr">
        <is>
          <t>м3</t>
        </is>
      </c>
      <c r="E274" s="191" t="n">
        <v>7.525</v>
      </c>
      <c r="F274" s="27" t="n">
        <v>131.08</v>
      </c>
      <c r="G274" s="176">
        <f>ROUND(F274*E274,2)</f>
        <v/>
      </c>
      <c r="H274" s="23">
        <f>G274/G366</f>
        <v/>
      </c>
      <c r="I274" s="176">
        <f>ROUND(F274*Прил.10!$D$12,2)</f>
        <v/>
      </c>
      <c r="J274" s="176">
        <f>ROUND(I274*E274,2)</f>
        <v/>
      </c>
    </row>
    <row r="275" hidden="1" outlineLevel="1" ht="31.15" customFormat="1" customHeight="1" s="154">
      <c r="A275" s="171" t="n">
        <v>247</v>
      </c>
      <c r="B275" s="177" t="inlineStr">
        <is>
          <t>02.2.05.04-1777</t>
        </is>
      </c>
      <c r="C275" s="190" t="inlineStr">
        <is>
          <t>Щебень М 800, фракция 20-40 мм, группа 2</t>
        </is>
      </c>
      <c r="D275" s="194" t="inlineStr">
        <is>
          <t>м3</t>
        </is>
      </c>
      <c r="E275" s="191" t="n">
        <v>8.451641</v>
      </c>
      <c r="F275" s="27" t="n">
        <v>108.4</v>
      </c>
      <c r="G275" s="176">
        <f>ROUND(F275*E275,2)</f>
        <v/>
      </c>
      <c r="H275" s="23">
        <f>G275/G366</f>
        <v/>
      </c>
      <c r="I275" s="176">
        <f>ROUND(F275*Прил.10!$D$12,2)</f>
        <v/>
      </c>
      <c r="J275" s="176">
        <f>ROUND(I275*E275,2)</f>
        <v/>
      </c>
    </row>
    <row r="276" hidden="1" outlineLevel="1" ht="31.15" customFormat="1" customHeight="1" s="154">
      <c r="A276" s="171" t="n">
        <v>248</v>
      </c>
      <c r="B276" s="177" t="inlineStr">
        <is>
          <t>08.1.02.06-0024</t>
        </is>
      </c>
      <c r="C276" s="190" t="inlineStr">
        <is>
          <t>Люк чугунный круглый средний Л(B125)-ТС-1-60</t>
        </is>
      </c>
      <c r="D276" s="194" t="inlineStr">
        <is>
          <t>шт</t>
        </is>
      </c>
      <c r="E276" s="191" t="n">
        <v>2</v>
      </c>
      <c r="F276" s="27" t="n">
        <v>442.11</v>
      </c>
      <c r="G276" s="176">
        <f>ROUND(F276*E276,2)</f>
        <v/>
      </c>
      <c r="H276" s="23">
        <f>G276/G366</f>
        <v/>
      </c>
      <c r="I276" s="176">
        <f>ROUND(F276*Прил.10!$D$12,2)</f>
        <v/>
      </c>
      <c r="J276" s="176">
        <f>ROUND(I276*E276,2)</f>
        <v/>
      </c>
    </row>
    <row r="277" hidden="1" outlineLevel="1" ht="15.6" customFormat="1" customHeight="1" s="154">
      <c r="A277" s="171" t="n">
        <v>249</v>
      </c>
      <c r="B277" s="177" t="inlineStr">
        <is>
          <t>11.2.13.04-0012</t>
        </is>
      </c>
      <c r="C277" s="190" t="inlineStr">
        <is>
          <t>Щиты из досок, толщина 40 мм</t>
        </is>
      </c>
      <c r="D277" s="194" t="inlineStr">
        <is>
          <t>м2</t>
        </is>
      </c>
      <c r="E277" s="191" t="n">
        <v>15.23561</v>
      </c>
      <c r="F277" s="27" t="n">
        <v>57.63</v>
      </c>
      <c r="G277" s="176">
        <f>ROUND(F277*E277,2)</f>
        <v/>
      </c>
      <c r="H277" s="23">
        <f>G277/G366</f>
        <v/>
      </c>
      <c r="I277" s="176">
        <f>ROUND(F277*Прил.10!$D$12,2)</f>
        <v/>
      </c>
      <c r="J277" s="176">
        <f>ROUND(I277*E277,2)</f>
        <v/>
      </c>
    </row>
    <row r="278" hidden="1" outlineLevel="1" ht="31.15" customFormat="1" customHeight="1" s="154">
      <c r="A278" s="171" t="n">
        <v>250</v>
      </c>
      <c r="B278" s="177" t="inlineStr">
        <is>
          <t>23.1.02.07-0002</t>
        </is>
      </c>
      <c r="C278" s="190" t="inlineStr">
        <is>
          <t>Крепления для трубопроводов (кронштейны, планки, хомуты)</t>
        </is>
      </c>
      <c r="D278" s="194" t="inlineStr">
        <is>
          <t>кг</t>
        </is>
      </c>
      <c r="E278" s="191" t="n">
        <v>72.95999999999999</v>
      </c>
      <c r="F278" s="27" t="n">
        <v>11.99</v>
      </c>
      <c r="G278" s="176">
        <f>ROUND(F278*E278,2)</f>
        <v/>
      </c>
      <c r="H278" s="23">
        <f>G278/G366</f>
        <v/>
      </c>
      <c r="I278" s="176">
        <f>ROUND(F278*Прил.10!$D$12,2)</f>
        <v/>
      </c>
      <c r="J278" s="176">
        <f>ROUND(I278*E278,2)</f>
        <v/>
      </c>
    </row>
    <row r="279" hidden="1" outlineLevel="1" ht="31.15" customFormat="1" customHeight="1" s="154">
      <c r="A279" s="171" t="n">
        <v>251</v>
      </c>
      <c r="B279" s="177" t="inlineStr">
        <is>
          <t>08.3.03.06-0012</t>
        </is>
      </c>
      <c r="C279" s="190" t="inlineStr">
        <is>
          <t>Проволока стальная низкоуглеродистая вязальная</t>
        </is>
      </c>
      <c r="D279" s="194" t="inlineStr">
        <is>
          <t>т</t>
        </is>
      </c>
      <c r="E279" s="191" t="n">
        <v>0.1212</v>
      </c>
      <c r="F279" s="27" t="n">
        <v>6882.85</v>
      </c>
      <c r="G279" s="176">
        <f>ROUND(F279*E279,2)</f>
        <v/>
      </c>
      <c r="H279" s="23">
        <f>G279/G366</f>
        <v/>
      </c>
      <c r="I279" s="176">
        <f>ROUND(F279*Прил.10!$D$12,2)</f>
        <v/>
      </c>
      <c r="J279" s="176">
        <f>ROUND(I279*E279,2)</f>
        <v/>
      </c>
    </row>
    <row r="280" hidden="1" outlineLevel="1" ht="46.9" customFormat="1" customHeight="1" s="154">
      <c r="A280" s="171" t="n">
        <v>252</v>
      </c>
      <c r="B280" s="177" t="inlineStr">
        <is>
          <t>11.1.03.06-0087</t>
        </is>
      </c>
      <c r="C280" s="190" t="inlineStr">
        <is>
          <t>Доска обрезная, хвойных пород, ширина 75-150 мм, толщина 25 мм, длина 4-6,5 м, сорт III</t>
        </is>
      </c>
      <c r="D280" s="194" t="inlineStr">
        <is>
          <t>м3</t>
        </is>
      </c>
      <c r="E280" s="191" t="n">
        <v>0.755645</v>
      </c>
      <c r="F280" s="27" t="n">
        <v>1100</v>
      </c>
      <c r="G280" s="176">
        <f>ROUND(F280*E280,2)</f>
        <v/>
      </c>
      <c r="H280" s="23">
        <f>G280/G366</f>
        <v/>
      </c>
      <c r="I280" s="176">
        <f>ROUND(F280*Прил.10!$D$12,2)</f>
        <v/>
      </c>
      <c r="J280" s="176">
        <f>ROUND(I280*E280,2)</f>
        <v/>
      </c>
    </row>
    <row r="281" hidden="1" outlineLevel="1" ht="31.15" customFormat="1" customHeight="1" s="154">
      <c r="A281" s="171" t="n">
        <v>253</v>
      </c>
      <c r="B281" s="177" t="inlineStr">
        <is>
          <t>01.2.01.02-0051</t>
        </is>
      </c>
      <c r="C281" s="190" t="inlineStr">
        <is>
          <t>Битумы нефтяные строительные БН-50/50</t>
        </is>
      </c>
      <c r="D281" s="194" t="inlineStr">
        <is>
          <t>т</t>
        </is>
      </c>
      <c r="E281" s="191" t="n">
        <v>0.462</v>
      </c>
      <c r="F281" s="27" t="n">
        <v>1677.23</v>
      </c>
      <c r="G281" s="176">
        <f>ROUND(F281*E281,2)</f>
        <v/>
      </c>
      <c r="H281" s="23">
        <f>G281/G366</f>
        <v/>
      </c>
      <c r="I281" s="176">
        <f>ROUND(F281*Прил.10!$D$12,2)</f>
        <v/>
      </c>
      <c r="J281" s="176">
        <f>ROUND(I281*E281,2)</f>
        <v/>
      </c>
    </row>
    <row r="282" hidden="1" outlineLevel="1" ht="15.6" customFormat="1" customHeight="1" s="154">
      <c r="A282" s="171" t="n">
        <v>254</v>
      </c>
      <c r="B282" s="177" t="inlineStr">
        <is>
          <t>01.3.04.08-0012</t>
        </is>
      </c>
      <c r="C282" s="190" t="inlineStr">
        <is>
          <t>Масло антраценовое</t>
        </is>
      </c>
      <c r="D282" s="194" t="inlineStr">
        <is>
          <t>т</t>
        </is>
      </c>
      <c r="E282" s="191" t="n">
        <v>0.440125</v>
      </c>
      <c r="F282" s="27" t="n">
        <v>1696.01</v>
      </c>
      <c r="G282" s="176">
        <f>ROUND(F282*E282,2)</f>
        <v/>
      </c>
      <c r="H282" s="23">
        <f>G282/G366</f>
        <v/>
      </c>
      <c r="I282" s="176">
        <f>ROUND(F282*Прил.10!$D$12,2)</f>
        <v/>
      </c>
      <c r="J282" s="176">
        <f>ROUND(I282*E282,2)</f>
        <v/>
      </c>
    </row>
    <row r="283" hidden="1" outlineLevel="1" ht="46.9" customFormat="1" customHeight="1" s="154">
      <c r="A283" s="171" t="n">
        <v>255</v>
      </c>
      <c r="B283" s="177" t="inlineStr">
        <is>
          <t>05.1.01.13-0041</t>
        </is>
      </c>
      <c r="C283" s="190" t="inlineStr">
        <is>
          <t>Плиты железобетонные опорные прочие (Плиты опорные для дождеприемных колодцев)</t>
        </is>
      </c>
      <c r="D283" s="194" t="inlineStr">
        <is>
          <t>м3</t>
        </is>
      </c>
      <c r="E283" s="191" t="n">
        <v>0.82</v>
      </c>
      <c r="F283" s="27" t="n">
        <v>836.2</v>
      </c>
      <c r="G283" s="176">
        <f>ROUND(F283*E283,2)</f>
        <v/>
      </c>
      <c r="H283" s="23">
        <f>G283/G366</f>
        <v/>
      </c>
      <c r="I283" s="176">
        <f>ROUND(F283*Прил.10!$D$12,2)</f>
        <v/>
      </c>
      <c r="J283" s="176">
        <f>ROUND(I283*E283,2)</f>
        <v/>
      </c>
    </row>
    <row r="284" hidden="1" outlineLevel="1" ht="46.9" customFormat="1" customHeight="1" s="154">
      <c r="A284" s="171" t="n">
        <v>256</v>
      </c>
      <c r="B284" s="177" t="inlineStr">
        <is>
          <t>11.1.03.01-0067</t>
        </is>
      </c>
      <c r="C284" s="190" t="inlineStr">
        <is>
          <t>Бруски обрезные, хвойных пород, длина 2-3,75 м, ширина 75-150 мм, толщина 100-125 мм, сорт III</t>
        </is>
      </c>
      <c r="D284" s="194" t="inlineStr">
        <is>
          <t>м3</t>
        </is>
      </c>
      <c r="E284" s="191" t="n">
        <v>0.6012</v>
      </c>
      <c r="F284" s="27" t="n">
        <v>1132.64</v>
      </c>
      <c r="G284" s="176">
        <f>ROUND(F284*E284,2)</f>
        <v/>
      </c>
      <c r="H284" s="23">
        <f>G284/G366</f>
        <v/>
      </c>
      <c r="I284" s="176">
        <f>ROUND(F284*Прил.10!$D$12,2)</f>
        <v/>
      </c>
      <c r="J284" s="176">
        <f>ROUND(I284*E284,2)</f>
        <v/>
      </c>
    </row>
    <row r="285" hidden="1" outlineLevel="1" ht="46.9" customFormat="1" customHeight="1" s="154">
      <c r="A285" s="171" t="n">
        <v>257</v>
      </c>
      <c r="B285" s="177" t="inlineStr">
        <is>
          <t>14.5.04.01-0011</t>
        </is>
      </c>
      <c r="C285" s="190" t="inlineStr">
        <is>
          <t>Мастика бутилкаучуковая строительная для герметизации швов цементобетонных покрытий</t>
        </is>
      </c>
      <c r="D285" s="194" t="inlineStr">
        <is>
          <t>кг</t>
        </is>
      </c>
      <c r="E285" s="191" t="n">
        <v>82.485</v>
      </c>
      <c r="F285" s="27" t="n">
        <v>7.59</v>
      </c>
      <c r="G285" s="176">
        <f>ROUND(F285*E285,2)</f>
        <v/>
      </c>
      <c r="H285" s="23">
        <f>G285/G366</f>
        <v/>
      </c>
      <c r="I285" s="176">
        <f>ROUND(F285*Прил.10!$D$12,2)</f>
        <v/>
      </c>
      <c r="J285" s="176">
        <f>ROUND(I285*E285,2)</f>
        <v/>
      </c>
    </row>
    <row r="286" hidden="1" outlineLevel="1" ht="46.9" customFormat="1" customHeight="1" s="154">
      <c r="A286" s="171" t="n">
        <v>258</v>
      </c>
      <c r="B286" s="177" t="inlineStr">
        <is>
          <t>01.7.15.03-0046</t>
        </is>
      </c>
      <c r="C286" s="190" t="inlineStr">
        <is>
          <t>Болты строительные с гайками с шестигранной головкой, диаметр резьбы 6 мм</t>
        </is>
      </c>
      <c r="D286" s="194" t="inlineStr">
        <is>
          <t>т</t>
        </is>
      </c>
      <c r="E286" s="191" t="n">
        <v>0.03</v>
      </c>
      <c r="F286" s="27" t="n">
        <v>20864.14</v>
      </c>
      <c r="G286" s="176">
        <f>ROUND(F286*E286,2)</f>
        <v/>
      </c>
      <c r="H286" s="23">
        <f>G286/G366</f>
        <v/>
      </c>
      <c r="I286" s="176">
        <f>ROUND(F286*Прил.10!$D$12,2)</f>
        <v/>
      </c>
      <c r="J286" s="176">
        <f>ROUND(I286*E286,2)</f>
        <v/>
      </c>
    </row>
    <row r="287" hidden="1" outlineLevel="1" ht="15.6" customFormat="1" customHeight="1" s="154">
      <c r="A287" s="171" t="n">
        <v>259</v>
      </c>
      <c r="B287" s="177" t="inlineStr">
        <is>
          <t>01.7.15.02-0051</t>
        </is>
      </c>
      <c r="C287" s="190" t="inlineStr">
        <is>
          <t>Болты анкерные</t>
        </is>
      </c>
      <c r="D287" s="194" t="inlineStr">
        <is>
          <t>т</t>
        </is>
      </c>
      <c r="E287" s="191" t="n">
        <v>0.058962</v>
      </c>
      <c r="F287" s="27" t="n">
        <v>10068</v>
      </c>
      <c r="G287" s="176">
        <f>ROUND(F287*E287,2)</f>
        <v/>
      </c>
      <c r="H287" s="23">
        <f>G287/G366</f>
        <v/>
      </c>
      <c r="I287" s="176">
        <f>ROUND(F287*Прил.10!$D$12,2)</f>
        <v/>
      </c>
      <c r="J287" s="176">
        <f>ROUND(I287*E287,2)</f>
        <v/>
      </c>
    </row>
    <row r="288" hidden="1" outlineLevel="1" ht="15.6" customFormat="1" customHeight="1" s="154">
      <c r="A288" s="171" t="n">
        <v>260</v>
      </c>
      <c r="B288" s="177" t="inlineStr">
        <is>
          <t>01.7.20.08-0162</t>
        </is>
      </c>
      <c r="C288" s="190" t="inlineStr">
        <is>
          <t>Ткань мешочная</t>
        </is>
      </c>
      <c r="D288" s="194" t="inlineStr">
        <is>
          <t>10 м2</t>
        </is>
      </c>
      <c r="E288" s="191" t="n">
        <v>6.9795</v>
      </c>
      <c r="F288" s="27" t="n">
        <v>84.75</v>
      </c>
      <c r="G288" s="176">
        <f>ROUND(F288*E288,2)</f>
        <v/>
      </c>
      <c r="H288" s="23">
        <f>G288/G366</f>
        <v/>
      </c>
      <c r="I288" s="176">
        <f>ROUND(F288*Прил.10!$D$12,2)</f>
        <v/>
      </c>
      <c r="J288" s="176">
        <f>ROUND(I288*E288,2)</f>
        <v/>
      </c>
    </row>
    <row r="289" hidden="1" outlineLevel="1" ht="62.45" customFormat="1" customHeight="1" s="154">
      <c r="A289" s="171" t="n">
        <v>261</v>
      </c>
      <c r="B289" s="177" t="inlineStr">
        <is>
          <t>23.3.01.06-0001</t>
        </is>
      </c>
      <c r="C289" s="190" t="inlineStr">
        <is>
          <t>Трубы бурильные из стали группы Д с высаженными внутрь концами и муфты к ним наружным диаметром 73 мм, толщиной стенки 7 мм</t>
        </is>
      </c>
      <c r="D289" s="194" t="inlineStr">
        <is>
          <t>м</t>
        </is>
      </c>
      <c r="E289" s="191" t="n">
        <v>3.648</v>
      </c>
      <c r="F289" s="27" t="n">
        <v>156.83</v>
      </c>
      <c r="G289" s="176">
        <f>ROUND(F289*E289,2)</f>
        <v/>
      </c>
      <c r="H289" s="23">
        <f>G289/G366</f>
        <v/>
      </c>
      <c r="I289" s="176">
        <f>ROUND(F289*Прил.10!$D$12,2)</f>
        <v/>
      </c>
      <c r="J289" s="176">
        <f>ROUND(I289*E289,2)</f>
        <v/>
      </c>
    </row>
    <row r="290" hidden="1" outlineLevel="1" ht="15.6" customFormat="1" customHeight="1" s="154">
      <c r="A290" s="171" t="n">
        <v>262</v>
      </c>
      <c r="B290" s="177" t="inlineStr">
        <is>
          <t>08.3.11.01-0091</t>
        </is>
      </c>
      <c r="C290" s="190" t="inlineStr">
        <is>
          <t>Швеллеры № 40, марка стали Ст0</t>
        </is>
      </c>
      <c r="D290" s="194" t="inlineStr">
        <is>
          <t>т</t>
        </is>
      </c>
      <c r="E290" s="191" t="n">
        <v>0.1153136</v>
      </c>
      <c r="F290" s="27" t="n">
        <v>4920</v>
      </c>
      <c r="G290" s="176">
        <f>ROUND(F290*E290,2)</f>
        <v/>
      </c>
      <c r="H290" s="23">
        <f>G290/G366</f>
        <v/>
      </c>
      <c r="I290" s="176">
        <f>ROUND(F290*Прил.10!$D$12,2)</f>
        <v/>
      </c>
      <c r="J290" s="176">
        <f>ROUND(I290*E290,2)</f>
        <v/>
      </c>
    </row>
    <row r="291" hidden="1" outlineLevel="1" ht="15.6" customFormat="1" customHeight="1" s="154">
      <c r="A291" s="171" t="n">
        <v>263</v>
      </c>
      <c r="B291" s="177" t="inlineStr">
        <is>
          <t>01.7.15.02-0051</t>
        </is>
      </c>
      <c r="C291" s="190" t="inlineStr">
        <is>
          <t>Болты анкерные</t>
        </is>
      </c>
      <c r="D291" s="194" t="inlineStr">
        <is>
          <t>т</t>
        </is>
      </c>
      <c r="E291" s="191" t="n">
        <v>0.054468</v>
      </c>
      <c r="F291" s="27" t="n">
        <v>10068</v>
      </c>
      <c r="G291" s="176">
        <f>ROUND(F291*E291,2)</f>
        <v/>
      </c>
      <c r="H291" s="23">
        <f>G291/G366</f>
        <v/>
      </c>
      <c r="I291" s="176">
        <f>ROUND(F291*Прил.10!$D$12,2)</f>
        <v/>
      </c>
      <c r="J291" s="176">
        <f>ROUND(I291*E291,2)</f>
        <v/>
      </c>
    </row>
    <row r="292" hidden="1" outlineLevel="1" ht="15.6" customFormat="1" customHeight="1" s="154">
      <c r="A292" s="171" t="n">
        <v>264</v>
      </c>
      <c r="B292" s="177" t="inlineStr">
        <is>
          <t>14.4.02.09-0302</t>
        </is>
      </c>
      <c r="C292" s="190" t="inlineStr">
        <is>
          <t>Краска БТ-177</t>
        </is>
      </c>
      <c r="D292" s="194" t="inlineStr">
        <is>
          <t>т</t>
        </is>
      </c>
      <c r="E292" s="191" t="n">
        <v>0.0252</v>
      </c>
      <c r="F292" s="27" t="n">
        <v>21205</v>
      </c>
      <c r="G292" s="176">
        <f>ROUND(F292*E292,2)</f>
        <v/>
      </c>
      <c r="H292" s="23">
        <f>G292/G366</f>
        <v/>
      </c>
      <c r="I292" s="176">
        <f>ROUND(F292*Прил.10!$D$12,2)</f>
        <v/>
      </c>
      <c r="J292" s="176">
        <f>ROUND(I292*E292,2)</f>
        <v/>
      </c>
    </row>
    <row r="293" hidden="1" outlineLevel="1" ht="78" customFormat="1" customHeight="1" s="154">
      <c r="A293" s="171" t="n">
        <v>265</v>
      </c>
      <c r="B293" s="177" t="inlineStr">
        <is>
          <t>23.8.04.06-0118</t>
        </is>
      </c>
      <c r="C293" s="190" t="inlineStr">
        <is>
          <t>Отвод крутоизогнутый, радиус кривизны 1,5 мм, номинальное давление до 16 МПа, номинальный диаметр 400 мм, наружный диаметр 426 мм, толщина стенки 10 мм</t>
        </is>
      </c>
      <c r="D293" s="194" t="inlineStr">
        <is>
          <t>шт</t>
        </is>
      </c>
      <c r="E293" s="191" t="n">
        <v>0.43</v>
      </c>
      <c r="F293" s="27" t="n">
        <v>1212.8</v>
      </c>
      <c r="G293" s="176">
        <f>ROUND(F293*E293,2)</f>
        <v/>
      </c>
      <c r="H293" s="23">
        <f>G293/G366</f>
        <v/>
      </c>
      <c r="I293" s="176">
        <f>ROUND(F293*Прил.10!$D$12,2)</f>
        <v/>
      </c>
      <c r="J293" s="176">
        <f>ROUND(I293*E293,2)</f>
        <v/>
      </c>
    </row>
    <row r="294" hidden="1" outlineLevel="1" ht="31.15" customFormat="1" customHeight="1" s="154">
      <c r="A294" s="171" t="n">
        <v>266</v>
      </c>
      <c r="B294" s="177" t="inlineStr">
        <is>
          <t>06.1.01.05-0016</t>
        </is>
      </c>
      <c r="C294" s="190" t="inlineStr">
        <is>
          <t>Кирпич керамический лицевой, размер 250х120х65 мм, марка 125</t>
        </is>
      </c>
      <c r="D294" s="194" t="inlineStr">
        <is>
          <t>1000 шт</t>
        </is>
      </c>
      <c r="E294" s="191" t="n">
        <v>0.266</v>
      </c>
      <c r="F294" s="27" t="n">
        <v>1952</v>
      </c>
      <c r="G294" s="176">
        <f>ROUND(F294*E294,2)</f>
        <v/>
      </c>
      <c r="H294" s="23">
        <f>G294/G366</f>
        <v/>
      </c>
      <c r="I294" s="176">
        <f>ROUND(F294*Прил.10!$D$12,2)</f>
        <v/>
      </c>
      <c r="J294" s="176">
        <f>ROUND(I294*E294,2)</f>
        <v/>
      </c>
    </row>
    <row r="295" hidden="1" outlineLevel="1" ht="15.6" customFormat="1" customHeight="1" s="154">
      <c r="A295" s="171" t="n">
        <v>267</v>
      </c>
      <c r="B295" s="177" t="inlineStr">
        <is>
          <t>01.7.20.08-0111</t>
        </is>
      </c>
      <c r="C295" s="190" t="inlineStr">
        <is>
          <t>Рогожа</t>
        </is>
      </c>
      <c r="D295" s="194" t="inlineStr">
        <is>
          <t>м2</t>
        </is>
      </c>
      <c r="E295" s="191" t="n">
        <v>50.0441</v>
      </c>
      <c r="F295" s="27" t="n">
        <v>10.2</v>
      </c>
      <c r="G295" s="176">
        <f>ROUND(F295*E295,2)</f>
        <v/>
      </c>
      <c r="H295" s="23">
        <f>G295/G366</f>
        <v/>
      </c>
      <c r="I295" s="176">
        <f>ROUND(F295*Прил.10!$D$12,2)</f>
        <v/>
      </c>
      <c r="J295" s="176">
        <f>ROUND(I295*E295,2)</f>
        <v/>
      </c>
    </row>
    <row r="296" hidden="1" outlineLevel="1" ht="15.6" customFormat="1" customHeight="1" s="154">
      <c r="A296" s="171" t="n">
        <v>268</v>
      </c>
      <c r="B296" s="177" t="inlineStr">
        <is>
          <t>08.3.03.04-0012</t>
        </is>
      </c>
      <c r="C296" s="190" t="inlineStr">
        <is>
          <t>Проволока светлая, диаметр 1,1 мм</t>
        </is>
      </c>
      <c r="D296" s="194" t="inlineStr">
        <is>
          <t>т</t>
        </is>
      </c>
      <c r="E296" s="191" t="n">
        <v>0.0492915</v>
      </c>
      <c r="F296" s="27" t="n">
        <v>10200</v>
      </c>
      <c r="G296" s="176">
        <f>ROUND(F296*E296,2)</f>
        <v/>
      </c>
      <c r="H296" s="23">
        <f>G296/G366</f>
        <v/>
      </c>
      <c r="I296" s="176">
        <f>ROUND(F296*Прил.10!$D$12,2)</f>
        <v/>
      </c>
      <c r="J296" s="176">
        <f>ROUND(I296*E296,2)</f>
        <v/>
      </c>
    </row>
    <row r="297" hidden="1" outlineLevel="1" ht="15.6" customFormat="1" customHeight="1" s="154">
      <c r="A297" s="171" t="n">
        <v>269</v>
      </c>
      <c r="B297" s="177" t="inlineStr">
        <is>
          <t>11.1.02.09-0004</t>
        </is>
      </c>
      <c r="C297" s="190" t="inlineStr">
        <is>
          <t>Стойки рудничные, длина 2,5-3,9 м</t>
        </is>
      </c>
      <c r="D297" s="194" t="inlineStr">
        <is>
          <t>м3</t>
        </is>
      </c>
      <c r="E297" s="191" t="n">
        <v>0.7245</v>
      </c>
      <c r="F297" s="27" t="n">
        <v>686.42</v>
      </c>
      <c r="G297" s="176">
        <f>ROUND(F297*E297,2)</f>
        <v/>
      </c>
      <c r="H297" s="23">
        <f>G297/G366</f>
        <v/>
      </c>
      <c r="I297" s="176">
        <f>ROUND(F297*Прил.10!$D$12,2)</f>
        <v/>
      </c>
      <c r="J297" s="176">
        <f>ROUND(I297*E297,2)</f>
        <v/>
      </c>
    </row>
    <row r="298" hidden="1" outlineLevel="1" ht="31.15" customFormat="1" customHeight="1" s="154">
      <c r="A298" s="171" t="n">
        <v>270</v>
      </c>
      <c r="B298" s="177" t="inlineStr">
        <is>
          <t>01.7.11.07-0040</t>
        </is>
      </c>
      <c r="C298" s="190" t="inlineStr">
        <is>
          <t>Электроды сварочные Э50А, диаметр 4 мм</t>
        </is>
      </c>
      <c r="D298" s="194" t="inlineStr">
        <is>
          <t>т</t>
        </is>
      </c>
      <c r="E298" s="191" t="n">
        <v>0.043102</v>
      </c>
      <c r="F298" s="27" t="n">
        <v>11524</v>
      </c>
      <c r="G298" s="176">
        <f>ROUND(F298*E298,2)</f>
        <v/>
      </c>
      <c r="H298" s="23">
        <f>G298/G366</f>
        <v/>
      </c>
      <c r="I298" s="176">
        <f>ROUND(F298*Прил.10!$D$12,2)</f>
        <v/>
      </c>
      <c r="J298" s="176">
        <f>ROUND(I298*E298,2)</f>
        <v/>
      </c>
    </row>
    <row r="299" hidden="1" outlineLevel="1" ht="78" customFormat="1" customHeight="1" s="154">
      <c r="A299" s="171" t="n">
        <v>271</v>
      </c>
      <c r="B299" s="177" t="inlineStr">
        <is>
          <t>23.5.02.02-0093</t>
        </is>
      </c>
      <c r="C299" s="190" t="inlineStr">
        <is>
          <t>Трубы стальные электросварные прямошовные со снятой фаской из стали марок БСт2кп-БСт4кп и БСт2пс-БСт4пс, наружный диаметр 273 мм, толщина стенки 5 мм</t>
        </is>
      </c>
      <c r="D299" s="194" t="inlineStr">
        <is>
          <t>м</t>
        </is>
      </c>
      <c r="E299" s="191" t="n">
        <v>2.04884</v>
      </c>
      <c r="F299" s="27" t="n">
        <v>230.72</v>
      </c>
      <c r="G299" s="176">
        <f>ROUND(F299*E299,2)</f>
        <v/>
      </c>
      <c r="H299" s="23">
        <f>G299/G366</f>
        <v/>
      </c>
      <c r="I299" s="176">
        <f>ROUND(F299*Прил.10!$D$12,2)</f>
        <v/>
      </c>
      <c r="J299" s="176">
        <f>ROUND(I299*E299,2)</f>
        <v/>
      </c>
    </row>
    <row r="300" hidden="1" outlineLevel="1" ht="31.15" customFormat="1" customHeight="1" s="154">
      <c r="A300" s="171" t="n">
        <v>272</v>
      </c>
      <c r="B300" s="177" t="inlineStr">
        <is>
          <t>01.7.07.26-0032</t>
        </is>
      </c>
      <c r="C300" s="190" t="inlineStr">
        <is>
          <t>Шнур полиамидный крученый, диаметр 2 мм</t>
        </is>
      </c>
      <c r="D300" s="194" t="inlineStr">
        <is>
          <t>т</t>
        </is>
      </c>
      <c r="E300" s="191" t="n">
        <v>0.0108936</v>
      </c>
      <c r="F300" s="27" t="n">
        <v>40650</v>
      </c>
      <c r="G300" s="176">
        <f>ROUND(F300*E300,2)</f>
        <v/>
      </c>
      <c r="H300" s="23">
        <f>G300/G366</f>
        <v/>
      </c>
      <c r="I300" s="176">
        <f>ROUND(F300*Прил.10!$D$12,2)</f>
        <v/>
      </c>
      <c r="J300" s="176">
        <f>ROUND(I300*E300,2)</f>
        <v/>
      </c>
    </row>
    <row r="301" hidden="1" outlineLevel="1" ht="15.6" customFormat="1" customHeight="1" s="154">
      <c r="A301" s="171" t="n">
        <v>273</v>
      </c>
      <c r="B301" s="177" t="inlineStr">
        <is>
          <t>12.1.02.06-0022</t>
        </is>
      </c>
      <c r="C301" s="190" t="inlineStr">
        <is>
          <t>Рубероид кровельный РКП-350</t>
        </is>
      </c>
      <c r="D301" s="194" t="inlineStr">
        <is>
          <t>м2</t>
        </is>
      </c>
      <c r="E301" s="191" t="n">
        <v>70.40000000000001</v>
      </c>
      <c r="F301" s="27" t="n">
        <v>6.2</v>
      </c>
      <c r="G301" s="176">
        <f>ROUND(F301*E301,2)</f>
        <v/>
      </c>
      <c r="H301" s="23">
        <f>G301/G366</f>
        <v/>
      </c>
      <c r="I301" s="176">
        <f>ROUND(F301*Прил.10!$D$12,2)</f>
        <v/>
      </c>
      <c r="J301" s="176">
        <f>ROUND(I301*E301,2)</f>
        <v/>
      </c>
    </row>
    <row r="302" hidden="1" outlineLevel="1" ht="46.9" customFormat="1" customHeight="1" s="154">
      <c r="A302" s="171" t="n">
        <v>274</v>
      </c>
      <c r="B302" s="177" t="inlineStr">
        <is>
          <t>23.3.01.02-0001</t>
        </is>
      </c>
      <c r="C302" s="190" t="inlineStr">
        <is>
          <t>Трубы стальные бесшовные обсадные под сварку утяжеленные, наружный диаметр 73 мм, толщина стенки 16 мм</t>
        </is>
      </c>
      <c r="D302" s="194" t="inlineStr">
        <is>
          <t>м</t>
        </is>
      </c>
      <c r="E302" s="191" t="n">
        <v>1.4592</v>
      </c>
      <c r="F302" s="27" t="n">
        <v>272.62</v>
      </c>
      <c r="G302" s="176">
        <f>ROUND(F302*E302,2)</f>
        <v/>
      </c>
      <c r="H302" s="23">
        <f>G302/G366</f>
        <v/>
      </c>
      <c r="I302" s="176">
        <f>ROUND(F302*Прил.10!$D$12,2)</f>
        <v/>
      </c>
      <c r="J302" s="176">
        <f>ROUND(I302*E302,2)</f>
        <v/>
      </c>
    </row>
    <row r="303" hidden="1" outlineLevel="1" ht="15.6" customFormat="1" customHeight="1" s="154">
      <c r="A303" s="171" t="n">
        <v>275</v>
      </c>
      <c r="B303" s="177" t="inlineStr">
        <is>
          <t>05.1.01.09-0031</t>
        </is>
      </c>
      <c r="C303" s="190" t="inlineStr">
        <is>
          <t>Кольца горловин колодцев, К-15-10</t>
        </is>
      </c>
      <c r="D303" s="194" t="inlineStr">
        <is>
          <t>м3</t>
        </is>
      </c>
      <c r="E303" s="191" t="n">
        <v>0.192</v>
      </c>
      <c r="F303" s="27" t="n">
        <v>1841.02</v>
      </c>
      <c r="G303" s="176">
        <f>ROUND(F303*E303,2)</f>
        <v/>
      </c>
      <c r="H303" s="23">
        <f>G303/G366</f>
        <v/>
      </c>
      <c r="I303" s="176">
        <f>ROUND(F303*Прил.10!$D$12,2)</f>
        <v/>
      </c>
      <c r="J303" s="176">
        <f>ROUND(I303*E303,2)</f>
        <v/>
      </c>
    </row>
    <row r="304" hidden="1" outlineLevel="1" ht="31.15" customFormat="1" customHeight="1" s="154">
      <c r="A304" s="171" t="n">
        <v>276</v>
      </c>
      <c r="B304" s="177" t="inlineStr">
        <is>
          <t>01.7.11.07-0034</t>
        </is>
      </c>
      <c r="C304" s="190" t="inlineStr">
        <is>
          <t>Электроды сварочные Э42А, диаметр 4 мм</t>
        </is>
      </c>
      <c r="D304" s="194" t="inlineStr">
        <is>
          <t>кг</t>
        </is>
      </c>
      <c r="E304" s="191" t="n">
        <v>33.2218</v>
      </c>
      <c r="F304" s="27" t="n">
        <v>10.57</v>
      </c>
      <c r="G304" s="176">
        <f>ROUND(F304*E304,2)</f>
        <v/>
      </c>
      <c r="H304" s="23">
        <f>G304/G366</f>
        <v/>
      </c>
      <c r="I304" s="176">
        <f>ROUND(F304*Прил.10!$D$12,2)</f>
        <v/>
      </c>
      <c r="J304" s="176">
        <f>ROUND(I304*E304,2)</f>
        <v/>
      </c>
    </row>
    <row r="305" hidden="1" outlineLevel="1" ht="15.6" customFormat="1" customHeight="1" s="154">
      <c r="A305" s="171" t="n">
        <v>277</v>
      </c>
      <c r="B305" s="177" t="inlineStr">
        <is>
          <t>14.5.09.07-0030</t>
        </is>
      </c>
      <c r="C305" s="190" t="inlineStr">
        <is>
          <t>Растворитель Р-4</t>
        </is>
      </c>
      <c r="D305" s="194" t="inlineStr">
        <is>
          <t>кг</t>
        </is>
      </c>
      <c r="E305" s="191" t="n">
        <v>35.664</v>
      </c>
      <c r="F305" s="27" t="n">
        <v>9.42</v>
      </c>
      <c r="G305" s="176">
        <f>ROUND(F305*E305,2)</f>
        <v/>
      </c>
      <c r="H305" s="23">
        <f>G305/G366</f>
        <v/>
      </c>
      <c r="I305" s="176">
        <f>ROUND(F305*Прил.10!$D$12,2)</f>
        <v/>
      </c>
      <c r="J305" s="176">
        <f>ROUND(I305*E305,2)</f>
        <v/>
      </c>
    </row>
    <row r="306" hidden="1" outlineLevel="1" ht="31.15" customFormat="1" customHeight="1" s="154">
      <c r="A306" s="171" t="n">
        <v>278</v>
      </c>
      <c r="B306" s="177" t="inlineStr">
        <is>
          <t>05.1.02.08-0081</t>
        </is>
      </c>
      <c r="C306" s="190" t="inlineStr">
        <is>
          <t>Трубы железобетонные безнапорные раструбные, диаметр 400 мм</t>
        </is>
      </c>
      <c r="D306" s="194" t="inlineStr">
        <is>
          <t>м</t>
        </is>
      </c>
      <c r="E306" s="191" t="n">
        <v>1.14271</v>
      </c>
      <c r="F306" s="27" t="n">
        <v>289.94</v>
      </c>
      <c r="G306" s="176">
        <f>ROUND(F306*E306,2)</f>
        <v/>
      </c>
      <c r="H306" s="23">
        <f>G306/G366</f>
        <v/>
      </c>
      <c r="I306" s="176">
        <f>ROUND(F306*Прил.10!$D$12,2)</f>
        <v/>
      </c>
      <c r="J306" s="176">
        <f>ROUND(I306*E306,2)</f>
        <v/>
      </c>
    </row>
    <row r="307" hidden="1" outlineLevel="1" ht="46.9" customFormat="1" customHeight="1" s="154">
      <c r="A307" s="171" t="n">
        <v>279</v>
      </c>
      <c r="B307" s="177" t="inlineStr">
        <is>
          <t>25.1.01.05-0023</t>
        </is>
      </c>
      <c r="C307" s="190" t="inlineStr">
        <is>
          <t>Шпалы из древесины хвойных пород для колеи 600 мм, пропитанные, длина 1200 мм, тип III</t>
        </is>
      </c>
      <c r="D307" s="194" t="inlineStr">
        <is>
          <t>шт</t>
        </is>
      </c>
      <c r="E307" s="191" t="n">
        <v>7.106</v>
      </c>
      <c r="F307" s="27" t="n">
        <v>44.9</v>
      </c>
      <c r="G307" s="176">
        <f>ROUND(F307*E307,2)</f>
        <v/>
      </c>
      <c r="H307" s="23">
        <f>G307/G366</f>
        <v/>
      </c>
      <c r="I307" s="176">
        <f>ROUND(F307*Прил.10!$D$12,2)</f>
        <v/>
      </c>
      <c r="J307" s="176">
        <f>ROUND(I307*E307,2)</f>
        <v/>
      </c>
    </row>
    <row r="308" hidden="1" outlineLevel="1" ht="15.6" customFormat="1" customHeight="1" s="154">
      <c r="A308" s="171" t="n">
        <v>280</v>
      </c>
      <c r="B308" s="177" t="inlineStr">
        <is>
          <t>01.7.03.01-0002</t>
        </is>
      </c>
      <c r="C308" s="190" t="inlineStr">
        <is>
          <t>Вода водопроводная</t>
        </is>
      </c>
      <c r="D308" s="194" t="inlineStr">
        <is>
          <t>м3</t>
        </is>
      </c>
      <c r="E308" s="191" t="n">
        <v>94.64112</v>
      </c>
      <c r="F308" s="27" t="n">
        <v>3.15</v>
      </c>
      <c r="G308" s="176">
        <f>ROUND(F308*E308,2)</f>
        <v/>
      </c>
      <c r="H308" s="23">
        <f>G308/G366</f>
        <v/>
      </c>
      <c r="I308" s="176">
        <f>ROUND(F308*Прил.10!$D$12,2)</f>
        <v/>
      </c>
      <c r="J308" s="176">
        <f>ROUND(I308*E308,2)</f>
        <v/>
      </c>
    </row>
    <row r="309" hidden="1" outlineLevel="1" ht="15.6" customFormat="1" customHeight="1" s="154">
      <c r="A309" s="171" t="n">
        <v>281</v>
      </c>
      <c r="B309" s="177" t="inlineStr">
        <is>
          <t>01.3.02.09-0022</t>
        </is>
      </c>
      <c r="C309" s="190" t="inlineStr">
        <is>
          <t>Пропан-бутан смесь техническая</t>
        </is>
      </c>
      <c r="D309" s="194" t="inlineStr">
        <is>
          <t>кг</t>
        </is>
      </c>
      <c r="E309" s="191" t="n">
        <v>48.3947</v>
      </c>
      <c r="F309" s="27" t="n">
        <v>6.09</v>
      </c>
      <c r="G309" s="176">
        <f>ROUND(F309*E309,2)</f>
        <v/>
      </c>
      <c r="H309" s="23">
        <f>G309/G366</f>
        <v/>
      </c>
      <c r="I309" s="176">
        <f>ROUND(F309*Прил.10!$D$12,2)</f>
        <v/>
      </c>
      <c r="J309" s="176">
        <f>ROUND(I309*E309,2)</f>
        <v/>
      </c>
    </row>
    <row r="310" hidden="1" outlineLevel="1" ht="15.6" customFormat="1" customHeight="1" s="154">
      <c r="A310" s="171" t="n">
        <v>282</v>
      </c>
      <c r="B310" s="177" t="inlineStr">
        <is>
          <t>14.4.01.01-0003</t>
        </is>
      </c>
      <c r="C310" s="190" t="inlineStr">
        <is>
          <t>Грунтовка ГФ-021</t>
        </is>
      </c>
      <c r="D310" s="194" t="inlineStr">
        <is>
          <t>т</t>
        </is>
      </c>
      <c r="E310" s="191" t="n">
        <v>0.0184264</v>
      </c>
      <c r="F310" s="27" t="n">
        <v>15620</v>
      </c>
      <c r="G310" s="176">
        <f>ROUND(F310*E310,2)</f>
        <v/>
      </c>
      <c r="H310" s="23">
        <f>G310/G366</f>
        <v/>
      </c>
      <c r="I310" s="176">
        <f>ROUND(F310*Прил.10!$D$12,2)</f>
        <v/>
      </c>
      <c r="J310" s="176">
        <f>ROUND(I310*E310,2)</f>
        <v/>
      </c>
    </row>
    <row r="311" hidden="1" outlineLevel="1" ht="31.15" customFormat="1" customHeight="1" s="154">
      <c r="A311" s="171" t="n">
        <v>283</v>
      </c>
      <c r="B311" s="177" t="inlineStr">
        <is>
          <t>01.2.01.01-0019</t>
        </is>
      </c>
      <c r="C311" s="190" t="inlineStr">
        <is>
          <t>Битумы нефтяные дорожные вязкие БНД 60/90, БНД 90/130</t>
        </is>
      </c>
      <c r="D311" s="194" t="inlineStr">
        <is>
          <t>т</t>
        </is>
      </c>
      <c r="E311" s="191" t="n">
        <v>0.1670415</v>
      </c>
      <c r="F311" s="27" t="n">
        <v>1690</v>
      </c>
      <c r="G311" s="176">
        <f>ROUND(F311*E311,2)</f>
        <v/>
      </c>
      <c r="H311" s="23">
        <f>G311/G366</f>
        <v/>
      </c>
      <c r="I311" s="176">
        <f>ROUND(F311*Прил.10!$D$12,2)</f>
        <v/>
      </c>
      <c r="J311" s="176">
        <f>ROUND(I311*E311,2)</f>
        <v/>
      </c>
    </row>
    <row r="312" hidden="1" outlineLevel="1" ht="15.6" customFormat="1" customHeight="1" s="154">
      <c r="A312" s="171" t="n">
        <v>284</v>
      </c>
      <c r="B312" s="177" t="inlineStr">
        <is>
          <t>01.7.07.29-0111</t>
        </is>
      </c>
      <c r="C312" s="190" t="inlineStr">
        <is>
          <t>Пакля пропитанная</t>
        </is>
      </c>
      <c r="D312" s="194" t="inlineStr">
        <is>
          <t>кг</t>
        </is>
      </c>
      <c r="E312" s="191" t="n">
        <v>26.45</v>
      </c>
      <c r="F312" s="27" t="n">
        <v>9.039999999999999</v>
      </c>
      <c r="G312" s="176">
        <f>ROUND(F312*E312,2)</f>
        <v/>
      </c>
      <c r="H312" s="23">
        <f>G312/G366</f>
        <v/>
      </c>
      <c r="I312" s="176">
        <f>ROUND(F312*Прил.10!$D$12,2)</f>
        <v/>
      </c>
      <c r="J312" s="176">
        <f>ROUND(I312*E312,2)</f>
        <v/>
      </c>
    </row>
    <row r="313" hidden="1" outlineLevel="1" ht="15.6" customFormat="1" customHeight="1" s="154">
      <c r="A313" s="171" t="n">
        <v>285</v>
      </c>
      <c r="B313" s="177" t="inlineStr">
        <is>
          <t>01.4.01.02-0001</t>
        </is>
      </c>
      <c r="C313" s="190" t="inlineStr">
        <is>
          <t>Буры ложковые БИ119-97А.000</t>
        </is>
      </c>
      <c r="D313" s="194" t="inlineStr">
        <is>
          <t>шт</t>
        </is>
      </c>
      <c r="E313" s="191" t="n">
        <v>0.3484178</v>
      </c>
      <c r="F313" s="27" t="n">
        <v>676.87</v>
      </c>
      <c r="G313" s="176">
        <f>ROUND(F313*E313,2)</f>
        <v/>
      </c>
      <c r="H313" s="23">
        <f>G313/G366</f>
        <v/>
      </c>
      <c r="I313" s="176">
        <f>ROUND(F313*Прил.10!$D$12,2)</f>
        <v/>
      </c>
      <c r="J313" s="176">
        <f>ROUND(I313*E313,2)</f>
        <v/>
      </c>
    </row>
    <row r="314" hidden="1" outlineLevel="1" ht="15.6" customFormat="1" customHeight="1" s="154">
      <c r="A314" s="171" t="n">
        <v>286</v>
      </c>
      <c r="B314" s="177" t="inlineStr">
        <is>
          <t>14.3.02.05-0202</t>
        </is>
      </c>
      <c r="C314" s="190" t="inlineStr">
        <is>
          <t>Краска силикатная зеленая, красная</t>
        </is>
      </c>
      <c r="D314" s="194" t="inlineStr">
        <is>
          <t>т</t>
        </is>
      </c>
      <c r="E314" s="191" t="n">
        <v>0.0693</v>
      </c>
      <c r="F314" s="27" t="n">
        <v>3390</v>
      </c>
      <c r="G314" s="176">
        <f>ROUND(F314*E314,2)</f>
        <v/>
      </c>
      <c r="H314" s="23">
        <f>G314/G366</f>
        <v/>
      </c>
      <c r="I314" s="176">
        <f>ROUND(F314*Прил.10!$D$12,2)</f>
        <v/>
      </c>
      <c r="J314" s="176">
        <f>ROUND(I314*E314,2)</f>
        <v/>
      </c>
    </row>
    <row r="315" hidden="1" outlineLevel="1" ht="15.6" customFormat="1" customHeight="1" s="154">
      <c r="A315" s="171" t="n">
        <v>287</v>
      </c>
      <c r="B315" s="177" t="inlineStr">
        <is>
          <t>01.2.01.02-0011</t>
        </is>
      </c>
      <c r="C315" s="190" t="inlineStr">
        <is>
          <t>Битум разжиженный РБ-1</t>
        </is>
      </c>
      <c r="D315" s="194" t="inlineStr">
        <is>
          <t>т</t>
        </is>
      </c>
      <c r="E315" s="191" t="n">
        <v>0.044</v>
      </c>
      <c r="F315" s="27" t="n">
        <v>5123.16</v>
      </c>
      <c r="G315" s="176">
        <f>ROUND(F315*E315,2)</f>
        <v/>
      </c>
      <c r="H315" s="23">
        <f>G315/G366</f>
        <v/>
      </c>
      <c r="I315" s="176">
        <f>ROUND(F315*Прил.10!$D$12,2)</f>
        <v/>
      </c>
      <c r="J315" s="176">
        <f>ROUND(I315*E315,2)</f>
        <v/>
      </c>
    </row>
    <row r="316" hidden="1" outlineLevel="1" ht="15.6" customFormat="1" customHeight="1" s="154">
      <c r="A316" s="171" t="n">
        <v>288</v>
      </c>
      <c r="B316" s="177" t="inlineStr">
        <is>
          <t>01.7.20.08-0071</t>
        </is>
      </c>
      <c r="C316" s="190" t="inlineStr">
        <is>
          <t>Канат пеньковый пропитанный</t>
        </is>
      </c>
      <c r="D316" s="194" t="inlineStr">
        <is>
          <t>т</t>
        </is>
      </c>
      <c r="E316" s="191" t="n">
        <v>0.005944</v>
      </c>
      <c r="F316" s="27" t="n">
        <v>37900</v>
      </c>
      <c r="G316" s="176">
        <f>ROUND(F316*E316,2)</f>
        <v/>
      </c>
      <c r="H316" s="23">
        <f>G316/G366</f>
        <v/>
      </c>
      <c r="I316" s="176">
        <f>ROUND(F316*Прил.10!$D$12,2)</f>
        <v/>
      </c>
      <c r="J316" s="176">
        <f>ROUND(I316*E316,2)</f>
        <v/>
      </c>
    </row>
    <row r="317" hidden="1" outlineLevel="1" ht="31.15" customFormat="1" customHeight="1" s="154">
      <c r="A317" s="171" t="n">
        <v>289</v>
      </c>
      <c r="B317" s="177" t="inlineStr">
        <is>
          <t>01.1.01.09-0024</t>
        </is>
      </c>
      <c r="C317" s="190" t="inlineStr">
        <is>
          <t>Шнур асбестовый общего назначения ШАОН, диаметр 3-5 мм</t>
        </is>
      </c>
      <c r="D317" s="194" t="inlineStr">
        <is>
          <t>т</t>
        </is>
      </c>
      <c r="E317" s="191" t="n">
        <v>0.0081</v>
      </c>
      <c r="F317" s="27" t="n">
        <v>26950</v>
      </c>
      <c r="G317" s="176">
        <f>ROUND(F317*E317,2)</f>
        <v/>
      </c>
      <c r="H317" s="23">
        <f>G317/G366</f>
        <v/>
      </c>
      <c r="I317" s="176">
        <f>ROUND(F317*Прил.10!$D$12,2)</f>
        <v/>
      </c>
      <c r="J317" s="176">
        <f>ROUND(I317*E317,2)</f>
        <v/>
      </c>
    </row>
    <row r="318" hidden="1" outlineLevel="1" ht="46.9" customFormat="1" customHeight="1" s="154">
      <c r="A318" s="171" t="n">
        <v>290</v>
      </c>
      <c r="B318" s="177" t="inlineStr">
        <is>
          <t>11.1.03.06-0014</t>
        </is>
      </c>
      <c r="C318" s="190" t="inlineStr">
        <is>
          <t>Доска обрезная, лиственных пород (береза, липа). длина 2-3,75 м, все ширины, толщина 25, 32, 40 мм, сорт I</t>
        </is>
      </c>
      <c r="D318" s="194" t="inlineStr">
        <is>
          <t>м3</t>
        </is>
      </c>
      <c r="E318" s="191" t="n">
        <v>0.15228</v>
      </c>
      <c r="F318" s="27" t="n">
        <v>1320</v>
      </c>
      <c r="G318" s="176">
        <f>ROUND(F318*E318,2)</f>
        <v/>
      </c>
      <c r="H318" s="23">
        <f>G318/G366</f>
        <v/>
      </c>
      <c r="I318" s="176">
        <f>ROUND(F318*Прил.10!$D$12,2)</f>
        <v/>
      </c>
      <c r="J318" s="176">
        <f>ROUND(I318*E318,2)</f>
        <v/>
      </c>
    </row>
    <row r="319" hidden="1" outlineLevel="1" ht="46.9" customFormat="1" customHeight="1" s="154">
      <c r="A319" s="171" t="n">
        <v>291</v>
      </c>
      <c r="B319" s="177" t="inlineStr">
        <is>
          <t>11.1.03.01-0086</t>
        </is>
      </c>
      <c r="C319" s="190" t="inlineStr">
        <is>
          <t>Бруски обрезные, хвойных пород, длина 4-6,5 м, ширина 75-150 мм, толщина 150 мм и более, сорт II</t>
        </is>
      </c>
      <c r="D319" s="194" t="inlineStr">
        <is>
          <t>м3</t>
        </is>
      </c>
      <c r="E319" s="191" t="n">
        <v>0.08799999999999999</v>
      </c>
      <c r="F319" s="27" t="n">
        <v>2156</v>
      </c>
      <c r="G319" s="176">
        <f>ROUND(F319*E319,2)</f>
        <v/>
      </c>
      <c r="H319" s="23">
        <f>G319/G366</f>
        <v/>
      </c>
      <c r="I319" s="176">
        <f>ROUND(F319*Прил.10!$D$12,2)</f>
        <v/>
      </c>
      <c r="J319" s="176">
        <f>ROUND(I319*E319,2)</f>
        <v/>
      </c>
    </row>
    <row r="320" hidden="1" outlineLevel="1" ht="31.15" customFormat="1" customHeight="1" s="154">
      <c r="A320" s="171" t="n">
        <v>292</v>
      </c>
      <c r="B320" s="177" t="inlineStr">
        <is>
          <t>04.3.01.09-0014</t>
        </is>
      </c>
      <c r="C320" s="190" t="inlineStr">
        <is>
          <t>Раствор готовый кладочный, цементный, М100</t>
        </is>
      </c>
      <c r="D320" s="194" t="inlineStr">
        <is>
          <t>м3</t>
        </is>
      </c>
      <c r="E320" s="191" t="n">
        <v>0.33476</v>
      </c>
      <c r="F320" s="27" t="n">
        <v>519.8</v>
      </c>
      <c r="G320" s="176">
        <f>ROUND(F320*E320,2)</f>
        <v/>
      </c>
      <c r="H320" s="23">
        <f>G320/G366</f>
        <v/>
      </c>
      <c r="I320" s="176">
        <f>ROUND(F320*Прил.10!$D$12,2)</f>
        <v/>
      </c>
      <c r="J320" s="176">
        <f>ROUND(I320*E320,2)</f>
        <v/>
      </c>
    </row>
    <row r="321" hidden="1" outlineLevel="1" ht="62.45" customFormat="1" customHeight="1" s="154">
      <c r="A321" s="171" t="n">
        <v>293</v>
      </c>
      <c r="B321" s="177" t="inlineStr">
        <is>
          <t>07.2.07.12-0019</t>
        </is>
      </c>
      <c r="C321" s="190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D321" s="194" t="inlineStr">
        <is>
          <t>т</t>
        </is>
      </c>
      <c r="E321" s="191" t="n">
        <v>0.0188</v>
      </c>
      <c r="F321" s="27" t="n">
        <v>8060</v>
      </c>
      <c r="G321" s="176">
        <f>ROUND(F321*E321,2)</f>
        <v/>
      </c>
      <c r="H321" s="23">
        <f>G321/G366</f>
        <v/>
      </c>
      <c r="I321" s="176">
        <f>ROUND(F321*Прил.10!$D$12,2)</f>
        <v/>
      </c>
      <c r="J321" s="176">
        <f>ROUND(I321*E321,2)</f>
        <v/>
      </c>
    </row>
    <row r="322" hidden="1" outlineLevel="1" ht="15.6" customFormat="1" customHeight="1" s="154">
      <c r="A322" s="171" t="n">
        <v>294</v>
      </c>
      <c r="B322" s="177" t="inlineStr">
        <is>
          <t>14.5.07.04-0301</t>
        </is>
      </c>
      <c r="C322" s="190" t="inlineStr">
        <is>
          <t>Краска сухая для внутренних работ</t>
        </is>
      </c>
      <c r="D322" s="194" t="inlineStr">
        <is>
          <t>т</t>
        </is>
      </c>
      <c r="E322" s="191" t="n">
        <v>0.0118</v>
      </c>
      <c r="F322" s="27" t="n">
        <v>12470</v>
      </c>
      <c r="G322" s="176">
        <f>ROUND(F322*E322,2)</f>
        <v/>
      </c>
      <c r="H322" s="23">
        <f>G322/G366</f>
        <v/>
      </c>
      <c r="I322" s="176">
        <f>ROUND(F322*Прил.10!$D$12,2)</f>
        <v/>
      </c>
      <c r="J322" s="176">
        <f>ROUND(I322*E322,2)</f>
        <v/>
      </c>
    </row>
    <row r="323" hidden="1" outlineLevel="1" ht="46.9" customFormat="1" customHeight="1" s="154">
      <c r="A323" s="171" t="n">
        <v>295</v>
      </c>
      <c r="B323" s="177" t="inlineStr">
        <is>
          <t>08.3.07.01-0004</t>
        </is>
      </c>
      <c r="C323" s="190" t="inlineStr">
        <is>
          <t>Прокат полосовой, горячекатаный, марка стали Ст3сп, ширина 100-200 мм, толщина 10-75 мм</t>
        </is>
      </c>
      <c r="D323" s="194" t="inlineStr">
        <is>
          <t>т</t>
        </is>
      </c>
      <c r="E323" s="191" t="n">
        <v>0.025</v>
      </c>
      <c r="F323" s="27" t="n">
        <v>5650</v>
      </c>
      <c r="G323" s="176">
        <f>ROUND(F323*E323,2)</f>
        <v/>
      </c>
      <c r="H323" s="23">
        <f>G323/G366</f>
        <v/>
      </c>
      <c r="I323" s="176">
        <f>ROUND(F323*Прил.10!$D$12,2)</f>
        <v/>
      </c>
      <c r="J323" s="176">
        <f>ROUND(I323*E323,2)</f>
        <v/>
      </c>
    </row>
    <row r="324" hidden="1" outlineLevel="1" ht="31.15" customFormat="1" customHeight="1" s="154">
      <c r="A324" s="171" t="n">
        <v>296</v>
      </c>
      <c r="B324" s="177" t="inlineStr">
        <is>
          <t>04.3.01.09-0023</t>
        </is>
      </c>
      <c r="C324" s="190" t="inlineStr">
        <is>
          <t>Раствор отделочный тяжелый цементный, состав 1:3</t>
        </is>
      </c>
      <c r="D324" s="194" t="inlineStr">
        <is>
          <t>м3</t>
        </is>
      </c>
      <c r="E324" s="191" t="n">
        <v>0.2802</v>
      </c>
      <c r="F324" s="27" t="n">
        <v>497</v>
      </c>
      <c r="G324" s="176">
        <f>ROUND(F324*E324,2)</f>
        <v/>
      </c>
      <c r="H324" s="23">
        <f>G324/G366</f>
        <v/>
      </c>
      <c r="I324" s="176">
        <f>ROUND(F324*Прил.10!$D$12,2)</f>
        <v/>
      </c>
      <c r="J324" s="176">
        <f>ROUND(I324*E324,2)</f>
        <v/>
      </c>
    </row>
    <row r="325" hidden="1" outlineLevel="1" ht="46.9" customFormat="1" customHeight="1" s="154">
      <c r="A325" s="171" t="n">
        <v>297</v>
      </c>
      <c r="B325" s="177" t="inlineStr">
        <is>
          <t>08.3.05.02-0101</t>
        </is>
      </c>
      <c r="C325" s="190" t="inlineStr">
        <is>
          <t>Прокат толстолистовой горячекатаный в листах, марка стали ВСт3пс5, толщина 4-6 мм</t>
        </is>
      </c>
      <c r="D325" s="194" t="inlineStr">
        <is>
          <t>т</t>
        </is>
      </c>
      <c r="E325" s="191" t="n">
        <v>0.0224</v>
      </c>
      <c r="F325" s="27" t="n">
        <v>5763</v>
      </c>
      <c r="G325" s="176">
        <f>ROUND(F325*E325,2)</f>
        <v/>
      </c>
      <c r="H325" s="23">
        <f>G325/G366</f>
        <v/>
      </c>
      <c r="I325" s="176">
        <f>ROUND(F325*Прил.10!$D$12,2)</f>
        <v/>
      </c>
      <c r="J325" s="176">
        <f>ROUND(I325*E325,2)</f>
        <v/>
      </c>
    </row>
    <row r="326" hidden="1" outlineLevel="1" ht="31.15" customFormat="1" customHeight="1" s="154">
      <c r="A326" s="171" t="n">
        <v>298</v>
      </c>
      <c r="B326" s="177" t="inlineStr">
        <is>
          <t>14.4.02.04-0142</t>
        </is>
      </c>
      <c r="C326" s="190" t="inlineStr">
        <is>
          <t>Краска масляная земляная МА-0115, мумия, сурик железный</t>
        </is>
      </c>
      <c r="D326" s="194" t="inlineStr">
        <is>
          <t>кг</t>
        </is>
      </c>
      <c r="E326" s="191" t="n">
        <v>7.515</v>
      </c>
      <c r="F326" s="27" t="n">
        <v>15.12</v>
      </c>
      <c r="G326" s="176">
        <f>ROUND(F326*E326,2)</f>
        <v/>
      </c>
      <c r="H326" s="23">
        <f>G326/G366</f>
        <v/>
      </c>
      <c r="I326" s="176">
        <f>ROUND(F326*Прил.10!$D$12,2)</f>
        <v/>
      </c>
      <c r="J326" s="176">
        <f>ROUND(I326*E326,2)</f>
        <v/>
      </c>
    </row>
    <row r="327" hidden="1" outlineLevel="1" ht="46.9" customFormat="1" customHeight="1" s="154">
      <c r="A327" s="171" t="n">
        <v>299</v>
      </c>
      <c r="B327" s="177" t="inlineStr">
        <is>
          <t>11.1.03.06-0092</t>
        </is>
      </c>
      <c r="C327" s="190" t="inlineStr">
        <is>
          <t>Доска обрезная, хвойных пород, ширина 75-150 мм, толщина 32-40 мм, длина 4-6,5 м, сорт IV</t>
        </is>
      </c>
      <c r="D327" s="194" t="inlineStr">
        <is>
          <t>м3</t>
        </is>
      </c>
      <c r="E327" s="191" t="n">
        <v>0.1104</v>
      </c>
      <c r="F327" s="27" t="n">
        <v>1010</v>
      </c>
      <c r="G327" s="176">
        <f>ROUND(F327*E327,2)</f>
        <v/>
      </c>
      <c r="H327" s="23">
        <f>G327/G366</f>
        <v/>
      </c>
      <c r="I327" s="176">
        <f>ROUND(F327*Прил.10!$D$12,2)</f>
        <v/>
      </c>
      <c r="J327" s="176">
        <f>ROUND(I327*E327,2)</f>
        <v/>
      </c>
    </row>
    <row r="328" hidden="1" outlineLevel="1" ht="46.9" customFormat="1" customHeight="1" s="154">
      <c r="A328" s="171" t="n">
        <v>300</v>
      </c>
      <c r="B328" s="177" t="inlineStr">
        <is>
          <t>11.1.03.01-0077</t>
        </is>
      </c>
      <c r="C328" s="190" t="inlineStr">
        <is>
          <t>Бруски обрезные, хвойных пород, длина 4-6,5 м, ширина 75-150 мм, толщина 40-75 мм, сорт I</t>
        </is>
      </c>
      <c r="D328" s="194" t="inlineStr">
        <is>
          <t>м3</t>
        </is>
      </c>
      <c r="E328" s="191" t="n">
        <v>0.0612232</v>
      </c>
      <c r="F328" s="27" t="n">
        <v>1700</v>
      </c>
      <c r="G328" s="176">
        <f>ROUND(F328*E328,2)</f>
        <v/>
      </c>
      <c r="H328" s="23">
        <f>G328/G366</f>
        <v/>
      </c>
      <c r="I328" s="176">
        <f>ROUND(F328*Прил.10!$D$12,2)</f>
        <v/>
      </c>
      <c r="J328" s="176">
        <f>ROUND(I328*E328,2)</f>
        <v/>
      </c>
    </row>
    <row r="329" hidden="1" outlineLevel="1" ht="15.6" customFormat="1" customHeight="1" s="154">
      <c r="A329" s="171" t="n">
        <v>301</v>
      </c>
      <c r="B329" s="177" t="inlineStr">
        <is>
          <t>12.1.02.06-0042</t>
        </is>
      </c>
      <c r="C329" s="190" t="inlineStr">
        <is>
          <t>Рубероид кровельный РПП-300</t>
        </is>
      </c>
      <c r="D329" s="194" t="inlineStr">
        <is>
          <t>м2</t>
        </is>
      </c>
      <c r="E329" s="191" t="n">
        <v>12.6</v>
      </c>
      <c r="F329" s="27" t="n">
        <v>6.78</v>
      </c>
      <c r="G329" s="176">
        <f>ROUND(F329*E329,2)</f>
        <v/>
      </c>
      <c r="H329" s="23">
        <f>G329/G366</f>
        <v/>
      </c>
      <c r="I329" s="176">
        <f>ROUND(F329*Прил.10!$D$12,2)</f>
        <v/>
      </c>
      <c r="J329" s="176">
        <f>ROUND(I329*E329,2)</f>
        <v/>
      </c>
    </row>
    <row r="330" hidden="1" outlineLevel="1" ht="15.6" customFormat="1" customHeight="1" s="154">
      <c r="A330" s="171" t="n">
        <v>302</v>
      </c>
      <c r="B330" s="177" t="inlineStr">
        <is>
          <t>23.1.01.07-0001</t>
        </is>
      </c>
      <c r="C330" s="190" t="inlineStr">
        <is>
          <t>Компенсаторы давления</t>
        </is>
      </c>
      <c r="D330" s="194" t="inlineStr">
        <is>
          <t>кг</t>
        </is>
      </c>
      <c r="E330" s="191" t="n">
        <v>1.20384</v>
      </c>
      <c r="F330" s="27" t="n">
        <v>61.9</v>
      </c>
      <c r="G330" s="176">
        <f>ROUND(F330*E330,2)</f>
        <v/>
      </c>
      <c r="H330" s="23">
        <f>G330/G366</f>
        <v/>
      </c>
      <c r="I330" s="176">
        <f>ROUND(F330*Прил.10!$D$12,2)</f>
        <v/>
      </c>
      <c r="J330" s="176">
        <f>ROUND(I330*E330,2)</f>
        <v/>
      </c>
    </row>
    <row r="331" hidden="1" outlineLevel="1" ht="31.15" customFormat="1" customHeight="1" s="154">
      <c r="A331" s="171" t="n">
        <v>303</v>
      </c>
      <c r="B331" s="177" t="inlineStr">
        <is>
          <t>01.7.15.03-0044</t>
        </is>
      </c>
      <c r="C331" s="190" t="inlineStr">
        <is>
          <t>Болты строительные с гайками и шайбами черные, размер 10х100 мм</t>
        </is>
      </c>
      <c r="D331" s="194" t="inlineStr">
        <is>
          <t>т</t>
        </is>
      </c>
      <c r="E331" s="191" t="n">
        <v>0.0042</v>
      </c>
      <c r="F331" s="27" t="n">
        <v>16552.69</v>
      </c>
      <c r="G331" s="176">
        <f>ROUND(F331*E331,2)</f>
        <v/>
      </c>
      <c r="H331" s="23">
        <f>G331/G366</f>
        <v/>
      </c>
      <c r="I331" s="176">
        <f>ROUND(F331*Прил.10!$D$12,2)</f>
        <v/>
      </c>
      <c r="J331" s="176">
        <f>ROUND(I331*E331,2)</f>
        <v/>
      </c>
    </row>
    <row r="332" hidden="1" outlineLevel="1" ht="31.15" customFormat="1" customHeight="1" s="154">
      <c r="A332" s="171" t="n">
        <v>304</v>
      </c>
      <c r="B332" s="177" t="inlineStr">
        <is>
          <t>08.4.03.04-0001</t>
        </is>
      </c>
      <c r="C332" s="190" t="inlineStr">
        <is>
          <t>Сталь арматурная, горячекатаная, класс А-I, А-II, А-III</t>
        </is>
      </c>
      <c r="D332" s="194" t="inlineStr">
        <is>
          <t>т</t>
        </is>
      </c>
      <c r="E332" s="191" t="n">
        <v>0.01125</v>
      </c>
      <c r="F332" s="27" t="n">
        <v>5650</v>
      </c>
      <c r="G332" s="176">
        <f>ROUND(F332*E332,2)</f>
        <v/>
      </c>
      <c r="H332" s="23">
        <f>G332/G366</f>
        <v/>
      </c>
      <c r="I332" s="176">
        <f>ROUND(F332*Прил.10!$D$12,2)</f>
        <v/>
      </c>
      <c r="J332" s="176">
        <f>ROUND(I332*E332,2)</f>
        <v/>
      </c>
    </row>
    <row r="333" hidden="1" outlineLevel="1" ht="15.6" customFormat="1" customHeight="1" s="154">
      <c r="A333" s="171" t="n">
        <v>305</v>
      </c>
      <c r="B333" s="177" t="inlineStr">
        <is>
          <t>01.7.07.29-0031</t>
        </is>
      </c>
      <c r="C333" s="190" t="inlineStr">
        <is>
          <t>Каболка</t>
        </is>
      </c>
      <c r="D333" s="194" t="inlineStr">
        <is>
          <t>т</t>
        </is>
      </c>
      <c r="E333" s="191" t="n">
        <v>0.00186</v>
      </c>
      <c r="F333" s="27" t="n">
        <v>30030</v>
      </c>
      <c r="G333" s="176">
        <f>ROUND(F333*E333,2)</f>
        <v/>
      </c>
      <c r="H333" s="23">
        <f>G333/G366</f>
        <v/>
      </c>
      <c r="I333" s="176">
        <f>ROUND(F333*Прил.10!$D$12,2)</f>
        <v/>
      </c>
      <c r="J333" s="176">
        <f>ROUND(I333*E333,2)</f>
        <v/>
      </c>
    </row>
    <row r="334" hidden="1" outlineLevel="1" ht="78" customFormat="1" customHeight="1" s="154">
      <c r="A334" s="171" t="n">
        <v>306</v>
      </c>
      <c r="B334" s="177" t="inlineStr">
        <is>
          <t>08.2.02.11-0007</t>
        </is>
      </c>
      <c r="C334" s="19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334" s="194" t="inlineStr">
        <is>
          <t>10 м</t>
        </is>
      </c>
      <c r="E334" s="191" t="n">
        <v>1.111528</v>
      </c>
      <c r="F334" s="27" t="n">
        <v>50.24</v>
      </c>
      <c r="G334" s="176">
        <f>ROUND(F334*E334,2)</f>
        <v/>
      </c>
      <c r="H334" s="23">
        <f>G334/G366</f>
        <v/>
      </c>
      <c r="I334" s="176">
        <f>ROUND(F334*Прил.10!$D$12,2)</f>
        <v/>
      </c>
      <c r="J334" s="176">
        <f>ROUND(I334*E334,2)</f>
        <v/>
      </c>
    </row>
    <row r="335" hidden="1" outlineLevel="1" ht="31.15" customFormat="1" customHeight="1" s="154">
      <c r="A335" s="171" t="n">
        <v>307</v>
      </c>
      <c r="B335" s="177" t="inlineStr">
        <is>
          <t>02.2.05.04-1827</t>
        </is>
      </c>
      <c r="C335" s="190" t="inlineStr">
        <is>
          <t>Щебень М 1200, фракция 40-80(70) мм, группа 2</t>
        </is>
      </c>
      <c r="D335" s="194" t="inlineStr">
        <is>
          <t>м3</t>
        </is>
      </c>
      <c r="E335" s="191" t="n">
        <v>0.462864</v>
      </c>
      <c r="F335" s="27" t="n">
        <v>103</v>
      </c>
      <c r="G335" s="176">
        <f>ROUND(F335*E335,2)</f>
        <v/>
      </c>
      <c r="H335" s="23">
        <f>G335/G366</f>
        <v/>
      </c>
      <c r="I335" s="176">
        <f>ROUND(F335*Прил.10!$D$12,2)</f>
        <v/>
      </c>
      <c r="J335" s="176">
        <f>ROUND(I335*E335,2)</f>
        <v/>
      </c>
    </row>
    <row r="336" hidden="1" outlineLevel="1" ht="15.6" customFormat="1" customHeight="1" s="154">
      <c r="A336" s="171" t="n">
        <v>308</v>
      </c>
      <c r="B336" s="177" t="inlineStr">
        <is>
          <t>18.3.01.01-0001</t>
        </is>
      </c>
      <c r="C336" s="190" t="inlineStr">
        <is>
          <t>Головка нагнетателя</t>
        </is>
      </c>
      <c r="D336" s="194" t="inlineStr">
        <is>
          <t>кг</t>
        </is>
      </c>
      <c r="E336" s="191" t="n">
        <v>0.60192</v>
      </c>
      <c r="F336" s="27" t="n">
        <v>72.40000000000001</v>
      </c>
      <c r="G336" s="176">
        <f>ROUND(F336*E336,2)</f>
        <v/>
      </c>
      <c r="H336" s="23">
        <f>G336/G366</f>
        <v/>
      </c>
      <c r="I336" s="176">
        <f>ROUND(F336*Прил.10!$D$12,2)</f>
        <v/>
      </c>
      <c r="J336" s="176">
        <f>ROUND(I336*E336,2)</f>
        <v/>
      </c>
    </row>
    <row r="337" hidden="1" outlineLevel="1" ht="15.6" customFormat="1" customHeight="1" s="154">
      <c r="A337" s="171" t="n">
        <v>309</v>
      </c>
      <c r="B337" s="177" t="inlineStr">
        <is>
          <t>12.1.02.06-0012</t>
        </is>
      </c>
      <c r="C337" s="190" t="inlineStr">
        <is>
          <t>Рубероид кровельный РКК-350</t>
        </is>
      </c>
      <c r="D337" s="194" t="inlineStr">
        <is>
          <t>м2</t>
        </is>
      </c>
      <c r="E337" s="191" t="n">
        <v>5.026935</v>
      </c>
      <c r="F337" s="27" t="n">
        <v>7.46</v>
      </c>
      <c r="G337" s="176">
        <f>ROUND(F337*E337,2)</f>
        <v/>
      </c>
      <c r="H337" s="23">
        <f>G337/G366</f>
        <v/>
      </c>
      <c r="I337" s="176">
        <f>ROUND(F337*Прил.10!$D$12,2)</f>
        <v/>
      </c>
      <c r="J337" s="176">
        <f>ROUND(I337*E337,2)</f>
        <v/>
      </c>
    </row>
    <row r="338" hidden="1" outlineLevel="1" ht="15.6" customFormat="1" customHeight="1" s="154">
      <c r="A338" s="171" t="n">
        <v>310</v>
      </c>
      <c r="B338" s="177" t="inlineStr">
        <is>
          <t>01.2.03.07-0023</t>
        </is>
      </c>
      <c r="C338" s="190" t="inlineStr">
        <is>
          <t>Эмульсия битумно-дорожная</t>
        </is>
      </c>
      <c r="D338" s="194" t="inlineStr">
        <is>
          <t>т</t>
        </is>
      </c>
      <c r="E338" s="191" t="n">
        <v>0.021567</v>
      </c>
      <c r="F338" s="27" t="n">
        <v>1554.2</v>
      </c>
      <c r="G338" s="176">
        <f>ROUND(F338*E338,2)</f>
        <v/>
      </c>
      <c r="H338" s="23">
        <f>G338/G366</f>
        <v/>
      </c>
      <c r="I338" s="176">
        <f>ROUND(F338*Прил.10!$D$12,2)</f>
        <v/>
      </c>
      <c r="J338" s="176">
        <f>ROUND(I338*E338,2)</f>
        <v/>
      </c>
    </row>
    <row r="339" hidden="1" outlineLevel="1" ht="46.9" customFormat="1" customHeight="1" s="154">
      <c r="A339" s="171" t="n">
        <v>311</v>
      </c>
      <c r="B339" s="177" t="inlineStr">
        <is>
          <t>08.1.02.14-0006</t>
        </is>
      </c>
      <c r="C339" s="190" t="inlineStr">
        <is>
          <t>Решетка водоприемная для лотка диаметром 100 мм, щелевая, чугунная, размер 500х136х14 мм</t>
        </is>
      </c>
      <c r="D339" s="194" t="inlineStr">
        <is>
          <t>шт</t>
        </is>
      </c>
      <c r="E339" s="191" t="n">
        <v>0.2</v>
      </c>
      <c r="F339" s="27" t="n">
        <v>156.57</v>
      </c>
      <c r="G339" s="176">
        <f>ROUND(F339*E339,2)</f>
        <v/>
      </c>
      <c r="H339" s="23">
        <f>G339/G366</f>
        <v/>
      </c>
      <c r="I339" s="176">
        <f>ROUND(F339*Прил.10!$D$12,2)</f>
        <v/>
      </c>
      <c r="J339" s="176">
        <f>ROUND(I339*E339,2)</f>
        <v/>
      </c>
    </row>
    <row r="340" hidden="1" outlineLevel="1" ht="31.15" customFormat="1" customHeight="1" s="154">
      <c r="A340" s="171" t="n">
        <v>312</v>
      </c>
      <c r="B340" s="177" t="inlineStr">
        <is>
          <t>01.7.12.05-1018</t>
        </is>
      </c>
      <c r="C340" s="190" t="inlineStr">
        <is>
          <t>Геотекстиль нетканый, поверхностной плотностью 550 г/м2</t>
        </is>
      </c>
      <c r="D340" s="194" t="inlineStr">
        <is>
          <t>м2</t>
        </is>
      </c>
      <c r="E340" s="191" t="n">
        <v>3.224</v>
      </c>
      <c r="F340" s="27" t="n">
        <v>9.140000000000001</v>
      </c>
      <c r="G340" s="176">
        <f>ROUND(F340*E340,2)</f>
        <v/>
      </c>
      <c r="H340" s="23">
        <f>G340/G366</f>
        <v/>
      </c>
      <c r="I340" s="176">
        <f>ROUND(F340*Прил.10!$D$12,2)</f>
        <v/>
      </c>
      <c r="J340" s="176">
        <f>ROUND(I340*E340,2)</f>
        <v/>
      </c>
    </row>
    <row r="341" hidden="1" outlineLevel="1" ht="15.6" customFormat="1" customHeight="1" s="154">
      <c r="A341" s="171" t="n">
        <v>313</v>
      </c>
      <c r="B341" s="177" t="inlineStr">
        <is>
          <t>01.7.15.11-0050</t>
        </is>
      </c>
      <c r="C341" s="190" t="inlineStr">
        <is>
          <t>Шайбы оцинкованные, диаметр 20 мм</t>
        </is>
      </c>
      <c r="D341" s="194" t="inlineStr">
        <is>
          <t>кг</t>
        </is>
      </c>
      <c r="E341" s="191" t="n">
        <v>1</v>
      </c>
      <c r="F341" s="27" t="n">
        <v>28.62</v>
      </c>
      <c r="G341" s="176">
        <f>ROUND(F341*E341,2)</f>
        <v/>
      </c>
      <c r="H341" s="23">
        <f>G341/G366</f>
        <v/>
      </c>
      <c r="I341" s="176">
        <f>ROUND(F341*Прил.10!$D$12,2)</f>
        <v/>
      </c>
      <c r="J341" s="176">
        <f>ROUND(I341*E341,2)</f>
        <v/>
      </c>
    </row>
    <row r="342" hidden="1" outlineLevel="1" ht="15.6" customFormat="1" customHeight="1" s="154">
      <c r="A342" s="171" t="n">
        <v>314</v>
      </c>
      <c r="B342" s="177" t="inlineStr">
        <is>
          <t>14.5.09.02-0002</t>
        </is>
      </c>
      <c r="C342" s="190" t="inlineStr">
        <is>
          <t>Ксилол нефтяной, марка А</t>
        </is>
      </c>
      <c r="D342" s="194" t="inlineStr">
        <is>
          <t>т</t>
        </is>
      </c>
      <c r="E342" s="191" t="n">
        <v>0.00364</v>
      </c>
      <c r="F342" s="27" t="n">
        <v>7640</v>
      </c>
      <c r="G342" s="176">
        <f>ROUND(F342*E342,2)</f>
        <v/>
      </c>
      <c r="H342" s="23">
        <f>G342/G366</f>
        <v/>
      </c>
      <c r="I342" s="176">
        <f>ROUND(F342*Прил.10!$D$12,2)</f>
        <v/>
      </c>
      <c r="J342" s="176">
        <f>ROUND(I342*E342,2)</f>
        <v/>
      </c>
    </row>
    <row r="343" hidden="1" outlineLevel="1" ht="31.15" customFormat="1" customHeight="1" s="154">
      <c r="A343" s="171" t="n">
        <v>315</v>
      </c>
      <c r="B343" s="177" t="inlineStr">
        <is>
          <t>08.4.03.02-0007</t>
        </is>
      </c>
      <c r="C343" s="190" t="inlineStr">
        <is>
          <t>Сталь арматурная, горячекатаная, гладкая, класс А-I, диаметр 20-22 мм</t>
        </is>
      </c>
      <c r="D343" s="194" t="inlineStr">
        <is>
          <t>т</t>
        </is>
      </c>
      <c r="E343" s="191" t="n">
        <v>0.0036312</v>
      </c>
      <c r="F343" s="27" t="n">
        <v>5520</v>
      </c>
      <c r="G343" s="176">
        <f>ROUND(F343*E343,2)</f>
        <v/>
      </c>
      <c r="H343" s="23">
        <f>G343/G366</f>
        <v/>
      </c>
      <c r="I343" s="176">
        <f>ROUND(F343*Прил.10!$D$12,2)</f>
        <v/>
      </c>
      <c r="J343" s="176">
        <f>ROUND(I343*E343,2)</f>
        <v/>
      </c>
    </row>
    <row r="344" hidden="1" outlineLevel="1" ht="31.15" customFormat="1" customHeight="1" s="154">
      <c r="A344" s="171" t="n">
        <v>316</v>
      </c>
      <c r="B344" s="177" t="inlineStr">
        <is>
          <t>04.1.02.05-0006</t>
        </is>
      </c>
      <c r="C344" s="190" t="inlineStr">
        <is>
          <t>Смеси бетонные тяжелого бетона (БСТ), класс В15 (М200)</t>
        </is>
      </c>
      <c r="D344" s="194" t="inlineStr">
        <is>
          <t>м3</t>
        </is>
      </c>
      <c r="E344" s="191" t="n">
        <v>0.018245</v>
      </c>
      <c r="F344" s="27" t="n">
        <v>592.76</v>
      </c>
      <c r="G344" s="176">
        <f>ROUND(F344*E344,2)</f>
        <v/>
      </c>
      <c r="H344" s="23">
        <f>G344/G366</f>
        <v/>
      </c>
      <c r="I344" s="176">
        <f>ROUND(F344*Прил.10!$D$12,2)</f>
        <v/>
      </c>
      <c r="J344" s="176">
        <f>ROUND(I344*E344,2)</f>
        <v/>
      </c>
    </row>
    <row r="345" hidden="1" outlineLevel="1" ht="46.9" customFormat="1" customHeight="1" s="154">
      <c r="A345" s="171" t="n">
        <v>317</v>
      </c>
      <c r="B345" s="177" t="inlineStr">
        <is>
          <t>11.1.03.06-0086</t>
        </is>
      </c>
      <c r="C345" s="190" t="inlineStr">
        <is>
          <t>Доска обрезная, хвойных пород, ширина 75-150 мм, толщина 25 мм, длина 4-6,5 м, сорт II</t>
        </is>
      </c>
      <c r="D345" s="194" t="inlineStr">
        <is>
          <t>м3</t>
        </is>
      </c>
      <c r="E345" s="191" t="n">
        <v>0.0065</v>
      </c>
      <c r="F345" s="27" t="n">
        <v>1375</v>
      </c>
      <c r="G345" s="176">
        <f>ROUND(F345*E345,2)</f>
        <v/>
      </c>
      <c r="H345" s="23">
        <f>G345/G366</f>
        <v/>
      </c>
      <c r="I345" s="176">
        <f>ROUND(F345*Прил.10!$D$12,2)</f>
        <v/>
      </c>
      <c r="J345" s="176">
        <f>ROUND(I345*E345,2)</f>
        <v/>
      </c>
    </row>
    <row r="346" hidden="1" outlineLevel="1" ht="31.15" customFormat="1" customHeight="1" s="154">
      <c r="A346" s="171" t="n">
        <v>318</v>
      </c>
      <c r="B346" s="177" t="inlineStr">
        <is>
          <t>01.7.15.05-0016</t>
        </is>
      </c>
      <c r="C346" s="190" t="inlineStr">
        <is>
          <t>Гайки шестигранные, диаметр резьбы 20-22 мм</t>
        </is>
      </c>
      <c r="D346" s="194" t="inlineStr">
        <is>
          <t>т</t>
        </is>
      </c>
      <c r="E346" s="191" t="n">
        <v>0.001</v>
      </c>
      <c r="F346" s="27" t="n">
        <v>8702</v>
      </c>
      <c r="G346" s="176">
        <f>ROUND(F346*E346,2)</f>
        <v/>
      </c>
      <c r="H346" s="23">
        <f>G346/G366</f>
        <v/>
      </c>
      <c r="I346" s="176">
        <f>ROUND(F346*Прил.10!$D$12,2)</f>
        <v/>
      </c>
      <c r="J346" s="176">
        <f>ROUND(I346*E346,2)</f>
        <v/>
      </c>
    </row>
    <row r="347" hidden="1" outlineLevel="1" ht="15.6" customFormat="1" customHeight="1" s="154">
      <c r="A347" s="171" t="n">
        <v>319</v>
      </c>
      <c r="B347" s="177" t="inlineStr">
        <is>
          <t>01.7.20.08-0051</t>
        </is>
      </c>
      <c r="C347" s="190" t="inlineStr">
        <is>
          <t>Ветошь</t>
        </is>
      </c>
      <c r="D347" s="194" t="inlineStr">
        <is>
          <t>кг</t>
        </is>
      </c>
      <c r="E347" s="191" t="n">
        <v>3.39</v>
      </c>
      <c r="F347" s="27" t="n">
        <v>1.82</v>
      </c>
      <c r="G347" s="176">
        <f>ROUND(F347*E347,2)</f>
        <v/>
      </c>
      <c r="H347" s="23">
        <f>G347/G366</f>
        <v/>
      </c>
      <c r="I347" s="176">
        <f>ROUND(F347*Прил.10!$D$12,2)</f>
        <v/>
      </c>
      <c r="J347" s="176">
        <f>ROUND(I347*E347,2)</f>
        <v/>
      </c>
    </row>
    <row r="348" hidden="1" outlineLevel="1" ht="46.9" customFormat="1" customHeight="1" s="154">
      <c r="A348" s="171" t="n">
        <v>320</v>
      </c>
      <c r="B348" s="177" t="inlineStr">
        <is>
          <t>03.2.01.01-0001</t>
        </is>
      </c>
      <c r="C348" s="190" t="inlineStr">
        <is>
          <t>Портландцемент общестроительного назначения бездобавочный М400 Д0 (ЦЕМ I 32,5Н)</t>
        </is>
      </c>
      <c r="D348" s="194" t="inlineStr">
        <is>
          <t>т</t>
        </is>
      </c>
      <c r="E348" s="191" t="n">
        <v>0.0117444</v>
      </c>
      <c r="F348" s="27" t="n">
        <v>412</v>
      </c>
      <c r="G348" s="176">
        <f>ROUND(F348*E348,2)</f>
        <v/>
      </c>
      <c r="H348" s="23">
        <f>G348/G366</f>
        <v/>
      </c>
      <c r="I348" s="176">
        <f>ROUND(F348*Прил.10!$D$12,2)</f>
        <v/>
      </c>
      <c r="J348" s="176">
        <f>ROUND(I348*E348,2)</f>
        <v/>
      </c>
    </row>
    <row r="349" hidden="1" outlineLevel="1" ht="78" customFormat="1" customHeight="1" s="154">
      <c r="A349" s="171" t="n">
        <v>321</v>
      </c>
      <c r="B349" s="177" t="inlineStr">
        <is>
          <t>07.2.07.12-0020</t>
        </is>
      </c>
      <c r="C349" s="190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349" s="194" t="inlineStr">
        <is>
          <t>т</t>
        </is>
      </c>
      <c r="E349" s="191" t="n">
        <v>0.000428</v>
      </c>
      <c r="F349" s="27" t="n">
        <v>7712</v>
      </c>
      <c r="G349" s="176">
        <f>ROUND(F349*E349,2)</f>
        <v/>
      </c>
      <c r="H349" s="23">
        <f>G349/G366</f>
        <v/>
      </c>
      <c r="I349" s="176">
        <f>ROUND(F349*Прил.10!$D$12,2)</f>
        <v/>
      </c>
      <c r="J349" s="176">
        <f>ROUND(I349*E349,2)</f>
        <v/>
      </c>
    </row>
    <row r="350" hidden="1" outlineLevel="1" ht="31.15" customFormat="1" customHeight="1" s="154">
      <c r="A350" s="171" t="n">
        <v>322</v>
      </c>
      <c r="B350" s="177" t="inlineStr">
        <is>
          <t>04.3.01.09-0016</t>
        </is>
      </c>
      <c r="C350" s="190" t="inlineStr">
        <is>
          <t>Раствор готовый кладочный, цементный, М200</t>
        </is>
      </c>
      <c r="D350" s="194" t="inlineStr">
        <is>
          <t>м3</t>
        </is>
      </c>
      <c r="E350" s="191" t="n">
        <v>0.003784</v>
      </c>
      <c r="F350" s="27" t="n">
        <v>600</v>
      </c>
      <c r="G350" s="176">
        <f>ROUND(F350*E350,2)</f>
        <v/>
      </c>
      <c r="H350" s="23">
        <f>G350/G366</f>
        <v/>
      </c>
      <c r="I350" s="176">
        <f>ROUND(F350*Прил.10!$D$12,2)</f>
        <v/>
      </c>
      <c r="J350" s="176">
        <f>ROUND(I350*E350,2)</f>
        <v/>
      </c>
    </row>
    <row r="351" hidden="1" outlineLevel="1" ht="31.15" customFormat="1" customHeight="1" s="154">
      <c r="A351" s="171" t="n">
        <v>323</v>
      </c>
      <c r="B351" s="177" t="inlineStr">
        <is>
          <t>04.1.02.05-0004</t>
        </is>
      </c>
      <c r="C351" s="190" t="inlineStr">
        <is>
          <t>Смеси бетонные тяжелого бетона (БСТ), класс В10 (М150)</t>
        </is>
      </c>
      <c r="D351" s="194" t="inlineStr">
        <is>
          <t>м3</t>
        </is>
      </c>
      <c r="E351" s="191" t="n">
        <v>0.0039</v>
      </c>
      <c r="F351" s="27" t="n">
        <v>490</v>
      </c>
      <c r="G351" s="176">
        <f>ROUND(F351*E351,2)</f>
        <v/>
      </c>
      <c r="H351" s="23">
        <f>G351/G366</f>
        <v/>
      </c>
      <c r="I351" s="176">
        <f>ROUND(F351*Прил.10!$D$12,2)</f>
        <v/>
      </c>
      <c r="J351" s="176">
        <f>ROUND(I351*E351,2)</f>
        <v/>
      </c>
    </row>
    <row r="352" hidden="1" outlineLevel="1" ht="31.15" customFormat="1" customHeight="1" s="154">
      <c r="A352" s="171" t="n">
        <v>324</v>
      </c>
      <c r="B352" s="177" t="inlineStr">
        <is>
          <t>14.2.01.06-0012</t>
        </is>
      </c>
      <c r="C352" s="190" t="inlineStr">
        <is>
          <t>Пленкообразующие материалы для дорожных работ ПМ-100А</t>
        </is>
      </c>
      <c r="D352" s="194" t="inlineStr">
        <is>
          <t>т</t>
        </is>
      </c>
      <c r="E352" s="191" t="n">
        <v>0.000328</v>
      </c>
      <c r="F352" s="27" t="n">
        <v>5527</v>
      </c>
      <c r="G352" s="176">
        <f>ROUND(F352*E352,2)</f>
        <v/>
      </c>
      <c r="H352" s="23">
        <f>G352/G366</f>
        <v/>
      </c>
      <c r="I352" s="176">
        <f>ROUND(F352*Прил.10!$D$12,2)</f>
        <v/>
      </c>
      <c r="J352" s="176">
        <f>ROUND(I352*E352,2)</f>
        <v/>
      </c>
    </row>
    <row r="353" hidden="1" outlineLevel="1" ht="31.15" customFormat="1" customHeight="1" s="154">
      <c r="A353" s="171" t="n">
        <v>325</v>
      </c>
      <c r="B353" s="177" t="inlineStr">
        <is>
          <t>04.3.01.09-0012</t>
        </is>
      </c>
      <c r="C353" s="190" t="inlineStr">
        <is>
          <t>Раствор готовый кладочный, цементный, М50</t>
        </is>
      </c>
      <c r="D353" s="194" t="inlineStr">
        <is>
          <t>м3</t>
        </is>
      </c>
      <c r="E353" s="191" t="n">
        <v>0.0034265</v>
      </c>
      <c r="F353" s="27" t="n">
        <v>485.9</v>
      </c>
      <c r="G353" s="176">
        <f>ROUND(F353*E353,2)</f>
        <v/>
      </c>
      <c r="H353" s="23">
        <f>G353/G366</f>
        <v/>
      </c>
      <c r="I353" s="176">
        <f>ROUND(F353*Прил.10!$D$12,2)</f>
        <v/>
      </c>
      <c r="J353" s="176">
        <f>ROUND(I353*E353,2)</f>
        <v/>
      </c>
    </row>
    <row r="354" hidden="1" outlineLevel="1" ht="31.15" customFormat="1" customHeight="1" s="154">
      <c r="A354" s="171" t="n">
        <v>326</v>
      </c>
      <c r="B354" s="177" t="inlineStr">
        <is>
          <t>04.1.02.05-0007</t>
        </is>
      </c>
      <c r="C354" s="190" t="inlineStr">
        <is>
          <t>Смеси бетонные тяжелого бетона (БСТ), класс В20 (М250)</t>
        </is>
      </c>
      <c r="D354" s="194" t="inlineStr">
        <is>
          <t>м3</t>
        </is>
      </c>
      <c r="E354" s="191" t="n">
        <v>0.0016</v>
      </c>
      <c r="F354" s="27" t="n">
        <v>665</v>
      </c>
      <c r="G354" s="176">
        <f>ROUND(F354*E354,2)</f>
        <v/>
      </c>
      <c r="H354" s="23">
        <f>G354/G366</f>
        <v/>
      </c>
      <c r="I354" s="176">
        <f>ROUND(F354*Прил.10!$D$12,2)</f>
        <v/>
      </c>
      <c r="J354" s="176">
        <f>ROUND(I354*E354,2)</f>
        <v/>
      </c>
    </row>
    <row r="355" hidden="1" outlineLevel="1" ht="62.45" customFormat="1" customHeight="1" s="154">
      <c r="A355" s="171" t="n">
        <v>327</v>
      </c>
      <c r="B355" s="177" t="inlineStr">
        <is>
          <t>07.2.07.12-0021</t>
        </is>
      </c>
      <c r="C355" s="190" t="inlineStr">
        <is>
          <t>Элементы конструктивные зданий и сооружений с преобладанием горячекатаных профилей, средняя масса сборочной единицы от 0,5 до 1 т</t>
        </is>
      </c>
      <c r="D355" s="194" t="inlineStr">
        <is>
          <t>т</t>
        </is>
      </c>
      <c r="E355" s="191" t="n">
        <v>8.8e-05</v>
      </c>
      <c r="F355" s="27" t="n">
        <v>7008.5</v>
      </c>
      <c r="G355" s="176">
        <f>ROUND(F355*E355,2)</f>
        <v/>
      </c>
      <c r="H355" s="23">
        <f>G355/G366</f>
        <v/>
      </c>
      <c r="I355" s="176">
        <f>ROUND(F355*Прил.10!$D$12,2)</f>
        <v/>
      </c>
      <c r="J355" s="176">
        <f>ROUND(I355*E355,2)</f>
        <v/>
      </c>
    </row>
    <row r="356" hidden="1" outlineLevel="1" ht="46.9" customFormat="1" customHeight="1" s="154">
      <c r="A356" s="171" t="n">
        <v>328</v>
      </c>
      <c r="B356" s="177" t="inlineStr">
        <is>
          <t>11.1.03.01-0080</t>
        </is>
      </c>
      <c r="C356" s="190" t="inlineStr">
        <is>
          <t>Бруски обрезные, хвойных пород, длина 4-6,5 м, ширина 75-150 мм, толщина 40-75 мм, сорт IV</t>
        </is>
      </c>
      <c r="D356" s="194" t="inlineStr">
        <is>
          <t>м3</t>
        </is>
      </c>
      <c r="E356" s="191" t="n">
        <v>0.00035</v>
      </c>
      <c r="F356" s="27" t="n">
        <v>1056</v>
      </c>
      <c r="G356" s="176">
        <f>ROUND(F356*E356,2)</f>
        <v/>
      </c>
      <c r="H356" s="23">
        <f>G356/G366</f>
        <v/>
      </c>
      <c r="I356" s="176">
        <f>ROUND(F356*Прил.10!$D$12,2)</f>
        <v/>
      </c>
      <c r="J356" s="176">
        <f>ROUND(I356*E356,2)</f>
        <v/>
      </c>
    </row>
    <row r="357" hidden="1" outlineLevel="1" ht="15.6" customFormat="1" customHeight="1" s="154">
      <c r="A357" s="171" t="n">
        <v>329</v>
      </c>
      <c r="B357" s="177" t="inlineStr">
        <is>
          <t>01.1.02.10-1022</t>
        </is>
      </c>
      <c r="C357" s="190" t="inlineStr">
        <is>
          <t>Хризотил, группа 6К</t>
        </is>
      </c>
      <c r="D357" s="194" t="inlineStr">
        <is>
          <t>т</t>
        </is>
      </c>
      <c r="E357" s="191" t="n">
        <v>0.0002863</v>
      </c>
      <c r="F357" s="27" t="n">
        <v>1160</v>
      </c>
      <c r="G357" s="176">
        <f>ROUND(F357*E357,2)</f>
        <v/>
      </c>
      <c r="H357" s="23">
        <f>G357/G366</f>
        <v/>
      </c>
      <c r="I357" s="176">
        <f>ROUND(F357*Прил.10!$D$12,2)</f>
        <v/>
      </c>
      <c r="J357" s="176">
        <f>ROUND(I357*E357,2)</f>
        <v/>
      </c>
    </row>
    <row r="358" hidden="1" outlineLevel="1" ht="15.6" customFormat="1" customHeight="1" s="154">
      <c r="A358" s="171" t="n">
        <v>330</v>
      </c>
      <c r="B358" s="177" t="inlineStr">
        <is>
          <t>01.7.16.04-0013</t>
        </is>
      </c>
      <c r="C358" s="190" t="inlineStr">
        <is>
          <t>Опалубка металлическая</t>
        </is>
      </c>
      <c r="D358" s="194" t="inlineStr">
        <is>
          <t>т</t>
        </is>
      </c>
      <c r="E358" s="191" t="n">
        <v>7.57e-05</v>
      </c>
      <c r="F358" s="27" t="n">
        <v>3938.2</v>
      </c>
      <c r="G358" s="176">
        <f>ROUND(F358*E358,2)</f>
        <v/>
      </c>
      <c r="H358" s="23">
        <f>G358/G366</f>
        <v/>
      </c>
      <c r="I358" s="176">
        <f>ROUND(F358*Прил.10!$D$12,2)</f>
        <v/>
      </c>
      <c r="J358" s="176">
        <f>ROUND(I358*E358,2)</f>
        <v/>
      </c>
    </row>
    <row r="359" hidden="1" outlineLevel="1" ht="15.6" customFormat="1" customHeight="1" s="154">
      <c r="A359" s="171" t="n">
        <v>331</v>
      </c>
      <c r="B359" s="177" t="inlineStr">
        <is>
          <t>04.3.01.03-0001</t>
        </is>
      </c>
      <c r="C359" s="190" t="inlineStr">
        <is>
          <t>Раствор асбоцементный</t>
        </is>
      </c>
      <c r="D359" s="194" t="inlineStr">
        <is>
          <t>м3</t>
        </is>
      </c>
      <c r="E359" s="191" t="n">
        <v>0.000534</v>
      </c>
      <c r="F359" s="27" t="n">
        <v>395</v>
      </c>
      <c r="G359" s="176">
        <f>ROUND(F359*E359,2)</f>
        <v/>
      </c>
      <c r="H359" s="23">
        <f>G359/G366</f>
        <v/>
      </c>
      <c r="I359" s="176">
        <f>ROUND(F359*Прил.10!$D$12,2)</f>
        <v/>
      </c>
      <c r="J359" s="176">
        <f>ROUND(I359*E359,2)</f>
        <v/>
      </c>
    </row>
    <row r="360" hidden="1" outlineLevel="1" ht="46.9" customFormat="1" customHeight="1" s="154">
      <c r="A360" s="171" t="n">
        <v>332</v>
      </c>
      <c r="B360" s="177" t="inlineStr">
        <is>
          <t>11.1.03.06-0099</t>
        </is>
      </c>
      <c r="C360" s="190" t="inlineStr">
        <is>
          <t>Доска обрезная, хвойных пород, ширина 75-150, мм толщина 19-22 мм, длина 4-6,5 м, сорт III</t>
        </is>
      </c>
      <c r="D360" s="194" t="inlineStr">
        <is>
          <t>м3</t>
        </is>
      </c>
      <c r="E360" s="191" t="n">
        <v>0.00015</v>
      </c>
      <c r="F360" s="27" t="n">
        <v>1242.2</v>
      </c>
      <c r="G360" s="176">
        <f>ROUND(F360*E360,2)</f>
        <v/>
      </c>
      <c r="H360" s="23">
        <f>G360/G366</f>
        <v/>
      </c>
      <c r="I360" s="176">
        <f>ROUND(F360*Прил.10!$D$12,2)</f>
        <v/>
      </c>
      <c r="J360" s="176">
        <f>ROUND(I360*E360,2)</f>
        <v/>
      </c>
    </row>
    <row r="361" hidden="1" outlineLevel="1" ht="31.15" customFormat="1" customHeight="1" s="154">
      <c r="A361" s="171" t="n">
        <v>333</v>
      </c>
      <c r="B361" s="177" t="inlineStr">
        <is>
          <t>07.2.07.02-0001</t>
        </is>
      </c>
      <c r="C361" s="190" t="inlineStr">
        <is>
          <t>Кондуктор инвентарный металлический</t>
        </is>
      </c>
      <c r="D361" s="194" t="inlineStr">
        <is>
          <t>шт</t>
        </is>
      </c>
      <c r="E361" s="191" t="n">
        <v>0.000531</v>
      </c>
      <c r="F361" s="27" t="n">
        <v>346</v>
      </c>
      <c r="G361" s="176">
        <f>ROUND(F361*E361,2)</f>
        <v/>
      </c>
      <c r="H361" s="23">
        <f>G361/G366</f>
        <v/>
      </c>
      <c r="I361" s="176">
        <f>ROUND(F361*Прил.10!$D$12,2)</f>
        <v/>
      </c>
      <c r="J361" s="176">
        <f>ROUND(I361*E361,2)</f>
        <v/>
      </c>
    </row>
    <row r="362" hidden="1" outlineLevel="1" ht="31.15" customFormat="1" customHeight="1" s="154">
      <c r="A362" s="171" t="n">
        <v>334</v>
      </c>
      <c r="B362" s="177" t="inlineStr">
        <is>
          <t>03.1.02.03-0015</t>
        </is>
      </c>
      <c r="C362" s="190" t="inlineStr">
        <is>
          <t>Известь строительная негашеная хлорная, марка А</t>
        </is>
      </c>
      <c r="D362" s="194" t="inlineStr">
        <is>
          <t>кг</t>
        </is>
      </c>
      <c r="E362" s="191" t="n">
        <v>0.05418</v>
      </c>
      <c r="F362" s="27" t="n">
        <v>2.15</v>
      </c>
      <c r="G362" s="176">
        <f>ROUND(F362*E362,2)</f>
        <v/>
      </c>
      <c r="H362" s="23">
        <f>G362/G366</f>
        <v/>
      </c>
      <c r="I362" s="176">
        <f>ROUND(F362*Прил.10!$D$12,2)</f>
        <v/>
      </c>
      <c r="J362" s="176">
        <f>ROUND(I362*E362,2)</f>
        <v/>
      </c>
    </row>
    <row r="363" hidden="1" outlineLevel="1" ht="15.6" customFormat="1" customHeight="1" s="154">
      <c r="A363" s="171" t="n">
        <v>335</v>
      </c>
      <c r="B363" s="177" t="inlineStr">
        <is>
          <t>01.3.05.16-0022</t>
        </is>
      </c>
      <c r="C363" s="190" t="inlineStr">
        <is>
          <t>Карбид кальция для кусков 50/80</t>
        </is>
      </c>
      <c r="D363" s="194" t="inlineStr">
        <is>
          <t>т</t>
        </is>
      </c>
      <c r="E363" s="191" t="n">
        <v>1.2e-05</v>
      </c>
      <c r="F363" s="27" t="n">
        <v>3040</v>
      </c>
      <c r="G363" s="176">
        <f>ROUND(F363*E363,2)</f>
        <v/>
      </c>
      <c r="H363" s="23">
        <f>G363/G366</f>
        <v/>
      </c>
      <c r="I363" s="176">
        <f>ROUND(F363*Прил.10!$D$12,2)</f>
        <v/>
      </c>
      <c r="J363" s="176">
        <f>ROUND(I363*E363,2)</f>
        <v/>
      </c>
    </row>
    <row r="364" hidden="1" outlineLevel="1" ht="15.6" customFormat="1" customHeight="1" s="154">
      <c r="A364" s="171" t="n">
        <v>336</v>
      </c>
      <c r="B364" s="177" t="inlineStr">
        <is>
          <t>01.3.01.04-0001</t>
        </is>
      </c>
      <c r="C364" s="190" t="inlineStr">
        <is>
          <t>Мазут топочный каменноугольный</t>
        </is>
      </c>
      <c r="D364" s="194" t="inlineStr">
        <is>
          <t>т</t>
        </is>
      </c>
      <c r="E364" s="191" t="n">
        <v>9.099999999999999e-06</v>
      </c>
      <c r="F364" s="27" t="n">
        <v>968.5</v>
      </c>
      <c r="G364" s="176">
        <f>ROUND(F364*E364,2)</f>
        <v/>
      </c>
      <c r="H364" s="23">
        <f>G364/G366</f>
        <v/>
      </c>
      <c r="I364" s="176">
        <f>ROUND(F364*Прил.10!$D$12,2)</f>
        <v/>
      </c>
      <c r="J364" s="176">
        <f>ROUND(I364*E364,2)</f>
        <v/>
      </c>
    </row>
    <row r="365" collapsed="1" ht="15.6" customFormat="1" customHeight="1" s="154">
      <c r="A365" s="171" t="n"/>
      <c r="B365" s="171" t="inlineStr">
        <is>
          <t>Итого прочие Материалы</t>
        </is>
      </c>
      <c r="C365" s="197" t="n"/>
      <c r="D365" s="197" t="n"/>
      <c r="E365" s="197" t="n"/>
      <c r="F365" s="198" t="n"/>
      <c r="G365" s="176">
        <f>SUM(G160:G364)</f>
        <v/>
      </c>
      <c r="H365" s="23">
        <f>SUM(H160:H364)</f>
        <v/>
      </c>
      <c r="I365" s="176" t="n"/>
      <c r="J365" s="176">
        <f>SUM(J160:J364)</f>
        <v/>
      </c>
    </row>
    <row r="366" ht="15.6" customFormat="1" customHeight="1" s="154">
      <c r="A366" s="171" t="n"/>
      <c r="B366" s="171" t="inlineStr">
        <is>
          <t>Итого по разделу "Материалы"</t>
        </is>
      </c>
      <c r="C366" s="197" t="n"/>
      <c r="D366" s="197" t="n"/>
      <c r="E366" s="197" t="n"/>
      <c r="F366" s="198" t="n"/>
      <c r="G366" s="176">
        <f>G159+G365</f>
        <v/>
      </c>
      <c r="H366" s="23">
        <f>H159+H365</f>
        <v/>
      </c>
      <c r="I366" s="176" t="n"/>
      <c r="J366" s="176">
        <f>J159+J365</f>
        <v/>
      </c>
    </row>
    <row r="367" ht="15.6" customFormat="1" customHeight="1" s="154">
      <c r="A367" s="171" t="n"/>
      <c r="B367" s="194" t="n"/>
      <c r="C367" s="190" t="inlineStr">
        <is>
          <t>ИТОГО ПО РМ</t>
        </is>
      </c>
      <c r="D367" s="194" t="n"/>
      <c r="E367" s="194" t="n"/>
      <c r="F367" s="192" t="n"/>
      <c r="G367" s="192">
        <f>+G14+G132+G366</f>
        <v/>
      </c>
      <c r="H367" s="33" t="n"/>
      <c r="I367" s="176" t="n"/>
      <c r="J367" s="192">
        <f>+J14+J132+J366</f>
        <v/>
      </c>
    </row>
    <row r="368" ht="15.6" customFormat="1" customHeight="1" s="154">
      <c r="A368" s="171" t="n"/>
      <c r="B368" s="194" t="n"/>
      <c r="C368" s="190" t="inlineStr">
        <is>
          <t>Накладные расходы</t>
        </is>
      </c>
      <c r="D368" s="35" t="n">
        <v>1.084853520128</v>
      </c>
      <c r="E368" s="194" t="n"/>
      <c r="F368" s="192" t="n"/>
      <c r="G368" s="192">
        <f>(G14+G16)*D368</f>
        <v/>
      </c>
      <c r="H368" s="33" t="n"/>
      <c r="I368" s="176" t="n"/>
      <c r="J368" s="176">
        <f>(J14+J16)*D368</f>
        <v/>
      </c>
    </row>
    <row r="369" ht="15.6" customFormat="1" customHeight="1" s="154">
      <c r="A369" s="171" t="n"/>
      <c r="B369" s="194" t="n"/>
      <c r="C369" s="190" t="inlineStr">
        <is>
          <t>Сметная прибыль</t>
        </is>
      </c>
      <c r="D369" s="35" t="n">
        <v>0.58581471295274</v>
      </c>
      <c r="E369" s="194" t="n"/>
      <c r="F369" s="192" t="n"/>
      <c r="G369" s="192">
        <f>(G14+G16)*D369</f>
        <v/>
      </c>
      <c r="H369" s="33" t="n"/>
      <c r="I369" s="176" t="n"/>
      <c r="J369" s="176">
        <f>(J14+J16)*D369</f>
        <v/>
      </c>
    </row>
    <row r="370" ht="15.6" customFormat="1" customHeight="1" s="154">
      <c r="A370" s="171" t="n"/>
      <c r="B370" s="194" t="n"/>
      <c r="C370" s="190" t="inlineStr">
        <is>
          <t>Итого СМР (с НР и СП)</t>
        </is>
      </c>
      <c r="D370" s="194" t="n"/>
      <c r="E370" s="194" t="n"/>
      <c r="F370" s="192" t="n"/>
      <c r="G370" s="192">
        <f>G367+G368+G369</f>
        <v/>
      </c>
      <c r="H370" s="33" t="n"/>
      <c r="I370" s="176" t="n"/>
      <c r="J370" s="192">
        <f>J367+J368+J369</f>
        <v/>
      </c>
    </row>
    <row r="371" ht="15.6" customFormat="1" customHeight="1" s="154">
      <c r="A371" s="171" t="n"/>
      <c r="B371" s="194" t="n"/>
      <c r="C371" s="190" t="inlineStr">
        <is>
          <t>ВСЕГО СМР + ОБОРУДОВАНИЕ</t>
        </is>
      </c>
      <c r="D371" s="194" t="n"/>
      <c r="E371" s="194" t="n"/>
      <c r="F371" s="192" t="n"/>
      <c r="G371" s="192">
        <f>G370</f>
        <v/>
      </c>
      <c r="H371" s="33" t="n"/>
      <c r="I371" s="176" t="n"/>
      <c r="J371" s="176">
        <f>J370</f>
        <v/>
      </c>
    </row>
    <row r="372" ht="15.6" customFormat="1" customHeight="1" s="154">
      <c r="A372" s="171" t="n"/>
      <c r="B372" s="194" t="n"/>
      <c r="C372" s="190" t="inlineStr">
        <is>
          <t>ИТОГО ПОКАЗАТЕЛЬ НА ЕД. ИЗМ.</t>
        </is>
      </c>
      <c r="D372" s="194" t="inlineStr">
        <is>
          <t>м</t>
        </is>
      </c>
      <c r="E372" s="194" t="n">
        <v>887.5</v>
      </c>
      <c r="F372" s="192" t="n"/>
      <c r="G372" s="192">
        <f>G371/E372</f>
        <v/>
      </c>
      <c r="H372" s="33" t="n"/>
      <c r="I372" s="176" t="n"/>
      <c r="J372" s="192">
        <f>J371/E372</f>
        <v/>
      </c>
    </row>
    <row r="373" ht="15.6" customFormat="1" customHeight="1" s="154">
      <c r="A373" s="154" t="n"/>
      <c r="B373" s="154" t="n"/>
      <c r="C373" s="154" t="n"/>
      <c r="E373" s="154" t="n"/>
      <c r="F373" s="65" t="n"/>
      <c r="G373" s="65" t="n"/>
      <c r="I373" s="65" t="n"/>
      <c r="J373" s="65" t="n"/>
    </row>
    <row r="374" ht="15.6" customFormat="1" customHeight="1" s="154">
      <c r="A374" s="154" t="inlineStr">
        <is>
          <t>Составил ______________________        М.С. Колотиевская</t>
        </is>
      </c>
      <c r="B374" s="154" t="n"/>
      <c r="C374" s="154" t="n"/>
      <c r="E374" s="154" t="n"/>
      <c r="F374" s="65" t="n"/>
      <c r="G374" s="65" t="n"/>
      <c r="I374" s="65" t="n"/>
      <c r="J374" s="65" t="n"/>
    </row>
    <row r="375" ht="15.6" customFormat="1" customHeight="1" s="154">
      <c r="A375" s="79" t="inlineStr">
        <is>
          <t xml:space="preserve">                         (подпись, инициалы, фамилия)</t>
        </is>
      </c>
      <c r="B375" s="154" t="n"/>
      <c r="C375" s="154" t="n"/>
      <c r="E375" s="154" t="n"/>
      <c r="F375" s="65" t="n"/>
      <c r="G375" s="65" t="n"/>
      <c r="I375" s="65" t="n"/>
      <c r="J375" s="65" t="n"/>
    </row>
    <row r="376" ht="15.6" customFormat="1" customHeight="1" s="154">
      <c r="A376" s="154" t="n"/>
      <c r="B376" s="154" t="n"/>
      <c r="C376" s="154" t="n"/>
      <c r="E376" s="154" t="n"/>
      <c r="F376" s="65" t="n"/>
      <c r="G376" s="65" t="n"/>
      <c r="I376" s="65" t="n"/>
      <c r="J376" s="65" t="n"/>
    </row>
    <row r="377" ht="15.6" customFormat="1" customHeight="1" s="154">
      <c r="A377" s="154" t="inlineStr">
        <is>
          <t>Проверил ______________________      А.В. Костянецкая</t>
        </is>
      </c>
      <c r="B377" s="154" t="n"/>
      <c r="C377" s="154" t="n"/>
      <c r="E377" s="154" t="n"/>
      <c r="F377" s="65" t="n"/>
      <c r="G377" s="65" t="n"/>
      <c r="I377" s="65" t="n"/>
      <c r="J377" s="65" t="n"/>
    </row>
    <row r="378" ht="15.6" customFormat="1" customHeight="1" s="154">
      <c r="A378" s="79" t="inlineStr">
        <is>
          <t xml:space="preserve">                        (подпись, инициалы, фамилия)</t>
        </is>
      </c>
      <c r="B378" s="154" t="n"/>
      <c r="C378" s="154" t="n"/>
      <c r="E378" s="154" t="n"/>
      <c r="F378" s="65" t="n"/>
      <c r="G378" s="65" t="n"/>
      <c r="I378" s="65" t="n"/>
      <c r="J378" s="65" t="n"/>
    </row>
    <row r="379" ht="15.6" customFormat="1" customHeight="1" s="154">
      <c r="E379" s="154" t="n"/>
      <c r="F379" s="65" t="n"/>
      <c r="G379" s="65" t="n"/>
      <c r="I379" s="65" t="n"/>
      <c r="J379" s="65" t="n"/>
    </row>
  </sheetData>
  <mergeCells count="27">
    <mergeCell ref="H9:H10"/>
    <mergeCell ref="B365:F365"/>
    <mergeCell ref="B366:F366"/>
    <mergeCell ref="B133:H133"/>
    <mergeCell ref="B15:H15"/>
    <mergeCell ref="B139:H139"/>
    <mergeCell ref="B159:F159"/>
    <mergeCell ref="B131:F131"/>
    <mergeCell ref="H2:J2"/>
    <mergeCell ref="C9:C10"/>
    <mergeCell ref="E9:E10"/>
    <mergeCell ref="B132:F132"/>
    <mergeCell ref="B134:H134"/>
    <mergeCell ref="B9:B10"/>
    <mergeCell ref="D9:D10"/>
    <mergeCell ref="B18:H18"/>
    <mergeCell ref="B140:H140"/>
    <mergeCell ref="D6:G6"/>
    <mergeCell ref="B12:H12"/>
    <mergeCell ref="B7:D7"/>
    <mergeCell ref="F9:G9"/>
    <mergeCell ref="A4:H4"/>
    <mergeCell ref="B17:H17"/>
    <mergeCell ref="B24:F24"/>
    <mergeCell ref="A9:A10"/>
    <mergeCell ref="A6:C6"/>
    <mergeCell ref="I9:J9"/>
  </mergeCells>
  <conditionalFormatting sqref="E13:E379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156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19"/>
  <sheetViews>
    <sheetView view="pageBreakPreview" topLeftCell="A6" zoomScale="60" zoomScaleNormal="100" workbookViewId="0">
      <selection activeCell="A14" sqref="A14:C19"/>
    </sheetView>
  </sheetViews>
  <sheetFormatPr baseColWidth="8" defaultColWidth="9.140625" defaultRowHeight="15"/>
  <cols>
    <col width="5.7109375" customWidth="1" style="118" min="1" max="1"/>
    <col width="14.85546875" customWidth="1" style="118" min="2" max="2"/>
    <col width="39.140625" customWidth="1" style="118" min="3" max="3"/>
    <col width="8.28515625" customWidth="1" style="118" min="4" max="4"/>
    <col width="13.5703125" customWidth="1" style="118" min="5" max="5"/>
    <col width="12.42578125" customWidth="1" style="118" min="6" max="6"/>
    <col width="14.140625" customWidth="1" style="118" min="7" max="7"/>
    <col width="9.140625" customWidth="1" style="118" min="8" max="8"/>
  </cols>
  <sheetData>
    <row r="1" ht="15.6" customHeight="1" s="118">
      <c r="A1" s="174" t="inlineStr">
        <is>
          <t>Приложение №6</t>
        </is>
      </c>
    </row>
    <row r="2" ht="21.75" customHeight="1" s="118">
      <c r="A2" s="174" t="n"/>
      <c r="B2" s="174" t="n"/>
      <c r="C2" s="174" t="n"/>
      <c r="D2" s="174" t="n"/>
      <c r="E2" s="174" t="n"/>
      <c r="F2" s="174" t="n"/>
      <c r="G2" s="174" t="n"/>
    </row>
    <row r="3" ht="15.6" customHeight="1" s="118">
      <c r="A3" s="168" t="inlineStr">
        <is>
          <t>Расчет стоимости оборудования</t>
        </is>
      </c>
    </row>
    <row r="4" ht="25.5" customHeight="1" s="118">
      <c r="A4" s="193" t="inlineStr">
        <is>
          <t>Наименование разрабатываемого показателя УНЦ —  Н2-05 БРТМ Каб.коллектор не глубокого заложения</t>
        </is>
      </c>
    </row>
    <row r="5" ht="15.6" customHeight="1" s="118">
      <c r="A5" s="154" t="n"/>
      <c r="B5" s="154" t="n"/>
      <c r="C5" s="154" t="n"/>
      <c r="D5" s="154" t="n"/>
      <c r="E5" s="154" t="n"/>
      <c r="F5" s="154" t="n"/>
      <c r="G5" s="154" t="n"/>
    </row>
    <row r="6" ht="30" customFormat="1" customHeight="1" s="154">
      <c r="A6" s="194" t="inlineStr">
        <is>
          <t>№ пп.</t>
        </is>
      </c>
      <c r="B6" s="194" t="inlineStr">
        <is>
          <t>Код ресурса</t>
        </is>
      </c>
      <c r="C6" s="194" t="inlineStr">
        <is>
          <t>Наименование</t>
        </is>
      </c>
      <c r="D6" s="194" t="inlineStr">
        <is>
          <t>Ед. изм.</t>
        </is>
      </c>
      <c r="E6" s="166" t="inlineStr">
        <is>
          <t>Кол-во единиц по проектным данным</t>
        </is>
      </c>
      <c r="F6" s="194" t="inlineStr">
        <is>
          <t>Сметная стоимость в ценах на 01.01.2000 (руб.)</t>
        </is>
      </c>
      <c r="G6" s="198" t="n"/>
    </row>
    <row r="7" ht="15.6" customFormat="1" customHeight="1" s="154">
      <c r="A7" s="200" t="n"/>
      <c r="B7" s="200" t="n"/>
      <c r="C7" s="200" t="n"/>
      <c r="D7" s="200" t="n"/>
      <c r="E7" s="200" t="n"/>
      <c r="F7" s="166" t="inlineStr">
        <is>
          <t>на ед. изм.</t>
        </is>
      </c>
      <c r="G7" s="166" t="inlineStr">
        <is>
          <t>общая</t>
        </is>
      </c>
    </row>
    <row r="8" ht="15.6" customFormat="1" customHeight="1" s="154">
      <c r="A8" s="166" t="n">
        <v>1</v>
      </c>
      <c r="B8" s="166" t="n">
        <v>2</v>
      </c>
      <c r="C8" s="166" t="n">
        <v>3</v>
      </c>
      <c r="D8" s="166" t="n">
        <v>4</v>
      </c>
      <c r="E8" s="166" t="n">
        <v>5</v>
      </c>
      <c r="F8" s="166" t="n">
        <v>6</v>
      </c>
      <c r="G8" s="166" t="n">
        <v>7</v>
      </c>
    </row>
    <row r="9" ht="15.6" customFormat="1" customHeight="1" s="154">
      <c r="A9" s="170" t="n"/>
      <c r="B9" s="190" t="inlineStr">
        <is>
          <t>ИНЖЕНЕРНОЕ ОБОРУДОВАНИЕ</t>
        </is>
      </c>
      <c r="C9" s="197" t="n"/>
      <c r="D9" s="197" t="n"/>
      <c r="E9" s="197" t="n"/>
      <c r="F9" s="197" t="n"/>
      <c r="G9" s="198" t="n"/>
    </row>
    <row r="10" ht="31.15" customFormat="1" customHeight="1" s="154">
      <c r="A10" s="194" t="n"/>
      <c r="B10" s="84" t="n"/>
      <c r="C10" s="190" t="inlineStr">
        <is>
          <t>ИТОГО ИНЖЕНЕРНОЕ ОБОРУДОВАНИЕ</t>
        </is>
      </c>
      <c r="D10" s="84" t="n"/>
      <c r="E10" s="85" t="n"/>
      <c r="F10" s="192" t="n"/>
      <c r="G10" s="192" t="n">
        <v>0</v>
      </c>
    </row>
    <row r="11" ht="15.6" customFormat="1" customHeight="1" s="154">
      <c r="A11" s="194" t="n"/>
      <c r="B11" s="190" t="inlineStr">
        <is>
          <t>ТЕХНОЛОГИЧЕСКОЕ ОБОРУДОВАНИЕ</t>
        </is>
      </c>
      <c r="C11" s="197" t="n"/>
      <c r="D11" s="197" t="n"/>
      <c r="E11" s="197" t="n"/>
      <c r="F11" s="197" t="n"/>
      <c r="G11" s="198" t="n"/>
    </row>
    <row r="12" ht="31.15" customFormat="1" customHeight="1" s="154">
      <c r="A12" s="194" t="n"/>
      <c r="B12" s="190" t="n"/>
      <c r="C12" s="190" t="inlineStr">
        <is>
          <t>ИТОГО ТЕХНОЛОГИЧЕСКОЕ ОБОРУДОВАНИЕ</t>
        </is>
      </c>
      <c r="D12" s="190" t="n"/>
      <c r="E12" s="191" t="n"/>
      <c r="F12" s="192" t="n"/>
      <c r="G12" s="192" t="n">
        <v>0</v>
      </c>
    </row>
    <row r="13" ht="15.6" customFormat="1" customHeight="1" s="154">
      <c r="A13" s="194" t="n"/>
      <c r="B13" s="190" t="n"/>
      <c r="C13" s="190" t="inlineStr">
        <is>
          <t>Итого по разделу "Оборудование"</t>
        </is>
      </c>
      <c r="D13" s="190" t="n"/>
      <c r="E13" s="191" t="n"/>
      <c r="F13" s="192" t="n"/>
      <c r="G13" s="192">
        <f>G12</f>
        <v/>
      </c>
    </row>
    <row r="14" ht="15.6" customFormat="1" customHeight="1" s="154">
      <c r="A14" s="154" t="n"/>
      <c r="B14" s="154" t="n"/>
      <c r="C14" s="154" t="n"/>
    </row>
    <row r="15" ht="15.6" customFormat="1" customHeight="1" s="154">
      <c r="A15" s="154" t="inlineStr">
        <is>
          <t>Составил ______________________        М.С. Колотиевская</t>
        </is>
      </c>
      <c r="B15" s="154" t="n"/>
      <c r="C15" s="154" t="n"/>
    </row>
    <row r="16" ht="15.6" customFormat="1" customHeight="1" s="154">
      <c r="A16" s="79" t="inlineStr">
        <is>
          <t xml:space="preserve">                         (подпись, инициалы, фамилия)</t>
        </is>
      </c>
      <c r="B16" s="154" t="n"/>
      <c r="C16" s="154" t="n"/>
    </row>
    <row r="17" ht="15.6" customFormat="1" customHeight="1" s="154">
      <c r="A17" s="154" t="n"/>
      <c r="B17" s="154" t="n"/>
      <c r="C17" s="154" t="n"/>
    </row>
    <row r="18" ht="15.6" customFormat="1" customHeight="1" s="154">
      <c r="A18" s="154" t="inlineStr">
        <is>
          <t>Проверил ______________________      А.В. Костянецкая</t>
        </is>
      </c>
      <c r="B18" s="154" t="n"/>
      <c r="C18" s="154" t="n"/>
    </row>
    <row r="19" ht="15.6" customFormat="1" customHeight="1" s="154">
      <c r="A19" s="79" t="inlineStr">
        <is>
          <t xml:space="preserve">                        (подпись, инициалы, фамилия)</t>
        </is>
      </c>
      <c r="B19" s="154" t="n"/>
      <c r="C19" s="154" t="n"/>
    </row>
    <row r="20" ht="15.6" customFormat="1" customHeight="1" s="154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A12" sqref="A12:C17"/>
    </sheetView>
  </sheetViews>
  <sheetFormatPr baseColWidth="8" defaultRowHeight="15"/>
  <cols>
    <col width="12.7109375" customWidth="1" style="118" min="1" max="1"/>
    <col width="22.42578125" customWidth="1" style="118" min="2" max="2"/>
    <col width="37.140625" customWidth="1" style="118" min="3" max="3"/>
    <col width="49" customWidth="1" style="118" min="4" max="4"/>
    <col width="9.140625" customWidth="1" style="118" min="5" max="5"/>
  </cols>
  <sheetData>
    <row r="1" ht="15.75" customHeight="1" s="118">
      <c r="A1" s="154" t="n"/>
      <c r="B1" s="154" t="n"/>
      <c r="C1" s="154" t="n"/>
      <c r="D1" s="154" t="inlineStr">
        <is>
          <t>Приложение №7</t>
        </is>
      </c>
    </row>
    <row r="2" ht="15.75" customHeight="1" s="118">
      <c r="A2" s="154" t="n"/>
      <c r="B2" s="154" t="n"/>
      <c r="C2" s="154" t="n"/>
      <c r="D2" s="154" t="n"/>
    </row>
    <row r="3" ht="15.75" customHeight="1" s="118">
      <c r="A3" s="154" t="n"/>
      <c r="B3" s="111" t="inlineStr">
        <is>
          <t>Расчет показателя УНЦ</t>
        </is>
      </c>
      <c r="C3" s="154" t="n"/>
      <c r="D3" s="154" t="n"/>
    </row>
    <row r="4" ht="15.75" customHeight="1" s="118">
      <c r="A4" s="154" t="n"/>
      <c r="B4" s="154" t="n"/>
      <c r="C4" s="154" t="n"/>
      <c r="D4" s="154" t="n"/>
    </row>
    <row r="5" ht="31.5" customHeight="1" s="118">
      <c r="A5" s="193" t="inlineStr">
        <is>
          <t xml:space="preserve">Наименование разрабатываемого показателя УНЦ - </t>
        </is>
      </c>
      <c r="D5" s="193">
        <f>'Прил.5 Расчет СМР и ОБ'!D6:J6</f>
        <v/>
      </c>
    </row>
    <row r="6" ht="15.75" customHeight="1" s="118">
      <c r="A6" s="154" t="inlineStr">
        <is>
          <t>Единица измерения  — 1 м</t>
        </is>
      </c>
      <c r="B6" s="154" t="n"/>
      <c r="C6" s="154" t="n"/>
      <c r="D6" s="154" t="n"/>
    </row>
    <row r="7" ht="15.75" customHeight="1" s="118">
      <c r="A7" s="154" t="n"/>
      <c r="B7" s="154" t="n"/>
      <c r="C7" s="154" t="n"/>
      <c r="D7" s="154" t="n"/>
    </row>
    <row r="8">
      <c r="A8" s="166" t="inlineStr">
        <is>
          <t>Код показателя</t>
        </is>
      </c>
      <c r="B8" s="166" t="inlineStr">
        <is>
          <t>Наименование показателя</t>
        </is>
      </c>
      <c r="C8" s="166" t="inlineStr">
        <is>
          <t>Наименование РМ, входящих в состав показателя</t>
        </is>
      </c>
      <c r="D8" s="166" t="inlineStr">
        <is>
          <t>Норматив цены на 01.01.2023, тыс.руб.</t>
        </is>
      </c>
    </row>
    <row r="9">
      <c r="A9" s="200" t="n"/>
      <c r="B9" s="200" t="n"/>
      <c r="C9" s="200" t="n"/>
      <c r="D9" s="200" t="n"/>
    </row>
    <row r="10" ht="15.75" customHeight="1" s="118">
      <c r="A10" s="166" t="n">
        <v>1</v>
      </c>
      <c r="B10" s="166" t="n">
        <v>2</v>
      </c>
      <c r="C10" s="166" t="n">
        <v>3</v>
      </c>
      <c r="D10" s="166" t="n">
        <v>4</v>
      </c>
    </row>
    <row r="11" ht="63" customHeight="1" s="118">
      <c r="A11" s="166" t="inlineStr">
        <is>
          <t>Н2-06</t>
        </is>
      </c>
      <c r="B11" s="166" t="inlineStr">
        <is>
          <t xml:space="preserve">УНЦ кабельных сооружений для прокладки кабельной линии </t>
        </is>
      </c>
      <c r="C11" s="115">
        <f>D5</f>
        <v/>
      </c>
      <c r="D11" s="126">
        <f>'Прил.4 РМ'!C41/1000</f>
        <v/>
      </c>
    </row>
    <row r="12" ht="15.75" customHeight="1" s="118">
      <c r="A12" s="154" t="n"/>
      <c r="B12" s="154" t="n"/>
      <c r="C12" s="154" t="n"/>
    </row>
    <row r="13" ht="15.75" customHeight="1" s="118">
      <c r="A13" s="154" t="inlineStr">
        <is>
          <t>Составил ______________________        М.С. Колотиевская</t>
        </is>
      </c>
      <c r="B13" s="154" t="n"/>
      <c r="C13" s="154" t="n"/>
      <c r="D13" s="117" t="n"/>
    </row>
    <row r="14" ht="15.75" customHeight="1" s="118">
      <c r="A14" s="79" t="inlineStr">
        <is>
          <t xml:space="preserve">                         (подпись, инициалы, фамилия)</t>
        </is>
      </c>
      <c r="B14" s="154" t="n"/>
      <c r="C14" s="154" t="n"/>
      <c r="D14" s="117" t="n"/>
    </row>
    <row r="15" ht="15.75" customHeight="1" s="118">
      <c r="A15" s="154" t="n"/>
      <c r="B15" s="154" t="n"/>
      <c r="C15" s="154" t="n"/>
      <c r="D15" s="117" t="n"/>
    </row>
    <row r="16" ht="15.75" customHeight="1" s="118">
      <c r="A16" s="154" t="inlineStr">
        <is>
          <t>Проверил ______________________      А.В. Костянецкая</t>
        </is>
      </c>
      <c r="B16" s="154" t="n"/>
      <c r="C16" s="154" t="n"/>
      <c r="D16" s="117" t="n"/>
    </row>
    <row r="17" ht="20.25" customHeight="1" s="118">
      <c r="A17" s="79" t="inlineStr">
        <is>
          <t xml:space="preserve">                        (подпись, инициалы, фамилия)</t>
        </is>
      </c>
      <c r="B17" s="154" t="n"/>
      <c r="C17" s="154" t="n"/>
      <c r="D17" s="1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zoomScale="60" zoomScaleNormal="100" workbookViewId="0">
      <selection activeCell="D26" sqref="D26"/>
    </sheetView>
  </sheetViews>
  <sheetFormatPr baseColWidth="8" defaultColWidth="9.140625" defaultRowHeight="15"/>
  <cols>
    <col width="9.140625" customWidth="1" style="118" min="1" max="1"/>
    <col width="40.7109375" customWidth="1" style="118" min="2" max="2"/>
    <col width="37" customWidth="1" style="118" min="3" max="3"/>
    <col width="32" customWidth="1" style="118" min="4" max="4"/>
    <col width="9.140625" customWidth="1" style="118" min="5" max="5"/>
  </cols>
  <sheetData>
    <row r="4" ht="15.6" customHeight="1" s="118">
      <c r="B4" s="163" t="inlineStr">
        <is>
          <t>Приложение № 10</t>
        </is>
      </c>
    </row>
    <row r="5" ht="18" customHeight="1" s="118">
      <c r="B5" s="45" t="n"/>
    </row>
    <row r="6" ht="15.6" customHeight="1" s="118">
      <c r="B6" s="168" t="inlineStr">
        <is>
          <t>Используемые индексы изменений сметной стоимости и нормы сопутствующих затрат</t>
        </is>
      </c>
    </row>
    <row r="7" ht="18" customHeight="1" s="118">
      <c r="B7" s="140" t="n"/>
    </row>
    <row r="8" ht="46.9" customFormat="1" customHeight="1" s="154">
      <c r="B8" s="166" t="inlineStr">
        <is>
          <t>Наименование индекса / норм сопутствующих затрат</t>
        </is>
      </c>
      <c r="C8" s="166" t="inlineStr">
        <is>
          <t>Дата применения и обоснование индекса / норм сопутствующих затрат</t>
        </is>
      </c>
      <c r="D8" s="166" t="inlineStr">
        <is>
          <t>Размер индекса / норма сопутствующих затрат</t>
        </is>
      </c>
    </row>
    <row r="9" ht="15.6" customFormat="1" customHeight="1" s="154">
      <c r="B9" s="166" t="n">
        <v>1</v>
      </c>
      <c r="C9" s="166" t="n">
        <v>2</v>
      </c>
      <c r="D9" s="166" t="n">
        <v>3</v>
      </c>
    </row>
    <row r="10" ht="45" customFormat="1" customHeight="1" s="154">
      <c r="B10" s="166" t="inlineStr">
        <is>
          <t xml:space="preserve">Индекс изменения сметной стоимости на 1 квартал 2023 года. ОЗП </t>
        </is>
      </c>
      <c r="C10" s="166" t="inlineStr">
        <is>
          <t>Письмо Минстроя России от 30.03.2023г. №17106-ИФ/09  прил.1</t>
        </is>
      </c>
      <c r="D10" s="166" t="n">
        <v>44.29</v>
      </c>
    </row>
    <row r="11" ht="29.25" customFormat="1" customHeight="1" s="154">
      <c r="B11" s="166" t="inlineStr">
        <is>
          <t>Индекс изменения сметной стоимости на 1 квартал 2023 года. ЭМ</t>
        </is>
      </c>
      <c r="C11" s="166" t="inlineStr">
        <is>
          <t>Письмо Минстроя России от 30.03.2023г. №17106-ИФ/09  прил.1</t>
        </is>
      </c>
      <c r="D11" s="166" t="n">
        <v>13.47</v>
      </c>
    </row>
    <row r="12" ht="29.25" customFormat="1" customHeight="1" s="154">
      <c r="B12" s="166" t="inlineStr">
        <is>
          <t>Индекс изменения сметной стоимости на 1 квартал 2023 года. МАТ</t>
        </is>
      </c>
      <c r="C12" s="166" t="inlineStr">
        <is>
          <t>Письмо Минстроя России от 30.03.2023г. №17106-ИФ/09  прил.1</t>
        </is>
      </c>
      <c r="D12" s="166" t="n">
        <v>8.039999999999999</v>
      </c>
    </row>
    <row r="13" ht="30.75" customFormat="1" customHeight="1" s="154">
      <c r="B13" s="166" t="inlineStr">
        <is>
          <t>Индекс изменения сметной стоимости на 1 квартал 2023 года. ОБ</t>
        </is>
      </c>
      <c r="C13" s="146" t="inlineStr">
        <is>
          <t>Письмо Минстроя России от 23.02.2023г. №9791-ИФ/09 прил.6</t>
        </is>
      </c>
      <c r="D13" s="166" t="n">
        <v>6.26</v>
      </c>
    </row>
    <row r="14" ht="89.25" customFormat="1" customHeight="1" s="154">
      <c r="B14" s="166" t="inlineStr">
        <is>
          <t>Временные здания и сооружения</t>
        </is>
      </c>
      <c r="C14" s="16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6" t="n">
        <v>0.039</v>
      </c>
    </row>
    <row r="15" ht="78" customFormat="1" customHeight="1" s="154">
      <c r="B15" s="166" t="inlineStr">
        <is>
          <t>Дополнительные затраты при производстве строительно-монтажных работ в зимнее время</t>
        </is>
      </c>
      <c r="C15" s="1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6" t="n">
        <v>0.021</v>
      </c>
      <c r="E15" s="39" t="n"/>
    </row>
    <row r="16" ht="34.5" customFormat="1" customHeight="1" s="154">
      <c r="B16" s="166" t="inlineStr">
        <is>
          <t>Пусконаладочные работы</t>
        </is>
      </c>
      <c r="C16" s="166" t="n"/>
      <c r="D16" s="166" t="inlineStr">
        <is>
          <t>80% от 7% стоимости оборудования</t>
        </is>
      </c>
    </row>
    <row r="17" ht="31.5" customFormat="1" customHeight="1" s="154">
      <c r="B17" s="166" t="inlineStr">
        <is>
          <t>Строительный контроль</t>
        </is>
      </c>
      <c r="C17" s="166" t="inlineStr">
        <is>
          <t>Постановление Правительства РФ от 21.06.10 г. № 468</t>
        </is>
      </c>
      <c r="D17" s="46" t="n">
        <v>0.0214</v>
      </c>
    </row>
    <row r="18" ht="31.5" customFormat="1" customHeight="1" s="154">
      <c r="B18" s="166" t="inlineStr">
        <is>
          <t>Авторский надзор</t>
        </is>
      </c>
      <c r="C18" s="166" t="inlineStr">
        <is>
          <t>Приказ от 4.08.2020 № 421/пр п.173</t>
        </is>
      </c>
      <c r="D18" s="46" t="n">
        <v>0.002</v>
      </c>
    </row>
    <row r="19" ht="24" customFormat="1" customHeight="1" s="154">
      <c r="B19" s="166" t="inlineStr">
        <is>
          <t>Непредвиденные расходы</t>
        </is>
      </c>
      <c r="C19" s="166" t="inlineStr">
        <is>
          <t>Приказ от 4.08.2020 № 421/пр п.179</t>
        </is>
      </c>
      <c r="D19" s="46" t="n">
        <v>0.03</v>
      </c>
    </row>
    <row r="20" ht="15.6" customFormat="1" customHeight="1" s="154">
      <c r="B20" s="162" t="n"/>
    </row>
    <row r="21" ht="15.6" customFormat="1" customHeight="1" s="154">
      <c r="B21" s="162" t="n"/>
    </row>
    <row r="22" ht="15.6" customFormat="1" customHeight="1" s="154">
      <c r="B22" s="162" t="n"/>
    </row>
    <row r="23" ht="15.6" customFormat="1" customHeight="1" s="154">
      <c r="B23" s="162" t="n"/>
    </row>
    <row r="24" ht="15.6" customFormat="1" customHeight="1" s="154"/>
    <row r="25" ht="15.6" customFormat="1" customHeight="1" s="154">
      <c r="B25" s="154" t="n"/>
      <c r="C25" s="154" t="n"/>
      <c r="D25" s="154" t="n"/>
    </row>
    <row r="26" ht="15.6" customFormat="1" customHeight="1" s="154">
      <c r="B26" s="154" t="inlineStr">
        <is>
          <t>Составил ______________________        М.С. Колотиевская</t>
        </is>
      </c>
      <c r="C26" s="154" t="n"/>
      <c r="D26" s="154" t="n"/>
    </row>
    <row r="27" ht="15.6" customFormat="1" customHeight="1" s="154">
      <c r="B27" s="79" t="inlineStr">
        <is>
          <t xml:space="preserve">                         (подпись, инициалы, фамилия)</t>
        </is>
      </c>
      <c r="C27" s="154" t="n"/>
      <c r="D27" s="154" t="n"/>
    </row>
    <row r="28" ht="15.6" customFormat="1" customHeight="1" s="154">
      <c r="B28" s="154" t="n"/>
      <c r="C28" s="154" t="n"/>
      <c r="D28" s="154" t="n"/>
    </row>
    <row r="29" ht="15.6" customFormat="1" customHeight="1" s="154">
      <c r="B29" s="154" t="inlineStr">
        <is>
          <t>Проверил ______________________      А.В. Костянецкая</t>
        </is>
      </c>
      <c r="C29" s="154" t="n"/>
      <c r="D29" s="154" t="n"/>
    </row>
    <row r="30" ht="15.6" customFormat="1" customHeight="1" s="154">
      <c r="B30" s="79" t="inlineStr">
        <is>
          <t xml:space="preserve">                        (подпись, инициалы, фамилия)</t>
        </is>
      </c>
      <c r="C30" s="154" t="n"/>
      <c r="D30" s="154" t="n"/>
    </row>
    <row r="31" ht="15.6" customFormat="1" customHeight="1" s="154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G1" sqref="G1:G1048576"/>
    </sheetView>
  </sheetViews>
  <sheetFormatPr baseColWidth="8" defaultColWidth="9.140625" defaultRowHeight="15"/>
  <cols>
    <col width="44.85546875" customWidth="1" style="118" min="2" max="2"/>
    <col width="13" customWidth="1" style="118" min="3" max="3"/>
    <col width="22.85546875" customWidth="1" style="118" min="4" max="4"/>
    <col width="21.5703125" customWidth="1" style="118" min="5" max="5"/>
    <col width="43.85546875" customWidth="1" style="118" min="6" max="6"/>
  </cols>
  <sheetData>
    <row r="1" s="118"/>
    <row r="2" ht="17.25" customHeight="1" s="118">
      <c r="A2" s="168" t="inlineStr">
        <is>
          <t>Расчет размера средств на оплату труда рабочих-строителей в текущем уровне цен (ФОТр.тек.)</t>
        </is>
      </c>
    </row>
    <row r="3" s="118"/>
    <row r="4" ht="18" customHeight="1" s="118">
      <c r="A4" s="119" t="inlineStr">
        <is>
          <t>Составлен в уровне цен на 01.01.2023 г.</t>
        </is>
      </c>
      <c r="B4" s="154" t="n"/>
      <c r="C4" s="154" t="n"/>
      <c r="D4" s="154" t="n"/>
      <c r="E4" s="154" t="n"/>
      <c r="F4" s="154" t="n"/>
      <c r="G4" s="154" t="n"/>
    </row>
    <row r="5" ht="15.75" customHeight="1" s="118">
      <c r="A5" s="121" t="inlineStr">
        <is>
          <t>№ пп.</t>
        </is>
      </c>
      <c r="B5" s="121" t="inlineStr">
        <is>
          <t>Наименование элемента</t>
        </is>
      </c>
      <c r="C5" s="121" t="inlineStr">
        <is>
          <t>Обозначение</t>
        </is>
      </c>
      <c r="D5" s="121" t="inlineStr">
        <is>
          <t>Формула</t>
        </is>
      </c>
      <c r="E5" s="121" t="inlineStr">
        <is>
          <t>Величина элемента</t>
        </is>
      </c>
      <c r="F5" s="121" t="inlineStr">
        <is>
          <t>Наименования обосновывающих документов</t>
        </is>
      </c>
      <c r="G5" s="154" t="n"/>
    </row>
    <row r="6" ht="15.75" customHeight="1" s="118">
      <c r="A6" s="121" t="n">
        <v>1</v>
      </c>
      <c r="B6" s="121" t="n">
        <v>2</v>
      </c>
      <c r="C6" s="121" t="n">
        <v>3</v>
      </c>
      <c r="D6" s="121" t="n">
        <v>4</v>
      </c>
      <c r="E6" s="121" t="n">
        <v>5</v>
      </c>
      <c r="F6" s="121" t="n">
        <v>6</v>
      </c>
      <c r="G6" s="154" t="n"/>
    </row>
    <row r="7" ht="110.25" customHeight="1" s="118">
      <c r="A7" s="122" t="inlineStr">
        <is>
          <t>1.1</t>
        </is>
      </c>
      <c r="B7" s="17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6" t="inlineStr">
        <is>
          <t>С1ср</t>
        </is>
      </c>
      <c r="D7" s="166" t="inlineStr">
        <is>
          <t>-</t>
        </is>
      </c>
      <c r="E7" s="125" t="n">
        <v>47872.94</v>
      </c>
      <c r="F7" s="17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54" t="n"/>
    </row>
    <row r="8" ht="31.5" customHeight="1" s="118">
      <c r="A8" s="122" t="inlineStr">
        <is>
          <t>1.2</t>
        </is>
      </c>
      <c r="B8" s="178" t="inlineStr">
        <is>
          <t>Среднегодовое нормативное число часов работы одного рабочего в месяц, часы (ч.)</t>
        </is>
      </c>
      <c r="C8" s="166" t="inlineStr">
        <is>
          <t>tср</t>
        </is>
      </c>
      <c r="D8" s="166" t="inlineStr">
        <is>
          <t>1973ч/12мес.</t>
        </is>
      </c>
      <c r="E8" s="126">
        <f>1973/12</f>
        <v/>
      </c>
      <c r="F8" s="178" t="inlineStr">
        <is>
          <t>Производственный календарь 2023 год
(40-часов.неделя)</t>
        </is>
      </c>
      <c r="G8" s="129" t="n"/>
    </row>
    <row r="9" ht="15.75" customHeight="1" s="118">
      <c r="A9" s="122" t="inlineStr">
        <is>
          <t>1.3</t>
        </is>
      </c>
      <c r="B9" s="178" t="inlineStr">
        <is>
          <t>Коэффициент увеличения</t>
        </is>
      </c>
      <c r="C9" s="166" t="inlineStr">
        <is>
          <t>Кув</t>
        </is>
      </c>
      <c r="D9" s="166" t="inlineStr">
        <is>
          <t>-</t>
        </is>
      </c>
      <c r="E9" s="126" t="n">
        <v>1</v>
      </c>
      <c r="F9" s="178" t="n"/>
      <c r="G9" s="129" t="n"/>
    </row>
    <row r="10" ht="15.75" customHeight="1" s="118">
      <c r="A10" s="122" t="inlineStr">
        <is>
          <t>1.4</t>
        </is>
      </c>
      <c r="B10" s="178" t="inlineStr">
        <is>
          <t>Средний разряд работ</t>
        </is>
      </c>
      <c r="C10" s="166" t="n"/>
      <c r="D10" s="166" t="n"/>
      <c r="E10" s="130" t="n">
        <v>3.8</v>
      </c>
      <c r="F10" s="178" t="inlineStr">
        <is>
          <t>РТМ</t>
        </is>
      </c>
      <c r="G10" s="129" t="n"/>
    </row>
    <row r="11" ht="78.75" customHeight="1" s="118">
      <c r="A11" s="122" t="inlineStr">
        <is>
          <t>1.5</t>
        </is>
      </c>
      <c r="B11" s="178" t="inlineStr">
        <is>
          <t>Тарифный коэффициент среднего разряда работ</t>
        </is>
      </c>
      <c r="C11" s="166" t="inlineStr">
        <is>
          <t>КТ</t>
        </is>
      </c>
      <c r="D11" s="166" t="inlineStr">
        <is>
          <t>-</t>
        </is>
      </c>
      <c r="E11" s="131" t="n">
        <v>1.308</v>
      </c>
      <c r="F11" s="17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54" t="n"/>
    </row>
    <row r="12" ht="78.75" customHeight="1" s="118">
      <c r="A12" s="122" t="inlineStr">
        <is>
          <t>1.6</t>
        </is>
      </c>
      <c r="B12" s="175" t="inlineStr">
        <is>
          <t>Коэффициент инфляции, определяемый поквартально</t>
        </is>
      </c>
      <c r="C12" s="166" t="inlineStr">
        <is>
          <t>Кинф</t>
        </is>
      </c>
      <c r="D12" s="166" t="inlineStr">
        <is>
          <t>-</t>
        </is>
      </c>
      <c r="E12" s="133" t="n">
        <v>1.139</v>
      </c>
      <c r="F12" s="18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9" t="n"/>
    </row>
    <row r="13" ht="63" customHeight="1" s="118">
      <c r="A13" s="135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195" t="inlineStr">
        <is>
          <t>ФОТр.тек.</t>
        </is>
      </c>
      <c r="D13" s="195" t="inlineStr">
        <is>
          <t>(С1ср/tср*КТ*Т*Кув)*Кинф</t>
        </is>
      </c>
      <c r="E13" s="138">
        <f>((E7*E9/E8)*E11)*E12</f>
        <v/>
      </c>
      <c r="F13" s="1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5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2023-07-25T09:21:39Z</dcterms:created>
  <dcterms:modified xsi:type="dcterms:W3CDTF">2025-01-24T12:12:26Z</dcterms:modified>
  <cp:lastModifiedBy>REDMIBOOK</cp:lastModifiedBy>
  <cp:lastPrinted>2023-12-01T09:22:34Z</cp:lastPrinted>
</cp:coreProperties>
</file>