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16 шт., максимально-допустимая растягивающая нагрузка 20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16 волокон (МДРН 20кН)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16 волокон МДРН 20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6" t="inlineStr">
        <is>
          <t>ОКСН количество волокон 16 шт., максимально-допустимая растягивающая нагрузка 20 кН</t>
        </is>
      </c>
    </row>
    <row r="7" ht="12.75" customFormat="1" customHeight="1" s="95">
      <c r="A7" s="166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92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6" t="inlineStr">
        <is>
          <t>на ед. изм.</t>
        </is>
      </c>
      <c r="G10" s="156" t="inlineStr">
        <is>
          <t>общая</t>
        </is>
      </c>
      <c r="H10" s="194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67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6" t="n">
        <v>1</v>
      </c>
      <c r="B13" s="32" t="inlineStr">
        <is>
          <t>1-3-3</t>
        </is>
      </c>
      <c r="C13" s="155" t="inlineStr">
        <is>
          <t>Затраты труда рабочих (средний разряд работы 3,3)</t>
        </is>
      </c>
      <c r="D13" s="156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68">
        <f>G13/G16</f>
        <v/>
      </c>
      <c r="I13" s="38">
        <f>ФОТр.тек.!E13</f>
        <v/>
      </c>
      <c r="J13" s="38">
        <f>ROUND(I13*E13,2)</f>
        <v/>
      </c>
    </row>
    <row r="14">
      <c r="A14" s="156" t="n">
        <v>2</v>
      </c>
      <c r="B14" s="32" t="inlineStr">
        <is>
          <t>10-3-1</t>
        </is>
      </c>
      <c r="C14" s="155" t="inlineStr">
        <is>
          <t>Инженер I категории</t>
        </is>
      </c>
      <c r="D14" s="156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59">
        <f>G14/G16</f>
        <v/>
      </c>
      <c r="I14" s="14">
        <f>ФОТр.тек.!E21</f>
        <v/>
      </c>
      <c r="J14" s="38">
        <f>ROUND(I14*E14,2)</f>
        <v/>
      </c>
    </row>
    <row r="15">
      <c r="A15" s="156" t="n">
        <v>3</v>
      </c>
      <c r="B15" s="32" t="inlineStr">
        <is>
          <t>10-2-1</t>
        </is>
      </c>
      <c r="C15" s="155" t="inlineStr">
        <is>
          <t>Ведущий инженер</t>
        </is>
      </c>
      <c r="D15" s="156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59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6" t="n"/>
      <c r="B16" s="156" t="n"/>
      <c r="C16" s="167" t="inlineStr">
        <is>
          <t>Итого по разделу "Затраты труда рабочих-строителей"</t>
        </is>
      </c>
      <c r="D16" s="156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68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6" t="n"/>
      <c r="B17" s="155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6" t="n">
        <v>4</v>
      </c>
      <c r="B18" s="156" t="n">
        <v>2</v>
      </c>
      <c r="C18" s="155" t="inlineStr">
        <is>
          <t>Затраты труда машинистов</t>
        </is>
      </c>
      <c r="D18" s="156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68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6" t="n"/>
      <c r="B19" s="167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68" t="n"/>
      <c r="J19" s="168" t="n"/>
    </row>
    <row r="20" ht="14.25" customFormat="1" customHeight="1" s="105">
      <c r="A20" s="156" t="n"/>
      <c r="B20" s="155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6" t="n">
        <v>5</v>
      </c>
      <c r="B21" s="32" t="inlineStr">
        <is>
          <t>91.11.01-012</t>
        </is>
      </c>
      <c r="C21" s="155" t="inlineStr">
        <is>
          <t>Машины монтажные для выполнения работ при прокладке и монтаже кабеля на базе автомобиля</t>
        </is>
      </c>
      <c r="D21" s="156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68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6" t="n"/>
      <c r="C22" s="155" t="inlineStr">
        <is>
          <t>Итого основные машины и механизмы</t>
        </is>
      </c>
      <c r="D22" s="156" t="n"/>
      <c r="E22" s="200" t="n"/>
      <c r="F22" s="14" t="n"/>
      <c r="G22" s="14">
        <f>SUM(G21:G21)</f>
        <v/>
      </c>
      <c r="H22" s="168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6" t="n">
        <v>6</v>
      </c>
      <c r="B23" s="32" t="inlineStr">
        <is>
          <t>91.05.05-015</t>
        </is>
      </c>
      <c r="C23" s="155" t="inlineStr">
        <is>
          <t>Краны на автомобильном ходу, грузоподъемность 16 т</t>
        </is>
      </c>
      <c r="D23" s="156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68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6" t="n">
        <v>7</v>
      </c>
      <c r="B24" s="32" t="inlineStr">
        <is>
          <t>91.06.06-014</t>
        </is>
      </c>
      <c r="C24" s="155" t="inlineStr">
        <is>
          <t>Автогидроподъемники, высота подъема 28 м</t>
        </is>
      </c>
      <c r="D24" s="156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68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6" t="n">
        <v>8</v>
      </c>
      <c r="B25" s="32" t="inlineStr">
        <is>
          <t>91.21.22-341</t>
        </is>
      </c>
      <c r="C25" s="155" t="inlineStr">
        <is>
          <t>Рефлектометры</t>
        </is>
      </c>
      <c r="D25" s="156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68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6" t="n">
        <v>9</v>
      </c>
      <c r="B26" s="32" t="inlineStr">
        <is>
          <t>91.06.06-042</t>
        </is>
      </c>
      <c r="C26" s="155" t="inlineStr">
        <is>
          <t>Подъемники гидравлические, высота подъема 10 м</t>
        </is>
      </c>
      <c r="D26" s="156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68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6" t="n">
        <v>10</v>
      </c>
      <c r="B27" s="32" t="inlineStr">
        <is>
          <t>91.17.04-194</t>
        </is>
      </c>
      <c r="C27" s="155" t="inlineStr">
        <is>
          <t>Аппараты сварочные для сварки оптических кабелей со скалывателем</t>
        </is>
      </c>
      <c r="D27" s="156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68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6" t="n">
        <v>11</v>
      </c>
      <c r="B28" s="32" t="inlineStr">
        <is>
          <t>91.14.02-001</t>
        </is>
      </c>
      <c r="C28" s="155" t="inlineStr">
        <is>
          <t>Автомобили бортовые, грузоподъемность до 5 т</t>
        </is>
      </c>
      <c r="D28" s="156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68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6" t="n">
        <v>12</v>
      </c>
      <c r="B29" s="32" t="inlineStr">
        <is>
          <t>91.17.04-233</t>
        </is>
      </c>
      <c r="C29" s="155" t="inlineStr">
        <is>
          <t>Установки для сварки ручной дуговой (постоянного тока)</t>
        </is>
      </c>
      <c r="D29" s="156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68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6" t="n">
        <v>13</v>
      </c>
      <c r="B30" s="32" t="inlineStr">
        <is>
          <t>91.06.01-003</t>
        </is>
      </c>
      <c r="C30" s="155" t="inlineStr">
        <is>
          <t>Домкраты гидравлические, грузоподъемность 63-100 т</t>
        </is>
      </c>
      <c r="D30" s="156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68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6" t="n"/>
      <c r="B31" s="156" t="n"/>
      <c r="C31" s="155" t="inlineStr">
        <is>
          <t>Итого прочие машины и механизмы</t>
        </is>
      </c>
      <c r="D31" s="156" t="n"/>
      <c r="E31" s="157" t="n"/>
      <c r="F31" s="14" t="n"/>
      <c r="G31" s="14">
        <f>SUM(G23:G30)</f>
        <v/>
      </c>
      <c r="H31" s="168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6" t="n"/>
      <c r="B32" s="169" t="n"/>
      <c r="C32" s="160" t="inlineStr">
        <is>
          <t>Итого по разделу «Машины и механизмы»</t>
        </is>
      </c>
      <c r="D32" s="169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0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6" t="n"/>
      <c r="B34" s="155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6" t="n"/>
      <c r="C35" s="155" t="inlineStr">
        <is>
          <t>Итого основное оборудование</t>
        </is>
      </c>
      <c r="D35" s="156" t="n"/>
      <c r="E35" s="199" t="n"/>
      <c r="F35" s="158" t="n"/>
      <c r="G35" s="14" t="n">
        <v>0</v>
      </c>
      <c r="H35" s="168" t="n"/>
      <c r="I35" s="14" t="n"/>
      <c r="J35" s="14" t="n">
        <v>0</v>
      </c>
      <c r="K35" s="201" t="n"/>
    </row>
    <row r="36">
      <c r="A36" s="53" t="n"/>
      <c r="B36" s="156" t="n"/>
      <c r="C36" s="155" t="inlineStr">
        <is>
          <t>Итого прочее оборудование</t>
        </is>
      </c>
      <c r="D36" s="156" t="n"/>
      <c r="E36" s="157" t="n"/>
      <c r="F36" s="158" t="n"/>
      <c r="G36" s="14" t="n">
        <v>0</v>
      </c>
      <c r="H36" s="168" t="n"/>
      <c r="I36" s="14" t="n"/>
      <c r="J36" s="14" t="n">
        <v>0</v>
      </c>
      <c r="K36" s="201" t="n"/>
      <c r="L36" s="204" t="n"/>
    </row>
    <row r="37">
      <c r="A37" s="156" t="n"/>
      <c r="B37" s="156" t="n"/>
      <c r="C37" s="167" t="inlineStr">
        <is>
          <t>Итого по разделу «Оборудование»</t>
        </is>
      </c>
      <c r="D37" s="156" t="n"/>
      <c r="E37" s="157" t="n"/>
      <c r="F37" s="158" t="n"/>
      <c r="G37" s="14">
        <f>G35+G36</f>
        <v/>
      </c>
      <c r="H37" s="168" t="n"/>
      <c r="I37" s="14" t="n"/>
      <c r="J37" s="14">
        <f>J36+J35</f>
        <v/>
      </c>
      <c r="K37" s="201" t="n"/>
    </row>
    <row r="38" ht="25.5" customHeight="1" s="111">
      <c r="A38" s="156" t="n"/>
      <c r="B38" s="156" t="n"/>
      <c r="C38" s="155" t="inlineStr">
        <is>
          <t>в том числе технологическое оборудование</t>
        </is>
      </c>
      <c r="D38" s="156" t="n"/>
      <c r="E38" s="157" t="n"/>
      <c r="F38" s="158" t="n"/>
      <c r="G38" s="14">
        <f>'Прил.6 Расчет ОБ'!G16</f>
        <v/>
      </c>
      <c r="H38" s="168" t="n"/>
      <c r="I38" s="14" t="n"/>
      <c r="J38" s="14">
        <f>ROUND(G38*Прил.10!$D$13,2)</f>
        <v/>
      </c>
      <c r="K38" s="201" t="n"/>
    </row>
    <row r="39" ht="14.25" customFormat="1" customHeight="1" s="105">
      <c r="A39" s="170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6" t="n"/>
      <c r="B40" s="155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68" t="n"/>
      <c r="J40" s="168" t="n"/>
    </row>
    <row r="41" ht="25.5" customFormat="1" customHeight="1" s="105">
      <c r="A41" s="156" t="n">
        <v>14</v>
      </c>
      <c r="B41" s="32" t="inlineStr">
        <is>
          <t>БЦ.95.16</t>
        </is>
      </c>
      <c r="C41" s="155" t="inlineStr">
        <is>
          <t>Кабель оптический ОКСН на 16 волокон МДРН 20 кН</t>
        </is>
      </c>
      <c r="D41" s="156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68">
        <f>G41/$G$96</f>
        <v/>
      </c>
      <c r="I41" s="14" t="n">
        <v>62230.83</v>
      </c>
      <c r="J41" s="14">
        <f>ROUND(I41*E41,2)</f>
        <v/>
      </c>
    </row>
    <row r="42" ht="63.75" customFormat="1" customHeight="1" s="105">
      <c r="A42" s="156" t="n">
        <v>15</v>
      </c>
      <c r="B42" s="32" t="inlineStr">
        <is>
          <t>08.2.02.06-0001</t>
        </is>
      </c>
      <c r="C42" s="155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6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68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6" t="n">
        <v>16</v>
      </c>
      <c r="B43" s="32" t="inlineStr">
        <is>
          <t>22.2.02.01-0005</t>
        </is>
      </c>
      <c r="C43" s="155" t="inlineStr">
        <is>
          <t>Гаситель вибрации ГВ-4433-02</t>
        </is>
      </c>
      <c r="D43" s="156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68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6" t="n">
        <v>17</v>
      </c>
      <c r="B44" s="32" t="inlineStr">
        <is>
          <t>20.1.02.10-0002</t>
        </is>
      </c>
      <c r="C44" s="155" t="inlineStr">
        <is>
          <t>Подвес металлический кабелей связи</t>
        </is>
      </c>
      <c r="D44" s="156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68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6" t="n">
        <v>18</v>
      </c>
      <c r="B45" s="32" t="inlineStr">
        <is>
          <t>22.2.01.03-0003</t>
        </is>
      </c>
      <c r="C45" s="155" t="inlineStr">
        <is>
          <t>Изолятор подвесной стеклянный ПСД-70Е // Изоляторы ПС70Е</t>
        </is>
      </c>
      <c r="D45" s="156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68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6" t="n">
        <v>19</v>
      </c>
      <c r="B46" s="32" t="inlineStr">
        <is>
          <t>20.1.01.12-0032</t>
        </is>
      </c>
      <c r="C46" s="155" t="inlineStr">
        <is>
          <t>Зажим поддерживающий марки SO 140 // Зажим поддерживающий ПСО-140,9/11,1П-33</t>
        </is>
      </c>
      <c r="D46" s="156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68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6" t="n">
        <v>20</v>
      </c>
      <c r="B47" s="32" t="inlineStr">
        <is>
          <t>22.2.01.05-0052</t>
        </is>
      </c>
      <c r="C47" s="155" t="inlineStr">
        <is>
          <t>Изолятор опорный ИОС-35-500-03 УХЛ, Т1 // Изоляторы опорные ОСПК-12,5-35-А-2У</t>
        </is>
      </c>
      <c r="D47" s="156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68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6" t="n"/>
      <c r="C48" s="155" t="inlineStr">
        <is>
          <t>Итого основные материалы</t>
        </is>
      </c>
      <c r="D48" s="156" t="n"/>
      <c r="E48" s="199" t="n"/>
      <c r="F48" s="158" t="n"/>
      <c r="G48" s="14">
        <f>SUM(G41:G47)</f>
        <v/>
      </c>
      <c r="H48" s="168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6" t="n">
        <v>21</v>
      </c>
      <c r="B49" s="48" t="inlineStr">
        <is>
          <t>22.2.02.20-1020</t>
        </is>
      </c>
      <c r="C49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6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68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6" t="n">
        <v>22</v>
      </c>
      <c r="B50" s="32" t="inlineStr">
        <is>
          <t>20.5.04.04-0050</t>
        </is>
      </c>
      <c r="C50" s="155" t="inlineStr">
        <is>
          <t>Зажим натяжной: спиральный НС-11,4-02 // Зажимы натяжные НСО-10,9/11,1П</t>
        </is>
      </c>
      <c r="D50" s="156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68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6" t="n">
        <v>23</v>
      </c>
      <c r="B51" s="32" t="inlineStr">
        <is>
          <t>22.1.01.01-0032</t>
        </is>
      </c>
      <c r="C51" s="155" t="inlineStr">
        <is>
          <t>Боксы кабельные, тип БМ2-2 // Барабан для шлейфов кабеля БШ</t>
        </is>
      </c>
      <c r="D51" s="156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68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6" t="n">
        <v>24</v>
      </c>
      <c r="B52" s="32" t="inlineStr">
        <is>
          <t>27.2.01.03-0011</t>
        </is>
      </c>
      <c r="C52" s="155" t="inlineStr">
        <is>
          <t>Зажим двухболтовой</t>
        </is>
      </c>
      <c r="D52" s="156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68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6" t="n">
        <v>25</v>
      </c>
      <c r="B53" s="32" t="inlineStr">
        <is>
          <t>22.2.02.04-0026</t>
        </is>
      </c>
      <c r="C53" s="155" t="inlineStr">
        <is>
          <t>Звено промежуточное ПТР-12-1</t>
        </is>
      </c>
      <c r="D53" s="156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68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6" t="n">
        <v>26</v>
      </c>
      <c r="B54" s="32" t="inlineStr">
        <is>
          <t>22.2.02.04-0037</t>
        </is>
      </c>
      <c r="C54" s="155" t="inlineStr">
        <is>
          <t>Звено промежуточное регулируемое ПРР-12-1А</t>
        </is>
      </c>
      <c r="D54" s="156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68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6" t="n">
        <v>27</v>
      </c>
      <c r="B55" s="32" t="inlineStr">
        <is>
          <t>22.2.02.06-0011</t>
        </is>
      </c>
      <c r="C55" s="155" t="inlineStr">
        <is>
          <t>Консоли для крепления и подвески стального каната КСП-2</t>
        </is>
      </c>
      <c r="D55" s="156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68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6" t="n">
        <v>28</v>
      </c>
      <c r="B56" s="32" t="inlineStr">
        <is>
          <t>20.1.02.22-0006</t>
        </is>
      </c>
      <c r="C56" s="155" t="inlineStr">
        <is>
          <t>Ушко однолапчатое У1-12-16</t>
        </is>
      </c>
      <c r="D56" s="156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68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6" t="n">
        <v>29</v>
      </c>
      <c r="B57" s="32" t="inlineStr">
        <is>
          <t>20.1.02.22-0005</t>
        </is>
      </c>
      <c r="C57" s="155" t="inlineStr">
        <is>
          <t>Ушко: однолапчатое У1-7-16</t>
        </is>
      </c>
      <c r="D57" s="156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68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6" t="n">
        <v>30</v>
      </c>
      <c r="B58" s="32" t="inlineStr">
        <is>
          <t>20.1.02.19-0013</t>
        </is>
      </c>
      <c r="C58" s="155" t="inlineStr">
        <is>
          <t>Трос грозозащитный</t>
        </is>
      </c>
      <c r="D58" s="156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68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6" t="n">
        <v>31</v>
      </c>
      <c r="B59" s="32" t="inlineStr">
        <is>
          <t>25.2.02.06-0001</t>
        </is>
      </c>
      <c r="C59" s="155" t="inlineStr">
        <is>
          <t>Ограничитель грузов, тип 2, окрашенный // Ограничитель ОГК-5,0-13</t>
        </is>
      </c>
      <c r="D59" s="156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68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6" t="n">
        <v>32</v>
      </c>
      <c r="B60" s="32" t="inlineStr">
        <is>
          <t>20.1.02.21-0043</t>
        </is>
      </c>
      <c r="C60" s="155" t="inlineStr">
        <is>
          <t>Узел крепления КГП-7-3</t>
        </is>
      </c>
      <c r="D60" s="156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68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6" t="n">
        <v>33</v>
      </c>
      <c r="B61" s="32" t="inlineStr">
        <is>
          <t>22.2.02.04-0008</t>
        </is>
      </c>
      <c r="C61" s="155" t="inlineStr">
        <is>
          <t>Звено промежуточное монтажное ПТМ-12-2</t>
        </is>
      </c>
      <c r="D61" s="156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68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6" t="n">
        <v>34</v>
      </c>
      <c r="B62" s="32" t="inlineStr">
        <is>
          <t>25.2.01.07-0001</t>
        </is>
      </c>
      <c r="C62" s="155" t="inlineStr">
        <is>
          <t>Изоляторы // Изоляторы  ПС120Б</t>
        </is>
      </c>
      <c r="D62" s="156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68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6" t="n">
        <v>35</v>
      </c>
      <c r="B63" s="32" t="inlineStr">
        <is>
          <t>01.7.15.10-0032</t>
        </is>
      </c>
      <c r="C63" s="155" t="inlineStr">
        <is>
          <t>Скобы СК-12-1А</t>
        </is>
      </c>
      <c r="D63" s="156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68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6" t="n">
        <v>36</v>
      </c>
      <c r="B64" s="32" t="inlineStr">
        <is>
          <t>20.1.01.05-0004</t>
        </is>
      </c>
      <c r="C64" s="155" t="inlineStr">
        <is>
          <t>Зажим заземляющий прессуемый ЗПС-70-3Г</t>
        </is>
      </c>
      <c r="D64" s="156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68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6" t="n">
        <v>37</v>
      </c>
      <c r="B65" s="32" t="inlineStr">
        <is>
          <t>01.7.15.10-0002</t>
        </is>
      </c>
      <c r="C65" s="155" t="inlineStr">
        <is>
          <t>Скобы длинные СКД-12-1</t>
        </is>
      </c>
      <c r="D65" s="156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68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6" t="n">
        <v>38</v>
      </c>
      <c r="B66" s="32" t="inlineStr">
        <is>
          <t>22.2.02.08-1012</t>
        </is>
      </c>
      <c r="C66" s="155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6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68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6" t="n">
        <v>39</v>
      </c>
      <c r="B67" s="32" t="inlineStr">
        <is>
          <t>07.2.07.13-0201</t>
        </is>
      </c>
      <c r="C67" s="155" t="inlineStr">
        <is>
          <t>Стяжки винтовые</t>
        </is>
      </c>
      <c r="D67" s="156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68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6" t="n">
        <v>40</v>
      </c>
      <c r="B68" s="32" t="inlineStr">
        <is>
          <t>22.2.02.23-0011</t>
        </is>
      </c>
      <c r="C68" s="155" t="inlineStr">
        <is>
          <t>Глухари</t>
        </is>
      </c>
      <c r="D68" s="156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68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6" t="n">
        <v>41</v>
      </c>
      <c r="B69" s="32" t="inlineStr">
        <is>
          <t>20.1.02.14-1014</t>
        </is>
      </c>
      <c r="C69" s="155" t="inlineStr">
        <is>
          <t>Серьга СР-7-16</t>
        </is>
      </c>
      <c r="D69" s="156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68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6" t="n">
        <v>42</v>
      </c>
      <c r="B70" s="32" t="inlineStr">
        <is>
          <t>21.2.01.02-0086</t>
        </is>
      </c>
      <c r="C70" s="155" t="inlineStr">
        <is>
          <t>Провод неизолированный для воздушных линий электропередачи АС 70/11</t>
        </is>
      </c>
      <c r="D70" s="156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68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6" t="n">
        <v>43</v>
      </c>
      <c r="B71" s="32" t="inlineStr">
        <is>
          <t>999-9950</t>
        </is>
      </c>
      <c r="C71" s="155" t="inlineStr">
        <is>
          <t>Вспомогательные ненормируемые ресурсы (2% от Оплаты труда рабочих)</t>
        </is>
      </c>
      <c r="D71" s="156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68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6" t="n">
        <v>44</v>
      </c>
      <c r="B72" s="32" t="inlineStr">
        <is>
          <t>20.1.01.05-0024</t>
        </is>
      </c>
      <c r="C72" s="155" t="inlineStr">
        <is>
          <t>Зажим заземляющий прессуемый ЗПС-70-3</t>
        </is>
      </c>
      <c r="D72" s="156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68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6" t="n">
        <v>45</v>
      </c>
      <c r="B73" s="32" t="inlineStr">
        <is>
          <t>22.2.02.20-1020</t>
        </is>
      </c>
      <c r="C73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6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68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6" t="n">
        <v>46</v>
      </c>
      <c r="B74" s="32" t="inlineStr">
        <is>
          <t>22.2.01.05-0041</t>
        </is>
      </c>
      <c r="C74" s="155" t="inlineStr">
        <is>
          <t>Изолятор опорный ИОР-35-3,75 УХЛ2 // Изоляторы опорные ОСК-8-35</t>
        </is>
      </c>
      <c r="D74" s="156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68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6" t="n">
        <v>47</v>
      </c>
      <c r="B75" s="32" t="inlineStr">
        <is>
          <t>01.7.15.03-0042</t>
        </is>
      </c>
      <c r="C75" s="155" t="inlineStr">
        <is>
          <t>Болты с гайками и шайбами строительные</t>
        </is>
      </c>
      <c r="D75" s="156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68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6" t="n">
        <v>48</v>
      </c>
      <c r="B76" s="32" t="inlineStr">
        <is>
          <t>14.4.02.09-0001</t>
        </is>
      </c>
      <c r="C76" s="155" t="inlineStr">
        <is>
          <t>Краска</t>
        </is>
      </c>
      <c r="D76" s="156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68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6" t="n">
        <v>49</v>
      </c>
      <c r="B77" s="32" t="inlineStr">
        <is>
          <t>08.3.07.01-0076</t>
        </is>
      </c>
      <c r="C77" s="155" t="inlineStr">
        <is>
          <t>Прокат полосовой, горячекатаный, марка стали Ст3сп, ширина 50-200 мм, толщина 4-5 мм</t>
        </is>
      </c>
      <c r="D77" s="156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68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6" t="n">
        <v>50</v>
      </c>
      <c r="B78" s="32" t="inlineStr">
        <is>
          <t>20.1.02.13-0003</t>
        </is>
      </c>
      <c r="C78" s="155" t="inlineStr">
        <is>
          <t>Рог разрядный: верхний РРВ-135</t>
        </is>
      </c>
      <c r="D78" s="156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68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6" t="n">
        <v>51</v>
      </c>
      <c r="B79" s="32" t="inlineStr">
        <is>
          <t>20.1.02.13-0015</t>
        </is>
      </c>
      <c r="C79" s="155" t="inlineStr">
        <is>
          <t>Рог разрядный: нижний РРН-88</t>
        </is>
      </c>
      <c r="D79" s="156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68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6" t="n">
        <v>52</v>
      </c>
      <c r="B80" s="32" t="inlineStr">
        <is>
          <t>22.2.02.04-0045</t>
        </is>
      </c>
      <c r="C80" s="155" t="inlineStr">
        <is>
          <t>Звено промежуточное трехлапчатое ПРТ-12-1</t>
        </is>
      </c>
      <c r="D80" s="156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68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6" t="n">
        <v>53</v>
      </c>
      <c r="B81" s="32" t="inlineStr">
        <is>
          <t>20.1.02.21-0040</t>
        </is>
      </c>
      <c r="C81" s="155" t="inlineStr">
        <is>
          <t>Узел крепления КГП-7-2В</t>
        </is>
      </c>
      <c r="D81" s="156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68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6" t="n">
        <v>54</v>
      </c>
      <c r="B82" s="32" t="inlineStr">
        <is>
          <t>20.1.01.11-0004</t>
        </is>
      </c>
      <c r="C82" s="155" t="inlineStr">
        <is>
          <t>Зажим: плашечный соединительный ПА 2-2</t>
        </is>
      </c>
      <c r="D82" s="156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68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6" t="n">
        <v>55</v>
      </c>
      <c r="B83" s="32" t="inlineStr">
        <is>
          <t>20.1.02.14-1006</t>
        </is>
      </c>
      <c r="C83" s="155" t="inlineStr">
        <is>
          <t>Серьга СР-12-16</t>
        </is>
      </c>
      <c r="D83" s="156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68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6" t="n">
        <v>56</v>
      </c>
      <c r="B84" s="32" t="inlineStr">
        <is>
          <t>01.7.07.29-0241</t>
        </is>
      </c>
      <c r="C84" s="155" t="inlineStr">
        <is>
          <t>Хомутик</t>
        </is>
      </c>
      <c r="D84" s="156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68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6" t="n">
        <v>57</v>
      </c>
      <c r="B85" s="32" t="inlineStr">
        <is>
          <t>01.7.06.14-0038</t>
        </is>
      </c>
      <c r="C85" s="155" t="inlineStr">
        <is>
          <t>Лента смоляная на основе хлопкополиэфирной ткани, толщина 0,8 мм</t>
        </is>
      </c>
      <c r="D85" s="156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68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6" t="n">
        <v>58</v>
      </c>
      <c r="B86" s="32" t="inlineStr">
        <is>
          <t>01.7.15.10-0001</t>
        </is>
      </c>
      <c r="C86" s="155" t="inlineStr">
        <is>
          <t>Скобы длинные СКД-10-1</t>
        </is>
      </c>
      <c r="D86" s="156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68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6" t="n">
        <v>59</v>
      </c>
      <c r="B87" s="32" t="inlineStr">
        <is>
          <t>22.2.02.04-0046</t>
        </is>
      </c>
      <c r="C87" s="155" t="inlineStr">
        <is>
          <t>Звено промежуточное трехлапчатое ПРТ-12/7-2</t>
        </is>
      </c>
      <c r="D87" s="156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68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6" t="n">
        <v>60</v>
      </c>
      <c r="B88" s="32" t="inlineStr">
        <is>
          <t>01.3.01.06-0050</t>
        </is>
      </c>
      <c r="C88" s="155" t="inlineStr">
        <is>
          <t>Смазка универсальная тугоплавкая УТ (консталин жировой)</t>
        </is>
      </c>
      <c r="D88" s="156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68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6" t="n">
        <v>61</v>
      </c>
      <c r="B89" s="32" t="inlineStr">
        <is>
          <t>01.7.11.07-0034</t>
        </is>
      </c>
      <c r="C89" s="155" t="inlineStr">
        <is>
          <t>Электроды сварочные Э42А, диаметр 4 мм</t>
        </is>
      </c>
      <c r="D89" s="156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68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6" t="n">
        <v>62</v>
      </c>
      <c r="B90" s="32" t="inlineStr">
        <is>
          <t>01.7.15.10-0031</t>
        </is>
      </c>
      <c r="C90" s="155" t="inlineStr">
        <is>
          <t>Скобы СК-7-1А</t>
        </is>
      </c>
      <c r="D90" s="156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68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6" t="n">
        <v>63</v>
      </c>
      <c r="B91" s="32" t="inlineStr">
        <is>
          <t>20.1.01.12-0013</t>
        </is>
      </c>
      <c r="C91" s="155" t="inlineStr">
        <is>
          <t>Зажим поддерживающий глухой ПГН-2-6</t>
        </is>
      </c>
      <c r="D91" s="156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68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6" t="n">
        <v>64</v>
      </c>
      <c r="B92" s="32" t="inlineStr">
        <is>
          <t>01.7.20.08-0031</t>
        </is>
      </c>
      <c r="C92" s="155" t="inlineStr">
        <is>
          <t>Бязь суровая</t>
        </is>
      </c>
      <c r="D92" s="156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68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6" t="n">
        <v>65</v>
      </c>
      <c r="B93" s="32" t="inlineStr">
        <is>
          <t>01.3.01.07-0009</t>
        </is>
      </c>
      <c r="C93" s="155" t="inlineStr">
        <is>
          <t>Спирт этиловый ректификованный технический, сорт I</t>
        </is>
      </c>
      <c r="D93" s="156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68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6" t="n">
        <v>66</v>
      </c>
      <c r="B94" s="32" t="inlineStr">
        <is>
          <t>01.7.03.04-0001</t>
        </is>
      </c>
      <c r="C94" s="155" t="inlineStr">
        <is>
          <t>Электроэнергия</t>
        </is>
      </c>
      <c r="D94" s="156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68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6" t="n"/>
      <c r="B95" s="156" t="n"/>
      <c r="C95" s="155" t="inlineStr">
        <is>
          <t>Итого прочие материалы</t>
        </is>
      </c>
      <c r="D95" s="156" t="n"/>
      <c r="E95" s="157" t="n"/>
      <c r="F95" s="158" t="n"/>
      <c r="G95" s="14">
        <f>SUM(G49:G94)</f>
        <v/>
      </c>
      <c r="H95" s="168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6" t="n"/>
      <c r="B96" s="156" t="n"/>
      <c r="C96" s="167" t="inlineStr">
        <is>
          <t>Итого по разделу «Материалы»</t>
        </is>
      </c>
      <c r="D96" s="156" t="n"/>
      <c r="E96" s="157" t="n"/>
      <c r="F96" s="158" t="n"/>
      <c r="G96" s="14">
        <f>G48+G95</f>
        <v/>
      </c>
      <c r="H96" s="168" t="n">
        <v>1</v>
      </c>
      <c r="I96" s="158" t="n"/>
      <c r="J96" s="14">
        <f>J48+J95</f>
        <v/>
      </c>
      <c r="K96" s="201" t="n"/>
    </row>
    <row r="97" ht="14.25" customFormat="1" customHeight="1" s="105">
      <c r="A97" s="156" t="n"/>
      <c r="B97" s="156" t="n"/>
      <c r="C97" s="155" t="inlineStr">
        <is>
          <t>ИТОГО ПО РМ</t>
        </is>
      </c>
      <c r="D97" s="156" t="n"/>
      <c r="E97" s="157" t="n"/>
      <c r="F97" s="158" t="n"/>
      <c r="G97" s="14">
        <f>G16+G32+G96</f>
        <v/>
      </c>
      <c r="H97" s="168" t="n"/>
      <c r="I97" s="158" t="n"/>
      <c r="J97" s="14">
        <f>J16+J32+J96</f>
        <v/>
      </c>
    </row>
    <row r="98" ht="14.25" customFormat="1" customHeight="1" s="105">
      <c r="A98" s="156" t="n"/>
      <c r="B98" s="156" t="n"/>
      <c r="C98" s="155" t="inlineStr">
        <is>
          <t>Накладные расходы</t>
        </is>
      </c>
      <c r="D98" s="156" t="inlineStr">
        <is>
          <t>%</t>
        </is>
      </c>
      <c r="E98" s="40">
        <f>ROUND(G98/(G16+G18),2)</f>
        <v/>
      </c>
      <c r="F98" s="158" t="n"/>
      <c r="G98" s="14" t="n">
        <v>213790.6</v>
      </c>
      <c r="H98" s="168" t="n"/>
      <c r="I98" s="158" t="n"/>
      <c r="J98" s="14">
        <f>ROUND(E98*(J16+J18),2)</f>
        <v/>
      </c>
      <c r="K98" s="41" t="n"/>
    </row>
    <row r="99" ht="14.25" customFormat="1" customHeight="1" s="105">
      <c r="A99" s="156" t="n"/>
      <c r="B99" s="156" t="n"/>
      <c r="C99" s="155" t="inlineStr">
        <is>
          <t>Сметная прибыль</t>
        </is>
      </c>
      <c r="D99" s="156" t="inlineStr">
        <is>
          <t>%</t>
        </is>
      </c>
      <c r="E99" s="40">
        <f>ROUND(G99/(G16+G18),2)</f>
        <v/>
      </c>
      <c r="F99" s="158" t="n"/>
      <c r="G99" s="14" t="n">
        <v>109331.09</v>
      </c>
      <c r="H99" s="168" t="n"/>
      <c r="I99" s="158" t="n"/>
      <c r="J99" s="14">
        <f>ROUND(E99*(J16+J18),2)</f>
        <v/>
      </c>
      <c r="K99" s="41" t="n"/>
    </row>
    <row r="100" ht="14.25" customFormat="1" customHeight="1" s="105">
      <c r="A100" s="156" t="n"/>
      <c r="B100" s="156" t="n"/>
      <c r="C100" s="155" t="inlineStr">
        <is>
          <t>Итого СМР (с НР и СП)</t>
        </is>
      </c>
      <c r="D100" s="156" t="n"/>
      <c r="E100" s="157" t="n"/>
      <c r="F100" s="158" t="n"/>
      <c r="G100" s="14">
        <f>G16+G32+G96+G98+G99</f>
        <v/>
      </c>
      <c r="H100" s="168" t="n"/>
      <c r="I100" s="158" t="n"/>
      <c r="J100" s="14">
        <f>J16+J32+J96+J98+J99</f>
        <v/>
      </c>
      <c r="L100" s="42" t="n"/>
    </row>
    <row r="101" ht="14.25" customFormat="1" customHeight="1" s="105">
      <c r="A101" s="156" t="n"/>
      <c r="B101" s="156" t="n"/>
      <c r="C101" s="155" t="inlineStr">
        <is>
          <t>ВСЕГО СМР + ОБОРУДОВАНИЕ</t>
        </is>
      </c>
      <c r="D101" s="156" t="n"/>
      <c r="E101" s="157" t="n"/>
      <c r="F101" s="158" t="n"/>
      <c r="G101" s="14">
        <f>G100+G37</f>
        <v/>
      </c>
      <c r="H101" s="168" t="n"/>
      <c r="I101" s="158" t="n"/>
      <c r="J101" s="14">
        <f>J100+J37</f>
        <v/>
      </c>
      <c r="L101" s="41" t="n"/>
    </row>
    <row r="102" ht="14.25" customFormat="1" customHeight="1" s="105">
      <c r="A102" s="156" t="n"/>
      <c r="B102" s="156" t="n"/>
      <c r="C102" s="155" t="inlineStr">
        <is>
          <t>ИТОГО ПОКАЗАТЕЛЬ НА ЕД. ИЗМ.</t>
        </is>
      </c>
      <c r="D102" s="156" t="inlineStr">
        <is>
          <t>ед.</t>
        </is>
      </c>
      <c r="E102" s="43">
        <f>'Прил.1 Сравнит табл'!D15</f>
        <v/>
      </c>
      <c r="F102" s="158" t="n"/>
      <c r="G102" s="14">
        <f>G101/E102</f>
        <v/>
      </c>
      <c r="H102" s="168" t="n"/>
      <c r="I102" s="158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6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6" t="inlineStr">
        <is>
          <t>на ед. изм.</t>
        </is>
      </c>
      <c r="G9" s="156" t="inlineStr">
        <is>
          <t>общая</t>
        </is>
      </c>
    </row>
    <row r="10">
      <c r="A10" s="156" t="n">
        <v>1</v>
      </c>
      <c r="B10" s="156" t="n">
        <v>2</v>
      </c>
      <c r="C10" s="156" t="n">
        <v>3</v>
      </c>
      <c r="D10" s="156" t="n">
        <v>4</v>
      </c>
      <c r="E10" s="156" t="n">
        <v>5</v>
      </c>
      <c r="F10" s="156" t="n">
        <v>6</v>
      </c>
      <c r="G10" s="156" t="n">
        <v>7</v>
      </c>
    </row>
    <row r="11" ht="15" customHeight="1" s="111">
      <c r="A11" s="7" t="n"/>
      <c r="B11" s="155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6" t="n"/>
      <c r="B12" s="167" t="n"/>
      <c r="C12" s="155" t="inlineStr">
        <is>
          <t>ИТОГО ИНЖЕНЕРНОЕ ОБОРУДОВАНИЕ</t>
        </is>
      </c>
      <c r="D12" s="167" t="n"/>
      <c r="E12" s="8" t="n"/>
      <c r="F12" s="158" t="n"/>
      <c r="G12" s="158" t="n">
        <v>0</v>
      </c>
    </row>
    <row r="13">
      <c r="A13" s="156" t="n"/>
      <c r="B13" s="155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6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6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6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58" t="n"/>
      <c r="G16" s="14">
        <f>SUM(G14:G15)</f>
        <v/>
      </c>
    </row>
    <row r="17" ht="19.5" customHeight="1" s="111">
      <c r="A17" s="156" t="n"/>
      <c r="B17" s="155" t="n"/>
      <c r="C17" s="155" t="inlineStr">
        <is>
          <t>Всего по разделу «Оборудование»</t>
        </is>
      </c>
      <c r="D17" s="155" t="n"/>
      <c r="E17" s="174" t="n"/>
      <c r="F17" s="158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tabSelected="1"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9.9" customHeight="1" s="111">
      <c r="A6" s="166" t="inlineStr">
        <is>
          <t>Единица измерения  — 1 км</t>
        </is>
      </c>
      <c r="D6" s="166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6" t="n">
        <v>1</v>
      </c>
      <c r="B10" s="156" t="n">
        <v>2</v>
      </c>
      <c r="C10" s="156" t="n">
        <v>3</v>
      </c>
      <c r="D10" s="156" t="n">
        <v>4</v>
      </c>
    </row>
    <row r="11" ht="41.45" customHeight="1" s="111">
      <c r="A11" s="156" t="inlineStr">
        <is>
          <t>О2-02-1</t>
        </is>
      </c>
      <c r="B11" s="156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2025-01-24T12:12:50Z</dcterms:modified>
  <cp:lastModifiedBy>User1</cp:lastModifiedBy>
</cp:coreProperties>
</file>