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Calibri"/>
      <b val="1"/>
      <color rgb="FF000000"/>
      <sz val="12"/>
    </font>
    <font>
      <name val="Arial"/>
      <color rgb="FFFF0000"/>
      <sz val="11"/>
    </font>
    <font>
      <name val="Arial"/>
      <b val="1"/>
      <color rgb="FF000000"/>
      <sz val="11"/>
    </font>
    <font>
      <name val="Arial"/>
      <color rgb="FFC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2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4" fontId="6" fillId="0" borderId="1" applyAlignment="1" pivotButton="0" quotePrefix="1" xfId="0">
      <alignment horizontal="center" vertical="center"/>
    </xf>
    <xf numFmtId="168" fontId="6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3" fillId="0" borderId="0" pivotButton="0" quotePrefix="0" xfId="0"/>
    <xf numFmtId="4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0" fontId="12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6" fontId="1" fillId="0" borderId="0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zoomScale="60" zoomScaleNormal="85" workbookViewId="0">
      <selection activeCell="D29" sqref="D29"/>
    </sheetView>
  </sheetViews>
  <sheetFormatPr baseColWidth="8" defaultRowHeight="15.75"/>
  <cols>
    <col width="9.140625" customWidth="1" style="177" min="1" max="2"/>
    <col width="36.85546875" customWidth="1" style="177" min="3" max="3"/>
    <col width="36.5703125" customWidth="1" style="177" min="4" max="4"/>
    <col width="14.28515625" customWidth="1" style="175" min="5" max="5"/>
    <col width="12.140625" customWidth="1" style="175" min="6" max="6"/>
    <col width="12.28515625" customWidth="1" style="175" min="7" max="7"/>
    <col width="15" customWidth="1" style="175" min="8" max="8"/>
    <col width="9.140625" customWidth="1" style="175" min="9" max="9"/>
  </cols>
  <sheetData>
    <row r="1">
      <c r="E1" s="177" t="n"/>
      <c r="F1" s="177" t="n"/>
      <c r="G1" s="177" t="n"/>
      <c r="H1" s="177" t="n"/>
      <c r="I1" s="177" t="n"/>
    </row>
    <row r="2">
      <c r="E2" s="177" t="n"/>
      <c r="F2" s="177" t="n"/>
      <c r="G2" s="177" t="n"/>
      <c r="H2" s="177" t="n"/>
      <c r="I2" s="177" t="n"/>
    </row>
    <row r="3">
      <c r="B3" s="194" t="inlineStr">
        <is>
          <t>Приложение № 1</t>
        </is>
      </c>
      <c r="E3" s="177" t="n"/>
      <c r="F3" s="177" t="n"/>
      <c r="G3" s="177" t="n"/>
      <c r="H3" s="177" t="n"/>
      <c r="I3" s="177" t="n"/>
    </row>
    <row r="4">
      <c r="B4" s="195" t="inlineStr">
        <is>
          <t>Сравнительная таблица отбора объекта-представителя</t>
        </is>
      </c>
      <c r="E4" s="177" t="n"/>
      <c r="F4" s="177" t="n"/>
      <c r="G4" s="177" t="n"/>
      <c r="H4" s="177" t="n"/>
      <c r="I4" s="177" t="n"/>
    </row>
    <row r="5" ht="66.2" customHeight="1" s="175">
      <c r="B5" s="19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77" t="n"/>
      <c r="F5" s="177" t="n"/>
      <c r="G5" s="177" t="n"/>
      <c r="H5" s="177" t="n"/>
      <c r="I5" s="177" t="n"/>
    </row>
    <row r="6">
      <c r="B6" s="105" t="n"/>
      <c r="C6" s="105" t="n"/>
      <c r="D6" s="105" t="n"/>
      <c r="E6" s="177" t="n"/>
      <c r="F6" s="177" t="n"/>
      <c r="G6" s="177" t="n"/>
      <c r="H6" s="177" t="n"/>
      <c r="I6" s="177" t="n"/>
    </row>
    <row r="7" ht="57.2" customHeight="1" s="175">
      <c r="B7" s="193">
        <f>_xlfn.CONCAT(TEXT('Прил.5 Расчет СМР и ОБ'!A6,0)," - ",TEXT('Прил.5 Расчет СМР и ОБ'!D6,0))</f>
        <v/>
      </c>
      <c r="E7" s="106" t="n"/>
      <c r="F7" s="177" t="n"/>
      <c r="G7" s="177" t="n"/>
      <c r="H7" s="177" t="n"/>
      <c r="I7" s="177" t="n"/>
    </row>
    <row r="8" ht="15.75" customHeight="1" s="175">
      <c r="B8" s="103" t="inlineStr">
        <is>
          <t xml:space="preserve">Сопоставимый уровень цен: </t>
        </is>
      </c>
      <c r="C8" s="103" t="n"/>
      <c r="D8" s="198" t="inlineStr">
        <is>
          <t>1 квартал 2013</t>
        </is>
      </c>
      <c r="E8" s="177" t="n"/>
      <c r="F8" s="177" t="n"/>
      <c r="G8" s="177" t="n"/>
      <c r="H8" s="177" t="n"/>
      <c r="I8" s="177" t="n"/>
    </row>
    <row r="9" ht="15.75" customHeight="1" s="175">
      <c r="B9" s="193" t="inlineStr">
        <is>
          <t>Единица измерения  — 1 км</t>
        </is>
      </c>
      <c r="E9" s="106" t="n"/>
      <c r="F9" s="177" t="n"/>
      <c r="G9" s="177" t="n"/>
      <c r="H9" s="177" t="n"/>
      <c r="I9" s="177" t="n"/>
    </row>
    <row r="10">
      <c r="B10" s="193" t="n"/>
      <c r="E10" s="177" t="n"/>
      <c r="F10" s="177" t="n"/>
      <c r="G10" s="177" t="n"/>
      <c r="H10" s="177" t="n"/>
      <c r="I10" s="177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>Объект-представитель 1</t>
        </is>
      </c>
      <c r="E11" s="106" t="n"/>
      <c r="F11" s="177" t="n"/>
      <c r="G11" s="177" t="n"/>
      <c r="H11" s="177" t="n"/>
      <c r="I11" s="177" t="n"/>
    </row>
    <row r="12" ht="85.7" customHeight="1" s="175">
      <c r="B12" s="199" t="n">
        <v>1</v>
      </c>
      <c r="C12" s="107" t="inlineStr">
        <is>
          <t>Наименование объекта-представителя</t>
        </is>
      </c>
      <c r="D12" s="199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  <c r="E12" s="177" t="n"/>
      <c r="F12" s="177" t="n"/>
      <c r="G12" s="177" t="n"/>
      <c r="H12" s="177" t="n"/>
      <c r="I12" s="177" t="n"/>
    </row>
    <row r="13" ht="31.7" customHeight="1" s="175">
      <c r="B13" s="199" t="n">
        <v>2</v>
      </c>
      <c r="C13" s="107" t="inlineStr">
        <is>
          <t>Наименование субъекта Российской Федерации</t>
        </is>
      </c>
      <c r="D13" s="199" t="inlineStr">
        <is>
          <t>Забайкальский край, Газимуро-Заводский район</t>
        </is>
      </c>
      <c r="E13" s="177" t="n"/>
      <c r="F13" s="177" t="n"/>
      <c r="G13" s="177" t="n"/>
      <c r="H13" s="177" t="n"/>
      <c r="I13" s="177" t="n"/>
    </row>
    <row r="14">
      <c r="B14" s="199" t="n">
        <v>3</v>
      </c>
      <c r="C14" s="107" t="inlineStr">
        <is>
          <t>Климатический район и подрайон</t>
        </is>
      </c>
      <c r="D14" s="199" t="inlineStr">
        <is>
          <t>I / I В</t>
        </is>
      </c>
      <c r="E14" s="177" t="n"/>
      <c r="F14" s="177" t="n"/>
      <c r="G14" s="177" t="n"/>
      <c r="H14" s="177" t="n"/>
      <c r="I14" s="177" t="n"/>
    </row>
    <row r="15">
      <c r="B15" s="199" t="n">
        <v>4</v>
      </c>
      <c r="C15" s="107" t="inlineStr">
        <is>
          <t>Мощность объекта</t>
        </is>
      </c>
      <c r="D15" s="199" t="n">
        <v>1</v>
      </c>
      <c r="E15" s="177" t="n"/>
      <c r="F15" s="177" t="n"/>
      <c r="G15" s="177" t="n"/>
      <c r="H15" s="177" t="n"/>
      <c r="I15" s="177" t="n"/>
    </row>
    <row r="16" ht="100.5" customHeight="1" s="175">
      <c r="B16" s="199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Трубы полиэтиленовые гибкие гофрированные легкие без протяжки, номинальный внутренний диаметр 50 мм</t>
        </is>
      </c>
      <c r="E16" s="177" t="n"/>
      <c r="F16" s="177" t="n"/>
      <c r="G16" s="177" t="n"/>
      <c r="H16" s="177" t="n"/>
      <c r="I16" s="177" t="n"/>
    </row>
    <row r="17" ht="82.5" customHeight="1" s="175">
      <c r="B17" s="199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9">
        <f>D18+D19</f>
        <v/>
      </c>
      <c r="E17" s="110" t="n"/>
      <c r="F17" s="177" t="n"/>
      <c r="G17" s="177" t="n"/>
      <c r="H17" s="177" t="n"/>
      <c r="I17" s="177" t="n"/>
    </row>
    <row r="18">
      <c r="B18" s="111" t="inlineStr">
        <is>
          <t>6.1</t>
        </is>
      </c>
      <c r="C18" s="107" t="inlineStr">
        <is>
          <t>строительно-монтажные работы</t>
        </is>
      </c>
      <c r="D18" s="109">
        <f>'Прил.2 Расч стоим'!F14</f>
        <v/>
      </c>
      <c r="E18" s="177" t="n"/>
      <c r="F18" s="177" t="n"/>
      <c r="G18" s="177" t="n"/>
      <c r="H18" s="177" t="n"/>
      <c r="I18" s="177" t="n"/>
    </row>
    <row r="19">
      <c r="B19" s="111" t="inlineStr">
        <is>
          <t>6.2</t>
        </is>
      </c>
      <c r="C19" s="107" t="inlineStr">
        <is>
          <t>оборудование и инвентарь</t>
        </is>
      </c>
      <c r="D19" s="109" t="n">
        <v>0</v>
      </c>
      <c r="E19" s="177" t="n"/>
      <c r="F19" s="177" t="n"/>
      <c r="G19" s="177" t="n"/>
      <c r="H19" s="177" t="n"/>
      <c r="I19" s="177" t="n"/>
    </row>
    <row r="20">
      <c r="B20" s="111" t="inlineStr">
        <is>
          <t>6.3</t>
        </is>
      </c>
      <c r="C20" s="107" t="inlineStr">
        <is>
          <t>пусконаладочные работы</t>
        </is>
      </c>
      <c r="D20" s="109" t="n"/>
      <c r="E20" s="177" t="n"/>
      <c r="F20" s="177" t="n"/>
      <c r="G20" s="177" t="n"/>
      <c r="H20" s="177" t="n"/>
      <c r="I20" s="177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41" t="n"/>
      <c r="E21" s="177" t="n"/>
      <c r="F21" s="177" t="n"/>
      <c r="G21" s="177" t="n"/>
      <c r="H21" s="177" t="n"/>
      <c r="I21" s="177" t="n"/>
    </row>
    <row r="22">
      <c r="B22" s="199" t="n">
        <v>7</v>
      </c>
      <c r="C22" s="112" t="inlineStr">
        <is>
          <t>Сопоставимый уровень цен</t>
        </is>
      </c>
      <c r="D22" s="199" t="inlineStr">
        <is>
          <t>1 квартал 2013</t>
        </is>
      </c>
      <c r="E22" s="110" t="n"/>
      <c r="F22" s="177" t="n"/>
      <c r="G22" s="177" t="n"/>
      <c r="H22" s="177" t="n"/>
      <c r="I22" s="177" t="n"/>
    </row>
    <row r="23" ht="119.25" customHeight="1" s="175">
      <c r="B23" s="199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9">
        <f>D17</f>
        <v/>
      </c>
      <c r="E23" s="177" t="n"/>
      <c r="F23" s="177" t="n"/>
      <c r="G23" s="177" t="n"/>
      <c r="H23" s="177" t="n"/>
      <c r="I23" s="177" t="n"/>
    </row>
    <row r="24" ht="47.25" customHeight="1" s="175">
      <c r="B24" s="199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39">
        <f>D17/D15</f>
        <v/>
      </c>
      <c r="E24" s="110" t="n"/>
      <c r="F24" s="177" t="n"/>
      <c r="G24" s="177" t="n"/>
      <c r="H24" s="177" t="n"/>
      <c r="I24" s="177" t="n"/>
    </row>
    <row r="25">
      <c r="B25" s="199" t="n">
        <v>10</v>
      </c>
      <c r="C25" s="107" t="inlineStr">
        <is>
          <t>Примечание</t>
        </is>
      </c>
      <c r="D25" s="107" t="n"/>
      <c r="E25" s="177" t="n"/>
      <c r="F25" s="177" t="n"/>
      <c r="G25" s="177" t="n"/>
      <c r="H25" s="177" t="n"/>
      <c r="I25" s="177" t="n"/>
    </row>
    <row r="26">
      <c r="B26" s="196" t="n"/>
      <c r="C26" s="116" t="n"/>
      <c r="D26" s="116" t="n"/>
      <c r="E26" s="177" t="n"/>
      <c r="F26" s="177" t="n"/>
      <c r="G26" s="177" t="n"/>
      <c r="H26" s="177" t="n"/>
      <c r="I26" s="177" t="n"/>
    </row>
    <row r="27">
      <c r="B27" s="103" t="n"/>
      <c r="E27" s="177" t="n"/>
      <c r="F27" s="177" t="n"/>
      <c r="G27" s="177" t="n"/>
      <c r="H27" s="177" t="n"/>
      <c r="I27" s="177" t="n"/>
    </row>
    <row r="28">
      <c r="B28" s="177" t="inlineStr">
        <is>
          <t>Составил ______________________        Е.А. Князева</t>
        </is>
      </c>
      <c r="E28" s="177" t="n"/>
      <c r="F28" s="177" t="n"/>
      <c r="G28" s="177" t="n"/>
      <c r="H28" s="177" t="n"/>
      <c r="I28" s="177" t="n"/>
    </row>
    <row r="29" ht="22.7" customHeight="1" s="175">
      <c r="B29" s="126" t="inlineStr">
        <is>
          <t xml:space="preserve">                         (подпись, инициалы, фамилия)</t>
        </is>
      </c>
      <c r="E29" s="177" t="n"/>
      <c r="F29" s="177" t="n"/>
      <c r="G29" s="177" t="n"/>
      <c r="H29" s="177" t="n"/>
      <c r="I29" s="177" t="n"/>
    </row>
    <row r="30">
      <c r="E30" s="177" t="n"/>
      <c r="F30" s="177" t="n"/>
      <c r="G30" s="177" t="n"/>
      <c r="H30" s="177" t="n"/>
      <c r="I30" s="177" t="n"/>
    </row>
    <row r="31">
      <c r="B31" s="177" t="inlineStr">
        <is>
          <t>Проверил ______________________        А.В. Костянецкая</t>
        </is>
      </c>
      <c r="E31" s="177" t="n"/>
      <c r="F31" s="177" t="n"/>
      <c r="G31" s="177" t="n"/>
      <c r="H31" s="177" t="n"/>
      <c r="I31" s="177" t="n"/>
    </row>
    <row r="32" ht="22.7" customHeight="1" s="175">
      <c r="B32" s="126" t="inlineStr">
        <is>
          <t xml:space="preserve">                        (подпись, инициалы, фамилия)</t>
        </is>
      </c>
      <c r="E32" s="177" t="n"/>
      <c r="F32" s="177" t="n"/>
      <c r="G32" s="177" t="n"/>
      <c r="H32" s="177" t="n"/>
      <c r="I32" s="177" t="n"/>
    </row>
    <row r="33">
      <c r="E33" s="177" t="n"/>
      <c r="F33" s="177" t="n"/>
      <c r="G33" s="177" t="n"/>
      <c r="H33" s="177" t="n"/>
      <c r="I33" s="177" t="n"/>
    </row>
    <row r="34">
      <c r="E34" s="177" t="n"/>
      <c r="F34" s="177" t="n"/>
      <c r="G34" s="177" t="n"/>
      <c r="H34" s="177" t="n"/>
      <c r="I34" s="177" t="n"/>
    </row>
    <row r="35">
      <c r="E35" s="177" t="n"/>
      <c r="F35" s="177" t="n"/>
      <c r="G35" s="177" t="n"/>
      <c r="H35" s="177" t="n"/>
      <c r="I35" s="177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1"/>
  <sheetViews>
    <sheetView view="pageBreakPreview" zoomScale="60" zoomScaleNormal="100" workbookViewId="0">
      <selection activeCell="E19" sqref="E19"/>
    </sheetView>
  </sheetViews>
  <sheetFormatPr baseColWidth="8" defaultRowHeight="1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2.710937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9.140625" customWidth="1" style="175" min="11" max="11"/>
  </cols>
  <sheetData>
    <row r="1" ht="15.75" customHeight="1" s="175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</row>
    <row r="2" ht="15.75" customHeight="1" s="175">
      <c r="A2" s="177" t="n"/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</row>
    <row r="3" ht="15.75" customHeight="1" s="175">
      <c r="A3" s="177" t="n"/>
      <c r="B3" s="194" t="inlineStr">
        <is>
          <t>Приложение № 2</t>
        </is>
      </c>
    </row>
    <row r="4" ht="15.75" customHeight="1" s="175">
      <c r="A4" s="177" t="n"/>
      <c r="B4" s="195" t="inlineStr">
        <is>
          <t>Расчет стоимости основных видов работ для выбора объекта-представителя</t>
        </is>
      </c>
    </row>
    <row r="5" ht="15.75" customHeight="1" s="175">
      <c r="A5" s="177" t="n"/>
      <c r="B5" s="105" t="n"/>
      <c r="C5" s="105" t="n"/>
      <c r="D5" s="105" t="n"/>
      <c r="E5" s="105" t="n"/>
      <c r="F5" s="105" t="n"/>
      <c r="G5" s="105" t="n"/>
      <c r="H5" s="105" t="n"/>
      <c r="I5" s="105" t="n"/>
      <c r="J5" s="105" t="n"/>
    </row>
    <row r="6" ht="15.75" customHeight="1" s="175">
      <c r="A6" s="177" t="n"/>
      <c r="B6" s="198">
        <f>'Прил.1 Сравнит табл'!B7</f>
        <v/>
      </c>
    </row>
    <row r="7" ht="15.75" customHeight="1" s="175">
      <c r="A7" s="177" t="n"/>
      <c r="B7" s="193">
        <f>'Прил.1 Сравнит табл'!B9</f>
        <v/>
      </c>
    </row>
    <row r="8" ht="15.75" customHeight="1" s="175">
      <c r="A8" s="177" t="n"/>
      <c r="B8" s="193" t="n"/>
      <c r="C8" s="177" t="n"/>
      <c r="D8" s="177" t="n"/>
      <c r="E8" s="177" t="n"/>
      <c r="F8" s="177" t="n"/>
      <c r="G8" s="177" t="n"/>
      <c r="H8" s="177" t="n"/>
      <c r="I8" s="177" t="n"/>
      <c r="J8" s="177" t="n"/>
    </row>
    <row r="9" ht="15.75" customHeight="1" s="175">
      <c r="A9" s="177" t="n"/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>Объект-представитель 1</t>
        </is>
      </c>
      <c r="E9" s="242" t="n"/>
      <c r="F9" s="242" t="n"/>
      <c r="G9" s="242" t="n"/>
      <c r="H9" s="242" t="n"/>
      <c r="I9" s="242" t="n"/>
      <c r="J9" s="243" t="n"/>
    </row>
    <row r="10" ht="15.75" customHeight="1" s="175">
      <c r="A10" s="177" t="n"/>
      <c r="B10" s="244" t="n"/>
      <c r="C10" s="244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2013г., тыс. руб.</t>
        </is>
      </c>
      <c r="G10" s="242" t="n"/>
      <c r="H10" s="242" t="n"/>
      <c r="I10" s="242" t="n"/>
      <c r="J10" s="243" t="n"/>
    </row>
    <row r="11" ht="31.7" customHeight="1" s="175">
      <c r="A11" s="177" t="n"/>
      <c r="B11" s="245" t="n"/>
      <c r="C11" s="245" t="n"/>
      <c r="D11" s="245" t="n"/>
      <c r="E11" s="245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31.7" customHeight="1" s="175">
      <c r="A12" s="177" t="n"/>
      <c r="B12" s="199" t="n"/>
      <c r="C12" s="199" t="inlineStr">
        <is>
          <t>Устройство трубы для ВОК</t>
        </is>
      </c>
      <c r="D12" s="199" t="n"/>
      <c r="E12" s="199" t="n"/>
      <c r="F12" s="199" t="n">
        <v>88.4060988</v>
      </c>
      <c r="G12" s="243" t="n"/>
      <c r="H12" s="199" t="n">
        <v>0</v>
      </c>
      <c r="I12" s="199" t="n"/>
      <c r="J12" s="199">
        <f>F12</f>
        <v/>
      </c>
    </row>
    <row r="13" ht="15.75" customHeight="1" s="175">
      <c r="A13" s="177" t="n"/>
      <c r="B13" s="197" t="inlineStr">
        <is>
          <t>Всего по объекту:</t>
        </is>
      </c>
      <c r="C13" s="242" t="n"/>
      <c r="D13" s="242" t="n"/>
      <c r="E13" s="243" t="n"/>
      <c r="F13" s="143" t="n"/>
      <c r="G13" s="143" t="n"/>
      <c r="H13" s="143" t="n"/>
      <c r="I13" s="143" t="n"/>
      <c r="J13" s="143" t="n"/>
    </row>
    <row r="14" ht="15.75" customHeight="1" s="175">
      <c r="A14" s="177" t="n"/>
      <c r="B14" s="197" t="inlineStr">
        <is>
          <t>Всего по объекту в сопоставимом уровне цен 1кв. 2013г:</t>
        </is>
      </c>
      <c r="C14" s="242" t="n"/>
      <c r="D14" s="242" t="n"/>
      <c r="E14" s="243" t="n"/>
      <c r="F14" s="246">
        <f>F12</f>
        <v/>
      </c>
      <c r="G14" s="243" t="n"/>
      <c r="H14" s="143">
        <f>H12</f>
        <v/>
      </c>
      <c r="I14" s="143" t="n"/>
      <c r="J14" s="143">
        <f>J12</f>
        <v/>
      </c>
    </row>
    <row r="15" ht="15.75" customHeight="1" s="175">
      <c r="A15" s="177" t="n"/>
      <c r="B15" s="177" t="n"/>
      <c r="C15" s="177" t="n"/>
      <c r="D15" s="177" t="n"/>
      <c r="E15" s="177" t="n"/>
      <c r="F15" s="177" t="n"/>
      <c r="G15" s="177" t="n"/>
      <c r="H15" s="177" t="n"/>
      <c r="I15" s="177" t="n"/>
      <c r="J15" s="177" t="n"/>
    </row>
    <row r="17" ht="15.75" customHeight="1" s="175">
      <c r="B17" s="177" t="inlineStr">
        <is>
          <t>Составил ______________________        Е.А. Князева</t>
        </is>
      </c>
      <c r="C17" s="177" t="n"/>
      <c r="D17" s="177" t="n"/>
    </row>
    <row r="18" ht="22.7" customHeight="1" s="175">
      <c r="B18" s="126" t="inlineStr">
        <is>
          <t xml:space="preserve">                         (подпись, инициалы, фамилия)</t>
        </is>
      </c>
      <c r="C18" s="177" t="n"/>
      <c r="D18" s="177" t="n"/>
    </row>
    <row r="19" ht="15.75" customHeight="1" s="175">
      <c r="B19" s="177" t="n"/>
      <c r="C19" s="177" t="n"/>
      <c r="D19" s="177" t="n"/>
    </row>
    <row r="20" ht="15.75" customHeight="1" s="175">
      <c r="B20" s="177" t="inlineStr">
        <is>
          <t>Проверил ______________________        А.В. Костянецкая</t>
        </is>
      </c>
      <c r="C20" s="177" t="n"/>
      <c r="D20" s="177" t="n"/>
    </row>
    <row r="21" ht="22.7" customHeight="1" s="175">
      <c r="B21" s="126" t="inlineStr">
        <is>
          <t xml:space="preserve">                        (подпись, инициалы, фамилия)</t>
        </is>
      </c>
      <c r="C21" s="177" t="n"/>
      <c r="D21" s="177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33"/>
  <sheetViews>
    <sheetView view="pageBreakPreview" workbookViewId="0">
      <selection activeCell="E32" sqref="E32"/>
    </sheetView>
  </sheetViews>
  <sheetFormatPr baseColWidth="8" defaultRowHeight="15.75"/>
  <cols>
    <col width="9.140625" customWidth="1" style="177" min="1" max="1"/>
    <col width="12.5703125" customWidth="1" style="177" min="2" max="2"/>
    <col width="22.425781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16.140625" customWidth="1" style="177" min="7" max="7"/>
    <col width="16.7109375" customWidth="1" style="177" min="8" max="8"/>
    <col width="4.85546875" customWidth="1" style="177" min="9" max="9"/>
    <col width="14.140625" customWidth="1" style="177" min="10" max="10"/>
    <col width="13" customWidth="1" style="175" min="11" max="11"/>
    <col width="9.140625" customWidth="1" style="175" min="12" max="13"/>
  </cols>
  <sheetData>
    <row r="1">
      <c r="K1" s="177" t="n"/>
    </row>
    <row r="2">
      <c r="A2" s="194" t="inlineStr">
        <is>
          <t xml:space="preserve">Приложение № 3 </t>
        </is>
      </c>
      <c r="K2" s="177" t="n"/>
    </row>
    <row r="3">
      <c r="A3" s="195" t="inlineStr">
        <is>
          <t>Объектная ресурсная ведомость</t>
        </is>
      </c>
      <c r="K3" s="177" t="n"/>
    </row>
    <row r="4" s="175">
      <c r="A4" s="195" t="n"/>
      <c r="B4" s="195" t="n"/>
      <c r="C4" s="195" t="n"/>
      <c r="D4" s="195" t="n"/>
      <c r="E4" s="195" t="n"/>
      <c r="F4" s="195" t="n"/>
      <c r="G4" s="195" t="n"/>
      <c r="H4" s="195" t="n"/>
      <c r="I4" s="177" t="n"/>
      <c r="J4" s="177" t="n"/>
      <c r="K4" s="177" t="n"/>
    </row>
    <row r="5" ht="18.75" customHeight="1" s="175">
      <c r="A5" s="193" t="n"/>
      <c r="K5" s="177" t="n"/>
    </row>
    <row r="6">
      <c r="A6" s="198">
        <f>'Прил.1 Сравнит табл'!B7</f>
        <v/>
      </c>
      <c r="K6" s="177" t="n"/>
    </row>
    <row r="7" s="175">
      <c r="A7" s="198" t="n"/>
      <c r="B7" s="198" t="n"/>
      <c r="C7" s="198" t="n"/>
      <c r="D7" s="198" t="n"/>
      <c r="E7" s="198" t="n"/>
      <c r="F7" s="198" t="n"/>
      <c r="G7" s="198" t="n"/>
      <c r="H7" s="198" t="n"/>
      <c r="I7" s="177" t="n"/>
      <c r="J7" s="177" t="n"/>
      <c r="K7" s="177" t="n"/>
    </row>
    <row r="8" ht="8.25" customHeight="1" s="175">
      <c r="A8" s="198" t="n"/>
      <c r="B8" s="198" t="n"/>
      <c r="C8" s="198" t="n"/>
      <c r="D8" s="198" t="n"/>
      <c r="E8" s="198" t="n"/>
      <c r="F8" s="198" t="n"/>
      <c r="G8" s="198" t="n"/>
      <c r="H8" s="198" t="n"/>
      <c r="K8" s="177" t="n"/>
    </row>
    <row r="9" ht="27" customHeight="1" s="175">
      <c r="A9" s="199" t="inlineStr">
        <is>
          <t>п/п</t>
        </is>
      </c>
      <c r="B9" s="199" t="inlineStr">
        <is>
          <t>№ЛСР</t>
        </is>
      </c>
      <c r="C9" s="199" t="inlineStr">
        <is>
          <t>Код ресурса</t>
        </is>
      </c>
      <c r="D9" s="199" t="inlineStr">
        <is>
          <t>Наименование ресурса</t>
        </is>
      </c>
      <c r="E9" s="199" t="inlineStr">
        <is>
          <t>Ед. изм.</t>
        </is>
      </c>
      <c r="F9" s="199" t="inlineStr">
        <is>
          <t>Кол-во единиц по данным объекта-представителя</t>
        </is>
      </c>
      <c r="G9" s="199" t="inlineStr">
        <is>
          <t>Сметная стоимость в ценах на 01.01.2000 (руб.)</t>
        </is>
      </c>
      <c r="H9" s="243" t="n"/>
      <c r="K9" s="177" t="n"/>
    </row>
    <row r="10">
      <c r="A10" s="245" t="n"/>
      <c r="B10" s="245" t="n"/>
      <c r="C10" s="245" t="n"/>
      <c r="D10" s="245" t="n"/>
      <c r="E10" s="245" t="n"/>
      <c r="F10" s="245" t="n"/>
      <c r="G10" s="199" t="inlineStr">
        <is>
          <t>на ед.изм.</t>
        </is>
      </c>
      <c r="H10" s="199" t="inlineStr">
        <is>
          <t>общая</t>
        </is>
      </c>
      <c r="K10" s="177" t="n"/>
    </row>
    <row r="11">
      <c r="A11" s="190" t="n">
        <v>1</v>
      </c>
      <c r="B11" s="190" t="n"/>
      <c r="C11" s="190" t="n">
        <v>2</v>
      </c>
      <c r="D11" s="190" t="inlineStr">
        <is>
          <t>З</t>
        </is>
      </c>
      <c r="E11" s="190" t="n">
        <v>4</v>
      </c>
      <c r="F11" s="190" t="n">
        <v>5</v>
      </c>
      <c r="G11" s="190" t="n">
        <v>6</v>
      </c>
      <c r="H11" s="190" t="n">
        <v>7</v>
      </c>
      <c r="I11" s="247" t="n"/>
      <c r="K11" s="177" t="n"/>
    </row>
    <row r="12">
      <c r="A12" s="204" t="inlineStr">
        <is>
          <t>Затраты труда рабочих</t>
        </is>
      </c>
      <c r="B12" s="242" t="n"/>
      <c r="C12" s="242" t="n"/>
      <c r="D12" s="242" t="n"/>
      <c r="E12" s="243" t="n"/>
      <c r="F12" s="119" t="n">
        <v>89.59999999999999</v>
      </c>
      <c r="G12" s="119" t="n"/>
      <c r="H12" s="119">
        <f>SUM(H13:H13)</f>
        <v/>
      </c>
      <c r="I12" s="120" t="n"/>
      <c r="J12" s="120" t="n"/>
      <c r="K12" s="120" t="n"/>
    </row>
    <row r="13">
      <c r="A13" s="205" t="n">
        <v>1</v>
      </c>
      <c r="B13" s="146" t="n"/>
      <c r="C13" s="122" t="inlineStr">
        <is>
          <t>1-3-8</t>
        </is>
      </c>
      <c r="D13" s="206" t="inlineStr">
        <is>
          <t>Затраты труда рабочих (ср 3,8)</t>
        </is>
      </c>
      <c r="E13" s="205" t="inlineStr">
        <is>
          <t>чел.-ч</t>
        </is>
      </c>
      <c r="F13" s="205" t="n">
        <v>89.59999999999999</v>
      </c>
      <c r="G13" s="124" t="n">
        <v>9.4</v>
      </c>
      <c r="H13" s="124">
        <f>ROUND(F13*G13,2)</f>
        <v/>
      </c>
      <c r="K13" s="177" t="n"/>
    </row>
    <row r="14">
      <c r="A14" s="204" t="inlineStr">
        <is>
          <t>Затраты труда машинистов</t>
        </is>
      </c>
      <c r="B14" s="242" t="n"/>
      <c r="C14" s="242" t="n"/>
      <c r="D14" s="242" t="n"/>
      <c r="E14" s="243" t="n"/>
      <c r="F14" s="204" t="n">
        <v>1.2</v>
      </c>
      <c r="G14" s="119" t="n"/>
      <c r="H14" s="119">
        <f>H15</f>
        <v/>
      </c>
      <c r="K14" s="177" t="n"/>
    </row>
    <row r="15">
      <c r="A15" s="205" t="n">
        <v>2</v>
      </c>
      <c r="B15" s="140" t="n"/>
      <c r="C15" s="132" t="n">
        <v>2</v>
      </c>
      <c r="D15" s="206" t="inlineStr">
        <is>
          <t>Затраты труда машинистов</t>
        </is>
      </c>
      <c r="E15" s="205" t="inlineStr">
        <is>
          <t>чел.-ч</t>
        </is>
      </c>
      <c r="F15" s="205" t="n">
        <v>1.2</v>
      </c>
      <c r="G15" s="124" t="n"/>
      <c r="H15" s="124" t="n">
        <v>15.06</v>
      </c>
      <c r="K15" s="177" t="n"/>
    </row>
    <row r="16">
      <c r="A16" s="204" t="inlineStr">
        <is>
          <t>Машины и механизмы</t>
        </is>
      </c>
      <c r="B16" s="242" t="n"/>
      <c r="C16" s="242" t="n"/>
      <c r="D16" s="242" t="n"/>
      <c r="E16" s="243" t="n"/>
      <c r="F16" s="204" t="n"/>
      <c r="G16" s="119" t="n"/>
      <c r="H16" s="119">
        <f>SUM(H17:H18)</f>
        <v/>
      </c>
      <c r="I16" s="120" t="n"/>
      <c r="J16" s="120" t="n"/>
      <c r="K16" s="120" t="n"/>
    </row>
    <row r="17" ht="31.7" customHeight="1" s="175">
      <c r="A17" s="205" t="n">
        <v>3</v>
      </c>
      <c r="B17" s="140" t="n"/>
      <c r="C17" s="206" t="inlineStr">
        <is>
          <t>91.05.05-015</t>
        </is>
      </c>
      <c r="D17" s="206" t="inlineStr">
        <is>
          <t>Краны на автомобильном ходу, грузоподъемность 16 т</t>
        </is>
      </c>
      <c r="E17" s="205" t="inlineStr">
        <is>
          <t>маш.-ч.</t>
        </is>
      </c>
      <c r="F17" s="205" t="n">
        <v>0.6</v>
      </c>
      <c r="G17" s="124" t="n">
        <v>115.4</v>
      </c>
      <c r="H17" s="124">
        <f>ROUND(F17*G17,2)</f>
        <v/>
      </c>
      <c r="K17" s="177" t="n"/>
    </row>
    <row r="18">
      <c r="A18" s="205" t="n">
        <v>4</v>
      </c>
      <c r="B18" s="140" t="n"/>
      <c r="C18" s="206" t="inlineStr">
        <is>
          <t>91.14.02-001</t>
        </is>
      </c>
      <c r="D18" s="206" t="inlineStr">
        <is>
          <t>Автомобили бортовые, грузоподъемность до 5 т</t>
        </is>
      </c>
      <c r="E18" s="205" t="inlineStr">
        <is>
          <t>маш.-ч.</t>
        </is>
      </c>
      <c r="F18" s="205" t="n">
        <v>0.6</v>
      </c>
      <c r="G18" s="124" t="n">
        <v>65.70999999999999</v>
      </c>
      <c r="H18" s="124">
        <f>ROUND(F18*G18,2)</f>
        <v/>
      </c>
      <c r="I18" s="120" t="n"/>
      <c r="J18" s="120" t="n"/>
      <c r="K18" s="120" t="n"/>
    </row>
    <row r="19">
      <c r="A19" s="204" t="inlineStr">
        <is>
          <t>Оборудование</t>
        </is>
      </c>
      <c r="B19" s="242" t="n"/>
      <c r="C19" s="242" t="n"/>
      <c r="D19" s="242" t="n"/>
      <c r="E19" s="243" t="n"/>
      <c r="F19" s="204" t="n"/>
      <c r="G19" s="119" t="n"/>
      <c r="H19" s="119" t="n">
        <v>0</v>
      </c>
      <c r="J19" s="133" t="n"/>
    </row>
    <row r="20">
      <c r="A20" s="204" t="inlineStr">
        <is>
          <t>Материалы</t>
        </is>
      </c>
      <c r="B20" s="242" t="n"/>
      <c r="C20" s="242" t="n"/>
      <c r="D20" s="242" t="n"/>
      <c r="E20" s="243" t="n"/>
      <c r="F20" s="204" t="n"/>
      <c r="G20" s="119" t="n"/>
      <c r="H20" s="119">
        <f>SUM(H21:H27)</f>
        <v/>
      </c>
      <c r="J20" s="133" t="n"/>
    </row>
    <row r="21" ht="47.25" customHeight="1" s="175">
      <c r="A21" s="205" t="n">
        <v>17</v>
      </c>
      <c r="B21" s="140" t="n"/>
      <c r="C21" s="206" t="inlineStr">
        <is>
          <t>24.3.03.05-0006</t>
        </is>
      </c>
      <c r="D21" s="206" t="inlineStr">
        <is>
          <t>Трубы полиэтиленовые гибкие гофрированные легкие без протяжки, номинальный внутренний диаметр 50 мм</t>
        </is>
      </c>
      <c r="E21" s="205" t="inlineStr">
        <is>
          <t>м</t>
        </is>
      </c>
      <c r="F21" s="205" t="n">
        <v>1000</v>
      </c>
      <c r="G21" s="124" t="n">
        <v>12.57</v>
      </c>
      <c r="H21" s="124">
        <f>ROUND(F21*G21,2)</f>
        <v/>
      </c>
    </row>
    <row r="22">
      <c r="A22" s="205" t="n">
        <v>18</v>
      </c>
      <c r="B22" s="140" t="n"/>
      <c r="C22" s="206" t="inlineStr">
        <is>
          <t>20.2.01.05-0007</t>
        </is>
      </c>
      <c r="D22" s="206" t="inlineStr">
        <is>
          <t>Гильзы кабельные медные ГМ 35</t>
        </is>
      </c>
      <c r="E22" s="205" t="inlineStr">
        <is>
          <t>100 шт</t>
        </is>
      </c>
      <c r="F22" s="205" t="n">
        <v>0.5</v>
      </c>
      <c r="G22" s="124" t="n">
        <v>378</v>
      </c>
      <c r="H22" s="124">
        <f>ROUND(F22*G22,2)</f>
        <v/>
      </c>
    </row>
    <row r="23" ht="47.25" customHeight="1" s="175">
      <c r="A23" s="205" t="n">
        <v>19</v>
      </c>
      <c r="B23" s="140" t="n"/>
      <c r="C23" s="206" t="inlineStr">
        <is>
          <t>01.7.06.05-0041</t>
        </is>
      </c>
      <c r="D23" s="206" t="inlineStr">
        <is>
          <t>Лента изоляционная прорезиненная односторонняя, ширина 20 мм, толщина 0,25-0,35 мм</t>
        </is>
      </c>
      <c r="E23" s="205" t="inlineStr">
        <is>
          <t>кг</t>
        </is>
      </c>
      <c r="F23" s="205" t="n">
        <v>3.2</v>
      </c>
      <c r="G23" s="124" t="n">
        <v>30.4</v>
      </c>
      <c r="H23" s="124">
        <f>ROUND(F23*G23,2)</f>
        <v/>
      </c>
    </row>
    <row r="24">
      <c r="A24" s="205" t="n">
        <v>20</v>
      </c>
      <c r="B24" s="140" t="n"/>
      <c r="C24" s="206" t="inlineStr">
        <is>
          <t>20.2.02.01-0014</t>
        </is>
      </c>
      <c r="D24" s="206" t="inlineStr">
        <is>
          <t>Втулки, диаметр 42 мм</t>
        </is>
      </c>
      <c r="E24" s="205" t="inlineStr">
        <is>
          <t>1000 шт</t>
        </is>
      </c>
      <c r="F24" s="205" t="n">
        <v>0.122</v>
      </c>
      <c r="G24" s="124" t="n">
        <v>282.03</v>
      </c>
      <c r="H24" s="124">
        <f>ROUND(F24*G24,2)</f>
        <v/>
      </c>
    </row>
    <row r="25" ht="15" customHeight="1" s="175">
      <c r="A25" s="205" t="n">
        <v>21</v>
      </c>
      <c r="B25" s="140" t="n"/>
      <c r="C25" s="206" t="inlineStr">
        <is>
          <t>01.7.07.20-0002</t>
        </is>
      </c>
      <c r="D25" s="206" t="inlineStr">
        <is>
          <t>Тальк молотый, сорт I</t>
        </is>
      </c>
      <c r="E25" s="205" t="inlineStr">
        <is>
          <t>т</t>
        </is>
      </c>
      <c r="F25" s="205" t="n">
        <v>0.0116</v>
      </c>
      <c r="G25" s="124" t="n">
        <v>1820</v>
      </c>
      <c r="H25" s="124">
        <f>ROUND(F25*G25,2)</f>
        <v/>
      </c>
    </row>
    <row r="26" ht="31.7" customHeight="1" s="175">
      <c r="A26" s="205" t="n">
        <v>22</v>
      </c>
      <c r="B26" s="140" t="n"/>
      <c r="C26" s="206" t="inlineStr">
        <is>
          <t>999-9950</t>
        </is>
      </c>
      <c r="D26" s="206" t="inlineStr">
        <is>
          <t>Вспомогательные ненормируемые материальные ресурсы</t>
        </is>
      </c>
      <c r="E26" s="205" t="inlineStr">
        <is>
          <t>руб</t>
        </is>
      </c>
      <c r="F26" s="205" t="n">
        <v>16.844</v>
      </c>
      <c r="G26" s="124" t="n">
        <v>1</v>
      </c>
      <c r="H26" s="124">
        <f>ROUND(F26*G26,2)</f>
        <v/>
      </c>
    </row>
    <row r="27">
      <c r="A27" s="205" t="n">
        <v>23</v>
      </c>
      <c r="B27" s="140" t="n"/>
      <c r="C27" s="206" t="inlineStr">
        <is>
          <t>14.4.02.09-0001</t>
        </is>
      </c>
      <c r="D27" s="206" t="inlineStr">
        <is>
          <t>Краска</t>
        </is>
      </c>
      <c r="E27" s="205" t="inlineStr">
        <is>
          <t>кг</t>
        </is>
      </c>
      <c r="F27" s="205" t="n">
        <v>0.2</v>
      </c>
      <c r="G27" s="124" t="n">
        <v>28.6</v>
      </c>
      <c r="H27" s="124">
        <f>ROUND(F27*G27,2)</f>
        <v/>
      </c>
    </row>
    <row r="29">
      <c r="B29" s="177" t="inlineStr">
        <is>
          <t>Составил ______________________        Е.А. Князева</t>
        </is>
      </c>
      <c r="J29" s="150" t="n"/>
    </row>
    <row r="30">
      <c r="B30" s="103" t="inlineStr">
        <is>
          <t xml:space="preserve">                         (подпись, инициалы, фамилия)</t>
        </is>
      </c>
    </row>
    <row r="32">
      <c r="B32" s="177" t="inlineStr">
        <is>
          <t>Проверил ______________________        А.В. Костянецкая</t>
        </is>
      </c>
    </row>
    <row r="33">
      <c r="B33" s="10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A16:E16"/>
    <mergeCell ref="A9:A10"/>
    <mergeCell ref="F9:F10"/>
    <mergeCell ref="A2:H2"/>
    <mergeCell ref="A19:E19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2.8554687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63" t="n"/>
      <c r="C1" s="163" t="n"/>
      <c r="D1" s="163" t="n"/>
      <c r="E1" s="163" t="n"/>
    </row>
    <row r="2">
      <c r="B2" s="163" t="n"/>
      <c r="C2" s="163" t="n"/>
      <c r="D2" s="163" t="n"/>
      <c r="E2" s="230" t="inlineStr">
        <is>
          <t>Приложение № 4</t>
        </is>
      </c>
    </row>
    <row r="3">
      <c r="B3" s="163" t="n"/>
      <c r="C3" s="163" t="n"/>
      <c r="D3" s="163" t="n"/>
      <c r="E3" s="163" t="n"/>
    </row>
    <row r="4">
      <c r="B4" s="163" t="n"/>
      <c r="C4" s="163" t="n"/>
      <c r="D4" s="163" t="n"/>
      <c r="E4" s="163" t="n"/>
    </row>
    <row r="5">
      <c r="B5" s="207" t="inlineStr">
        <is>
          <t>Ресурсная модель</t>
        </is>
      </c>
    </row>
    <row r="6">
      <c r="B6" s="18" t="n"/>
      <c r="C6" s="163" t="n"/>
      <c r="D6" s="163" t="n"/>
      <c r="E6" s="163" t="n"/>
    </row>
    <row r="7" ht="39.75" customHeight="1" s="175">
      <c r="B7" s="208">
        <f>'Прил.1 Сравнит табл'!B7</f>
        <v/>
      </c>
    </row>
    <row r="8">
      <c r="B8" s="209">
        <f>'Прил.1 Сравнит табл'!B9</f>
        <v/>
      </c>
    </row>
    <row r="9">
      <c r="B9" s="18" t="n"/>
      <c r="C9" s="163" t="n"/>
      <c r="D9" s="163" t="n"/>
      <c r="E9" s="163" t="n"/>
    </row>
    <row r="10" ht="51" customHeight="1" s="175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29" t="inlineStr">
        <is>
          <t>Оплата труда рабочих</t>
        </is>
      </c>
      <c r="C11" s="165">
        <f>'Прил.5 Расчет СМР и ОБ'!J14</f>
        <v/>
      </c>
      <c r="D11" s="31">
        <f>C11/$C$24</f>
        <v/>
      </c>
      <c r="E11" s="31">
        <f>C11/$C$40</f>
        <v/>
      </c>
    </row>
    <row r="12">
      <c r="B12" s="29" t="inlineStr">
        <is>
          <t>Эксплуатация машин основных</t>
        </is>
      </c>
      <c r="C12" s="165">
        <f>'Прил.5 Расчет СМР и ОБ'!J21</f>
        <v/>
      </c>
      <c r="D12" s="31">
        <f>C12/$C$24</f>
        <v/>
      </c>
      <c r="E12" s="31">
        <f>C12/$C$40</f>
        <v/>
      </c>
    </row>
    <row r="13">
      <c r="B13" s="29" t="inlineStr">
        <is>
          <t>Эксплуатация машин прочих</t>
        </is>
      </c>
      <c r="C13" s="165">
        <f>'Прил.5 Расчет СМР и ОБ'!J22</f>
        <v/>
      </c>
      <c r="D13" s="31">
        <f>C13/$C$24</f>
        <v/>
      </c>
      <c r="E13" s="31">
        <f>C13/$C$40</f>
        <v/>
      </c>
    </row>
    <row r="14">
      <c r="B14" s="29" t="inlineStr">
        <is>
          <t>ЭКСПЛУАТАЦИЯ МАШИН, ВСЕГО:</t>
        </is>
      </c>
      <c r="C14" s="165">
        <f>C13+C12</f>
        <v/>
      </c>
      <c r="D14" s="31">
        <f>C14/$C$24</f>
        <v/>
      </c>
      <c r="E14" s="31">
        <f>C14/$C$40</f>
        <v/>
      </c>
    </row>
    <row r="15">
      <c r="B15" s="29" t="inlineStr">
        <is>
          <t>в том числе зарплата машинистов</t>
        </is>
      </c>
      <c r="C15" s="165">
        <f>'Прил.5 Расчет СМР и ОБ'!J16</f>
        <v/>
      </c>
      <c r="D15" s="31">
        <f>C15/$C$24</f>
        <v/>
      </c>
      <c r="E15" s="31">
        <f>C15/$C$40</f>
        <v/>
      </c>
    </row>
    <row r="16">
      <c r="B16" s="29" t="inlineStr">
        <is>
          <t>Материалы основные</t>
        </is>
      </c>
      <c r="C16" s="165">
        <f>'Прил.5 Расчет СМР и ОБ'!J33</f>
        <v/>
      </c>
      <c r="D16" s="31">
        <f>C16/$C$24</f>
        <v/>
      </c>
      <c r="E16" s="31">
        <f>C16/$C$40</f>
        <v/>
      </c>
    </row>
    <row r="17">
      <c r="B17" s="29" t="inlineStr">
        <is>
          <t>Материалы прочие</t>
        </is>
      </c>
      <c r="C17" s="165">
        <f>'Прил.5 Расчет СМР и ОБ'!J40</f>
        <v/>
      </c>
      <c r="D17" s="31">
        <f>C17/$C$24</f>
        <v/>
      </c>
      <c r="E17" s="31">
        <f>C17/$C$40</f>
        <v/>
      </c>
      <c r="G17" s="248" t="n"/>
    </row>
    <row r="18">
      <c r="B18" s="29" t="inlineStr">
        <is>
          <t>МАТЕРИАЛЫ, ВСЕГО:</t>
        </is>
      </c>
      <c r="C18" s="165">
        <f>C17+C16</f>
        <v/>
      </c>
      <c r="D18" s="31">
        <f>C18/$C$24</f>
        <v/>
      </c>
      <c r="E18" s="31">
        <f>C18/$C$40</f>
        <v/>
      </c>
    </row>
    <row r="19">
      <c r="B19" s="29" t="inlineStr">
        <is>
          <t>ИТОГО</t>
        </is>
      </c>
      <c r="C19" s="165">
        <f>C18+C14+C11</f>
        <v/>
      </c>
      <c r="D19" s="31" t="n"/>
      <c r="E19" s="29" t="n"/>
    </row>
    <row r="20">
      <c r="B20" s="29" t="inlineStr">
        <is>
          <t>Сметная прибыль, руб.</t>
        </is>
      </c>
      <c r="C20" s="165">
        <f>ROUND(C21*(C11+C15),2)</f>
        <v/>
      </c>
      <c r="D20" s="31">
        <f>C20/$C$24</f>
        <v/>
      </c>
      <c r="E20" s="31">
        <f>C20/$C$40</f>
        <v/>
      </c>
    </row>
    <row r="21">
      <c r="B21" s="29" t="inlineStr">
        <is>
          <t>Сметная прибыль, %</t>
        </is>
      </c>
      <c r="C21" s="34">
        <f>'Прил.5 Расчет СМР и ОБ'!E44</f>
        <v/>
      </c>
      <c r="D21" s="31" t="n"/>
      <c r="E21" s="29" t="n"/>
    </row>
    <row r="22">
      <c r="B22" s="29" t="inlineStr">
        <is>
          <t>Накладные расходы, руб.</t>
        </is>
      </c>
      <c r="C22" s="165">
        <f>ROUND(C23*(C11+C15),2)</f>
        <v/>
      </c>
      <c r="D22" s="31">
        <f>C22/$C$24</f>
        <v/>
      </c>
      <c r="E22" s="31">
        <f>C22/$C$40</f>
        <v/>
      </c>
    </row>
    <row r="23">
      <c r="B23" s="29" t="inlineStr">
        <is>
          <t>Накладные расходы, %</t>
        </is>
      </c>
      <c r="C23" s="34">
        <f>'Прил.5 Расчет СМР и ОБ'!E43</f>
        <v/>
      </c>
      <c r="D23" s="31" t="n"/>
      <c r="E23" s="29" t="n"/>
    </row>
    <row r="24">
      <c r="B24" s="29" t="inlineStr">
        <is>
          <t>ВСЕГО СМР с НР и СП</t>
        </is>
      </c>
      <c r="C24" s="165">
        <f>C19+C20+C22</f>
        <v/>
      </c>
      <c r="D24" s="31">
        <f>C24/$C$24</f>
        <v/>
      </c>
      <c r="E24" s="31">
        <f>C24/$C$40</f>
        <v/>
      </c>
    </row>
    <row r="25" ht="25.5" customHeight="1" s="175">
      <c r="B25" s="29" t="inlineStr">
        <is>
          <t>ВСЕГО стоимость оборудования, в том числе</t>
        </is>
      </c>
      <c r="C25" s="165">
        <f>'Прил.5 Расчет СМР и ОБ'!J28</f>
        <v/>
      </c>
      <c r="D25" s="31" t="n"/>
      <c r="E25" s="31">
        <f>C25/$C$40</f>
        <v/>
      </c>
    </row>
    <row r="26" ht="25.5" customHeight="1" s="175">
      <c r="B26" s="29" t="inlineStr">
        <is>
          <t>стоимость оборудования технологического</t>
        </is>
      </c>
      <c r="C26" s="165">
        <f>'Прил.5 Расчет СМР и ОБ'!J29</f>
        <v/>
      </c>
      <c r="D26" s="31" t="n"/>
      <c r="E26" s="31">
        <f>C26/$C$40</f>
        <v/>
      </c>
    </row>
    <row r="27">
      <c r="B27" s="29" t="inlineStr">
        <is>
          <t>ИТОГО (СМР + ОБОРУДОВАНИЕ)</t>
        </is>
      </c>
      <c r="C27" s="30">
        <f>C24+C25</f>
        <v/>
      </c>
      <c r="D27" s="31" t="n"/>
      <c r="E27" s="31">
        <f>C27/$C$40</f>
        <v/>
      </c>
    </row>
    <row r="28" ht="33" customHeight="1" s="175">
      <c r="B28" s="29" t="inlineStr">
        <is>
          <t>ПРОЧ. ЗАТР., УЧТЕННЫЕ ПОКАЗАТЕЛЕМ,  в том числе</t>
        </is>
      </c>
      <c r="C28" s="29" t="n"/>
      <c r="D28" s="29" t="n"/>
      <c r="E28" s="29" t="n"/>
    </row>
    <row r="29" ht="25.5" customHeight="1" s="175">
      <c r="B29" s="29" t="inlineStr">
        <is>
          <t>Временные здания и сооружения - 3,9%</t>
        </is>
      </c>
      <c r="C29" s="30">
        <f>ROUND(C24*3.9%,2)</f>
        <v/>
      </c>
      <c r="D29" s="29" t="n"/>
      <c r="E29" s="31">
        <f>C29/$C$40</f>
        <v/>
      </c>
    </row>
    <row r="30" ht="38.25" customHeight="1" s="175">
      <c r="B30" s="29" t="inlineStr">
        <is>
          <t>Дополнительные затраты при производстве строительно-монтажных работ в зимнее время - 2,1%</t>
        </is>
      </c>
      <c r="C30" s="30">
        <f>ROUND((C24+C29)*2.1%,2)</f>
        <v/>
      </c>
      <c r="D30" s="29" t="n"/>
      <c r="E30" s="31">
        <f>C30/$C$40</f>
        <v/>
      </c>
    </row>
    <row r="31">
      <c r="B31" s="29" t="inlineStr">
        <is>
          <t xml:space="preserve">Пусконаладочные работы </t>
        </is>
      </c>
      <c r="C31" s="30" t="n">
        <v>0</v>
      </c>
      <c r="D31" s="29" t="n"/>
      <c r="E31" s="31">
        <f>C31/$C$40</f>
        <v/>
      </c>
    </row>
    <row r="32" ht="25.5" customHeight="1" s="175">
      <c r="B32" s="29" t="inlineStr">
        <is>
          <t>Затраты по перевозке работников к месту работы и обратно</t>
        </is>
      </c>
      <c r="C32" s="30" t="n">
        <v>0</v>
      </c>
      <c r="D32" s="29" t="n"/>
      <c r="E32" s="31">
        <f>C32/$C$40</f>
        <v/>
      </c>
      <c r="G32" s="138" t="n"/>
    </row>
    <row r="33" ht="25.5" customHeight="1" s="175">
      <c r="B33" s="29" t="inlineStr">
        <is>
          <t>Затраты, связанные с осуществлением работ вахтовым методом</t>
        </is>
      </c>
      <c r="C33" s="30" t="n">
        <v>0</v>
      </c>
      <c r="D33" s="29" t="n"/>
      <c r="E33" s="31">
        <f>C33/$C$40</f>
        <v/>
      </c>
      <c r="G33" s="138" t="n"/>
    </row>
    <row r="34" ht="51" customHeight="1" s="175">
      <c r="B34" s="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" t="n">
        <v>0</v>
      </c>
      <c r="D34" s="29" t="n"/>
      <c r="E34" s="31">
        <f>C34/$C$40</f>
        <v/>
      </c>
      <c r="G34" s="138" t="n"/>
    </row>
    <row r="35" ht="76.7" customHeight="1" s="175">
      <c r="B35" s="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" t="n">
        <v>0</v>
      </c>
      <c r="D35" s="29" t="n"/>
      <c r="E35" s="31">
        <f>C35/$C$40</f>
        <v/>
      </c>
      <c r="G35" s="138" t="n"/>
    </row>
    <row r="36" ht="25.5" customHeight="1" s="175">
      <c r="B36" s="29" t="inlineStr">
        <is>
          <t>Строительный контроль и содержание службы заказчика - 2,14%</t>
        </is>
      </c>
      <c r="C36" s="30">
        <f>ROUND(SUM(C27:C35)*2.14%,2)</f>
        <v/>
      </c>
      <c r="D36" s="29" t="n"/>
      <c r="E36" s="31">
        <f>C36/$C$40</f>
        <v/>
      </c>
      <c r="G36" s="72" t="n"/>
      <c r="L36" s="20" t="n"/>
    </row>
    <row r="37">
      <c r="B37" s="29" t="inlineStr">
        <is>
          <t>Авторский надзор - 0,2%</t>
        </is>
      </c>
      <c r="C37" s="30">
        <f>ROUND(SUM(C27:C35)*0.2%,2)</f>
        <v/>
      </c>
      <c r="D37" s="29" t="n"/>
      <c r="E37" s="31">
        <f>C37/$C$40</f>
        <v/>
      </c>
      <c r="G37" s="72" t="n"/>
      <c r="L37" s="20" t="n"/>
    </row>
    <row r="38" ht="38.25" customHeight="1" s="175">
      <c r="B38" s="29" t="inlineStr">
        <is>
          <t>ИТОГО (СМР+ОБОРУДОВАНИЕ+ПРОЧ. ЗАТР., УЧТЕННЫЕ ПОКАЗАТЕЛЕМ)</t>
        </is>
      </c>
      <c r="C38" s="165">
        <f>SUM(C27:C37)</f>
        <v/>
      </c>
      <c r="D38" s="29" t="n"/>
      <c r="E38" s="31">
        <f>C38/$C$40</f>
        <v/>
      </c>
    </row>
    <row r="39" ht="13.7" customHeight="1" s="175">
      <c r="B39" s="29" t="inlineStr">
        <is>
          <t>Непредвиденные расходы</t>
        </is>
      </c>
      <c r="C39" s="165">
        <f>ROUND(C38*3%,2)</f>
        <v/>
      </c>
      <c r="D39" s="29" t="n"/>
      <c r="E39" s="31">
        <f>C39/$C$40</f>
        <v/>
      </c>
    </row>
    <row r="40">
      <c r="B40" s="29" t="inlineStr">
        <is>
          <t>ВСЕГО:</t>
        </is>
      </c>
      <c r="C40" s="165">
        <f>C39+C38</f>
        <v/>
      </c>
      <c r="D40" s="29" t="n"/>
      <c r="E40" s="31">
        <f>C40/$C$40</f>
        <v/>
      </c>
    </row>
    <row r="41">
      <c r="B41" s="29" t="inlineStr">
        <is>
          <t>ИТОГО ПОКАЗАТЕЛЬ НА ЕД. ИЗМ.</t>
        </is>
      </c>
      <c r="C41" s="165">
        <f>C40/'Прил.5 Расчет СМР и ОБ'!E47</f>
        <v/>
      </c>
      <c r="D41" s="29" t="n"/>
      <c r="E41" s="29" t="n"/>
    </row>
    <row r="42">
      <c r="B42" s="167" t="n"/>
      <c r="C42" s="163" t="n"/>
      <c r="D42" s="163" t="n"/>
      <c r="E42" s="163" t="n"/>
    </row>
    <row r="43">
      <c r="B43" s="163" t="inlineStr">
        <is>
          <t>Составил ______________________        Е.А. Князева</t>
        </is>
      </c>
      <c r="C43" s="170" t="n"/>
      <c r="D43" s="163" t="n"/>
      <c r="E43" s="163" t="n"/>
    </row>
    <row r="44">
      <c r="B44" s="171" t="inlineStr">
        <is>
          <t xml:space="preserve">                         (подпись, инициалы, фамилия)</t>
        </is>
      </c>
      <c r="C44" s="170" t="n"/>
      <c r="D44" s="163" t="n"/>
      <c r="E44" s="163" t="n"/>
    </row>
    <row r="45">
      <c r="B45" s="163" t="n"/>
      <c r="C45" s="170" t="n"/>
      <c r="D45" s="163" t="n"/>
      <c r="E45" s="163" t="n"/>
    </row>
    <row r="46">
      <c r="B46" s="163" t="inlineStr">
        <is>
          <t>Проверил ______________________        А.В. Костянецкая</t>
        </is>
      </c>
      <c r="C46" s="170" t="n"/>
      <c r="D46" s="163" t="n"/>
      <c r="E46" s="163" t="n"/>
    </row>
    <row r="47">
      <c r="B47" s="171" t="inlineStr">
        <is>
          <t xml:space="preserve">                        (подпись, инициалы, фамилия)</t>
        </is>
      </c>
      <c r="C47" s="170" t="n"/>
      <c r="D47" s="163" t="n"/>
      <c r="E47" s="163" t="n"/>
    </row>
    <row r="49">
      <c r="B49" s="163" t="n"/>
      <c r="C49" s="163" t="n"/>
      <c r="D49" s="163" t="n"/>
      <c r="E49" s="163" t="n"/>
    </row>
    <row r="50">
      <c r="B50" s="163" t="n"/>
      <c r="C50" s="163" t="n"/>
      <c r="D50" s="163" t="n"/>
      <c r="E50" s="16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54"/>
  <sheetViews>
    <sheetView view="pageBreakPreview" topLeftCell="A21" workbookViewId="0">
      <selection activeCell="B50" sqref="B50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0.7109375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4.5703125" customWidth="1" style="170" min="9" max="9"/>
    <col width="15.140625" customWidth="1" style="170" min="10" max="10"/>
    <col width="2.85546875" customWidth="1" style="170" min="11" max="11"/>
    <col width="10.7109375" customWidth="1" style="170" min="12" max="12"/>
    <col width="10.85546875" customWidth="1" style="170" min="13" max="13"/>
    <col width="9.140625" customWidth="1" style="175" min="14" max="14"/>
  </cols>
  <sheetData>
    <row r="2" ht="15.75" customHeight="1" s="175">
      <c r="I2" s="177" t="n"/>
      <c r="J2" s="74" t="inlineStr">
        <is>
          <t>Приложение №5</t>
        </is>
      </c>
    </row>
    <row r="4" ht="12.75" customFormat="1" customHeight="1" s="163">
      <c r="A4" s="207" t="inlineStr">
        <is>
          <t>Расчет стоимости СМР и оборудования</t>
        </is>
      </c>
      <c r="I4" s="207" t="n"/>
      <c r="J4" s="207" t="n"/>
    </row>
    <row r="5" ht="12.75" customFormat="1" customHeight="1" s="163">
      <c r="A5" s="207" t="n"/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</row>
    <row r="6" ht="41.25" customFormat="1" customHeight="1" s="163">
      <c r="A6" s="127" t="inlineStr">
        <is>
          <t>Наименование разрабатываемого показателя УНЦ</t>
        </is>
      </c>
      <c r="B6" s="128" t="n"/>
      <c r="C6" s="128" t="n"/>
      <c r="D6" s="223" t="inlineStr">
        <is>
          <t>Устройство трубы для ВОК</t>
        </is>
      </c>
    </row>
    <row r="7" ht="12.75" customFormat="1" customHeight="1" s="163">
      <c r="A7" s="223">
        <f>'Прил.1 Сравнит табл'!B9</f>
        <v/>
      </c>
      <c r="I7" s="208" t="n"/>
      <c r="J7" s="208" t="n"/>
    </row>
    <row r="8" ht="12.75" customFormat="1" customHeight="1" s="163"/>
    <row r="9" ht="27" customHeight="1" s="175">
      <c r="A9" s="210" t="inlineStr">
        <is>
          <t>№ пп.</t>
        </is>
      </c>
      <c r="B9" s="210" t="inlineStr">
        <is>
          <t>Код ресурса</t>
        </is>
      </c>
      <c r="C9" s="210" t="inlineStr">
        <is>
          <t>Наименование</t>
        </is>
      </c>
      <c r="D9" s="210" t="inlineStr">
        <is>
          <t>Ед. изм.</t>
        </is>
      </c>
      <c r="E9" s="210" t="inlineStr">
        <is>
          <t>Кол-во единиц по проектным данным</t>
        </is>
      </c>
      <c r="F9" s="210" t="inlineStr">
        <is>
          <t>Сметная стоимость в ценах на 01.01.2000 (руб.)</t>
        </is>
      </c>
      <c r="G9" s="243" t="n"/>
      <c r="H9" s="210" t="inlineStr">
        <is>
          <t>Удельный вес, %</t>
        </is>
      </c>
      <c r="I9" s="210" t="inlineStr">
        <is>
          <t>Сметная стоимость в ценах на 01.01.2023 (руб.)</t>
        </is>
      </c>
      <c r="J9" s="243" t="n"/>
    </row>
    <row r="10" ht="28.5" customHeight="1" s="175">
      <c r="A10" s="245" t="n"/>
      <c r="B10" s="245" t="n"/>
      <c r="C10" s="245" t="n"/>
      <c r="D10" s="245" t="n"/>
      <c r="E10" s="245" t="n"/>
      <c r="F10" s="210" t="inlineStr">
        <is>
          <t>на ед. изм.</t>
        </is>
      </c>
      <c r="G10" s="210" t="inlineStr">
        <is>
          <t>общая</t>
        </is>
      </c>
      <c r="H10" s="245" t="n"/>
      <c r="I10" s="210" t="inlineStr">
        <is>
          <t>на ед. изм.</t>
        </is>
      </c>
      <c r="J10" s="210" t="inlineStr">
        <is>
          <t>общая</t>
        </is>
      </c>
    </row>
    <row r="11">
      <c r="A11" s="210" t="n">
        <v>1</v>
      </c>
      <c r="B11" s="210" t="n">
        <v>2</v>
      </c>
      <c r="C11" s="210" t="n">
        <v>3</v>
      </c>
      <c r="D11" s="210" t="n">
        <v>4</v>
      </c>
      <c r="E11" s="210" t="n">
        <v>5</v>
      </c>
      <c r="F11" s="210" t="n">
        <v>6</v>
      </c>
      <c r="G11" s="210" t="n">
        <v>7</v>
      </c>
      <c r="H11" s="210" t="n">
        <v>8</v>
      </c>
      <c r="I11" s="210" t="n">
        <v>9</v>
      </c>
      <c r="J11" s="210" t="n">
        <v>10</v>
      </c>
    </row>
    <row r="12">
      <c r="A12" s="210" t="n"/>
      <c r="B12" s="224" t="inlineStr">
        <is>
          <t>Затраты труда рабочих-строителей</t>
        </is>
      </c>
      <c r="C12" s="242" t="n"/>
      <c r="D12" s="242" t="n"/>
      <c r="E12" s="242" t="n"/>
      <c r="F12" s="242" t="n"/>
      <c r="G12" s="242" t="n"/>
      <c r="H12" s="243" t="n"/>
      <c r="I12" s="40" t="n"/>
      <c r="J12" s="40" t="n"/>
      <c r="L12" s="90" t="n"/>
    </row>
    <row r="13" ht="25.5" customHeight="1" s="175">
      <c r="A13" s="210" t="n">
        <v>1</v>
      </c>
      <c r="B13" s="91" t="inlineStr">
        <is>
          <t>1-3-8</t>
        </is>
      </c>
      <c r="C13" s="215" t="inlineStr">
        <is>
          <t>Затраты труда рабочих-строителей среднего разряда (3,8)</t>
        </is>
      </c>
      <c r="D13" s="210" t="inlineStr">
        <is>
          <t>чел.-ч.</t>
        </is>
      </c>
      <c r="E13" s="249">
        <f>G13/F13</f>
        <v/>
      </c>
      <c r="F13" s="98" t="n">
        <v>9.4</v>
      </c>
      <c r="G13" s="98">
        <f>SUM(Прил.3!H13:H13)</f>
        <v/>
      </c>
      <c r="H13" s="225">
        <f>G13/$G$14</f>
        <v/>
      </c>
      <c r="I13" s="98">
        <f>ФОТр.тек.!E13</f>
        <v/>
      </c>
      <c r="J13" s="98">
        <f>ROUND(I13*E13,2)</f>
        <v/>
      </c>
      <c r="M13" s="154" t="n"/>
    </row>
    <row r="14" ht="25.5" customFormat="1" customHeight="1" s="170">
      <c r="A14" s="210" t="n"/>
      <c r="B14" s="210" t="n"/>
      <c r="C14" s="224" t="inlineStr">
        <is>
          <t>Итого по разделу "Затраты труда рабочих-строителей"</t>
        </is>
      </c>
      <c r="D14" s="210" t="inlineStr">
        <is>
          <t>чел.-ч.</t>
        </is>
      </c>
      <c r="E14" s="249">
        <f>SUM(E13:E13)</f>
        <v/>
      </c>
      <c r="F14" s="98" t="n"/>
      <c r="G14" s="98">
        <f>SUM(G13:G13)</f>
        <v/>
      </c>
      <c r="H14" s="225" t="n">
        <v>1</v>
      </c>
      <c r="I14" s="98" t="n"/>
      <c r="J14" s="98">
        <f>SUM(J13:J13)</f>
        <v/>
      </c>
    </row>
    <row r="15" ht="14.25" customFormat="1" customHeight="1" s="170">
      <c r="A15" s="210" t="n"/>
      <c r="B15" s="215" t="inlineStr">
        <is>
          <t>Затраты труда машинистов</t>
        </is>
      </c>
      <c r="C15" s="242" t="n"/>
      <c r="D15" s="242" t="n"/>
      <c r="E15" s="242" t="n"/>
      <c r="F15" s="242" t="n"/>
      <c r="G15" s="242" t="n"/>
      <c r="H15" s="243" t="n"/>
      <c r="I15" s="40" t="n"/>
      <c r="J15" s="40" t="n"/>
    </row>
    <row r="16" ht="14.25" customFormat="1" customHeight="1" s="170">
      <c r="A16" s="210" t="n">
        <v>2</v>
      </c>
      <c r="B16" s="210" t="n">
        <v>2</v>
      </c>
      <c r="C16" s="215" t="inlineStr">
        <is>
          <t>Затраты труда машинистов</t>
        </is>
      </c>
      <c r="D16" s="210" t="inlineStr">
        <is>
          <t>чел.-ч.</t>
        </is>
      </c>
      <c r="E16" s="249">
        <f>Прил.3!F15</f>
        <v/>
      </c>
      <c r="F16" s="98">
        <f>G16/E16</f>
        <v/>
      </c>
      <c r="G16" s="98">
        <f>Прил.3!H15</f>
        <v/>
      </c>
      <c r="H16" s="225" t="n">
        <v>1</v>
      </c>
      <c r="I16" s="98">
        <f>ROUND(F16*Прил.10!D10,2)</f>
        <v/>
      </c>
      <c r="J16" s="98">
        <f>ROUND(I16*E16,2)</f>
        <v/>
      </c>
    </row>
    <row r="17" ht="14.25" customFormat="1" customHeight="1" s="170">
      <c r="A17" s="210" t="n"/>
      <c r="B17" s="224" t="inlineStr">
        <is>
          <t>Машины и механизмы</t>
        </is>
      </c>
      <c r="C17" s="242" t="n"/>
      <c r="D17" s="242" t="n"/>
      <c r="E17" s="242" t="n"/>
      <c r="F17" s="242" t="n"/>
      <c r="G17" s="242" t="n"/>
      <c r="H17" s="243" t="n"/>
      <c r="I17" s="225" t="n"/>
      <c r="J17" s="225" t="n"/>
    </row>
    <row r="18" ht="14.25" customFormat="1" customHeight="1" s="170">
      <c r="A18" s="210" t="n"/>
      <c r="B18" s="215" t="inlineStr">
        <is>
          <t>Основные машины и механизмы</t>
        </is>
      </c>
      <c r="C18" s="242" t="n"/>
      <c r="D18" s="242" t="n"/>
      <c r="E18" s="242" t="n"/>
      <c r="F18" s="242" t="n"/>
      <c r="G18" s="242" t="n"/>
      <c r="H18" s="243" t="n"/>
      <c r="I18" s="40" t="n"/>
      <c r="J18" s="40" t="n"/>
    </row>
    <row r="19" ht="25.5" customFormat="1" customHeight="1" s="170">
      <c r="A19" s="210" t="n">
        <v>3</v>
      </c>
      <c r="B19" s="91" t="inlineStr">
        <is>
          <t>91.05.05-015</t>
        </is>
      </c>
      <c r="C19" s="215" t="inlineStr">
        <is>
          <t>Краны на автомобильном ходу, грузоподъемность 16 т</t>
        </is>
      </c>
      <c r="D19" s="210" t="inlineStr">
        <is>
          <t>маш.-ч.</t>
        </is>
      </c>
      <c r="E19" s="249" t="n">
        <v>0.6</v>
      </c>
      <c r="F19" s="229" t="n">
        <v>115.4</v>
      </c>
      <c r="G19" s="98">
        <f>ROUND(E19*F19,2)</f>
        <v/>
      </c>
      <c r="H19" s="225">
        <f>G19/$G$23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70">
      <c r="A20" s="210" t="n">
        <v>4</v>
      </c>
      <c r="B20" s="91" t="inlineStr">
        <is>
          <t>91.14.02-001</t>
        </is>
      </c>
      <c r="C20" s="215" t="inlineStr">
        <is>
          <t>Автомобили бортовые, грузоподъемность до 5 т</t>
        </is>
      </c>
      <c r="D20" s="210" t="inlineStr">
        <is>
          <t>маш.-ч.</t>
        </is>
      </c>
      <c r="E20" s="249" t="n">
        <v>0.6</v>
      </c>
      <c r="F20" s="229" t="n">
        <v>65.70999999999999</v>
      </c>
      <c r="G20" s="98">
        <f>ROUND(E20*F20,2)</f>
        <v/>
      </c>
      <c r="H20" s="225">
        <f>G20/$G$23</f>
        <v/>
      </c>
      <c r="I20" s="98">
        <f>ROUND(F20*Прил.10!$D$11,2)</f>
        <v/>
      </c>
      <c r="J20" s="98">
        <f>ROUND(I20*E20,2)</f>
        <v/>
      </c>
    </row>
    <row r="21" ht="14.25" customFormat="1" customHeight="1" s="170">
      <c r="B21" s="210" t="n"/>
      <c r="C21" s="215" t="inlineStr">
        <is>
          <t>Итого основные машины и механизмы</t>
        </is>
      </c>
      <c r="D21" s="210" t="n"/>
      <c r="E21" s="250" t="n"/>
      <c r="F21" s="98" t="n"/>
      <c r="G21" s="98">
        <f>SUM(G19:G20)</f>
        <v/>
      </c>
      <c r="H21" s="225">
        <f>G21/G23</f>
        <v/>
      </c>
      <c r="I21" s="98" t="n"/>
      <c r="J21" s="98">
        <f>SUM(J19:J20)</f>
        <v/>
      </c>
    </row>
    <row r="22" ht="14.25" customFormat="1" customHeight="1" s="170">
      <c r="A22" s="210" t="n"/>
      <c r="B22" s="210" t="n"/>
      <c r="C22" s="215" t="inlineStr">
        <is>
          <t>Итого прочие машины и механизмы</t>
        </is>
      </c>
      <c r="D22" s="210" t="n"/>
      <c r="E22" s="216" t="n"/>
      <c r="F22" s="98" t="n"/>
      <c r="G22" s="98" t="n">
        <v>0</v>
      </c>
      <c r="H22" s="225">
        <f>G22/G23</f>
        <v/>
      </c>
      <c r="I22" s="98" t="n"/>
      <c r="J22" s="98" t="n">
        <v>0</v>
      </c>
      <c r="K22" s="251" t="n"/>
    </row>
    <row r="23" ht="25.5" customFormat="1" customHeight="1" s="170">
      <c r="A23" s="210" t="n"/>
      <c r="B23" s="211" t="n"/>
      <c r="C23" s="219" t="inlineStr">
        <is>
          <t>Итого по разделу «Машины и механизмы»</t>
        </is>
      </c>
      <c r="D23" s="211" t="n"/>
      <c r="E23" s="57" t="n"/>
      <c r="F23" s="58" t="n"/>
      <c r="G23" s="58">
        <f>G21+G22</f>
        <v/>
      </c>
      <c r="H23" s="59" t="n">
        <v>1</v>
      </c>
      <c r="I23" s="58" t="n"/>
      <c r="J23" s="58">
        <f>J21+J22</f>
        <v/>
      </c>
      <c r="L23" s="153" t="n"/>
      <c r="M23" s="152" t="n"/>
    </row>
    <row r="24" s="175">
      <c r="A24" s="95" t="n"/>
      <c r="B24" s="219" t="inlineStr">
        <is>
          <t xml:space="preserve">Оборудование </t>
        </is>
      </c>
      <c r="C24" s="252" t="n"/>
      <c r="D24" s="252" t="n"/>
      <c r="E24" s="252" t="n"/>
      <c r="F24" s="252" t="n"/>
      <c r="G24" s="252" t="n"/>
      <c r="H24" s="252" t="n"/>
      <c r="I24" s="252" t="n"/>
      <c r="J24" s="253" t="n"/>
      <c r="K24" s="170" t="n"/>
      <c r="L24" s="170" t="n"/>
      <c r="M24" s="170" t="n"/>
    </row>
    <row r="25" ht="15" customHeight="1" s="175">
      <c r="A25" s="210" t="n"/>
      <c r="B25" s="215" t="inlineStr">
        <is>
          <t>Основное оборудование</t>
        </is>
      </c>
      <c r="C25" s="242" t="n"/>
      <c r="D25" s="242" t="n"/>
      <c r="E25" s="242" t="n"/>
      <c r="F25" s="242" t="n"/>
      <c r="G25" s="242" t="n"/>
      <c r="H25" s="242" t="n"/>
      <c r="I25" s="242" t="n"/>
      <c r="J25" s="243" t="n"/>
      <c r="K25" s="170" t="n"/>
      <c r="L25" s="170" t="n"/>
      <c r="M25" s="170" t="n"/>
    </row>
    <row r="26" s="175">
      <c r="A26" s="99" t="n"/>
      <c r="B26" s="210" t="n"/>
      <c r="C26" s="215" t="inlineStr">
        <is>
          <t>Итого основное оборудование</t>
        </is>
      </c>
      <c r="D26" s="210" t="n"/>
      <c r="E26" s="249" t="n"/>
      <c r="F26" s="217" t="n"/>
      <c r="G26" s="98" t="n">
        <v>0</v>
      </c>
      <c r="H26" s="225" t="n"/>
      <c r="I26" s="98" t="n"/>
      <c r="J26" s="98" t="n">
        <v>0</v>
      </c>
      <c r="K26" s="251" t="n"/>
      <c r="L26" s="170" t="n"/>
      <c r="M26" s="170" t="n"/>
    </row>
    <row r="27" s="175">
      <c r="A27" s="99" t="n"/>
      <c r="B27" s="210" t="n"/>
      <c r="C27" s="215" t="inlineStr">
        <is>
          <t>Итого прочее оборудование</t>
        </is>
      </c>
      <c r="D27" s="210" t="n"/>
      <c r="E27" s="216" t="n"/>
      <c r="F27" s="217" t="n"/>
      <c r="G27" s="98" t="n">
        <v>0</v>
      </c>
      <c r="H27" s="225" t="n"/>
      <c r="I27" s="98" t="n"/>
      <c r="J27" s="98" t="n">
        <v>0</v>
      </c>
      <c r="K27" s="251" t="n"/>
      <c r="L27" s="170" t="n"/>
      <c r="M27" s="170" t="n"/>
    </row>
    <row r="28" s="175">
      <c r="A28" s="210" t="n"/>
      <c r="B28" s="210" t="n"/>
      <c r="C28" s="224" t="inlineStr">
        <is>
          <t>Итого по разделу «Оборудование»</t>
        </is>
      </c>
      <c r="D28" s="210" t="n"/>
      <c r="E28" s="216" t="n"/>
      <c r="F28" s="217" t="n"/>
      <c r="G28" s="98">
        <f>G26+G27</f>
        <v/>
      </c>
      <c r="H28" s="225" t="n"/>
      <c r="I28" s="98" t="n"/>
      <c r="J28" s="98">
        <f>J27+J26</f>
        <v/>
      </c>
      <c r="K28" s="251" t="n"/>
      <c r="L28" s="153" t="n"/>
      <c r="M28" s="152" t="n"/>
    </row>
    <row r="29" ht="25.5" customHeight="1" s="175">
      <c r="A29" s="210" t="n"/>
      <c r="B29" s="210" t="n"/>
      <c r="C29" s="215" t="inlineStr">
        <is>
          <t>в том числе технологическое оборудование</t>
        </is>
      </c>
      <c r="D29" s="210" t="n"/>
      <c r="E29" s="216" t="n"/>
      <c r="F29" s="217" t="n"/>
      <c r="G29" s="98">
        <f>'Прил.6 Расчет ОБ'!G15</f>
        <v/>
      </c>
      <c r="H29" s="225" t="n"/>
      <c r="I29" s="98" t="n"/>
      <c r="J29" s="98">
        <f>ROUND(G29*Прил.10!$D$13,2)</f>
        <v/>
      </c>
      <c r="K29" s="251" t="n"/>
      <c r="L29" s="170" t="n"/>
      <c r="M29" s="170" t="n"/>
    </row>
    <row r="30" ht="14.25" customFormat="1" customHeight="1" s="170">
      <c r="A30" s="212" t="n"/>
      <c r="B30" s="254" t="inlineStr">
        <is>
          <t>Материалы</t>
        </is>
      </c>
      <c r="J30" s="255" t="n"/>
      <c r="K30" s="251" t="n"/>
    </row>
    <row r="31" ht="14.25" customFormat="1" customHeight="1" s="170">
      <c r="A31" s="210" t="n"/>
      <c r="B31" s="215" t="inlineStr">
        <is>
          <t>Основные материалы</t>
        </is>
      </c>
      <c r="C31" s="242" t="n"/>
      <c r="D31" s="242" t="n"/>
      <c r="E31" s="242" t="n"/>
      <c r="F31" s="242" t="n"/>
      <c r="G31" s="242" t="n"/>
      <c r="H31" s="243" t="n"/>
      <c r="I31" s="225" t="n"/>
      <c r="J31" s="225" t="n"/>
    </row>
    <row r="32" ht="38.25" customFormat="1" customHeight="1" s="170">
      <c r="A32" s="210" t="n">
        <v>5</v>
      </c>
      <c r="B32" s="91" t="inlineStr">
        <is>
          <t>24.3.03.05-0006</t>
        </is>
      </c>
      <c r="C32" s="215" t="inlineStr">
        <is>
          <t>Трубы полиэтиленовые гибкие гофрированные легкие без протяжки, номинальный внутренний диаметр 50 мм</t>
        </is>
      </c>
      <c r="D32" s="210" t="inlineStr">
        <is>
          <t>м</t>
        </is>
      </c>
      <c r="E32" s="249" t="n">
        <v>1000</v>
      </c>
      <c r="F32" s="229" t="n">
        <v>12.57</v>
      </c>
      <c r="G32" s="98">
        <f>ROUND(E32*F32,2)</f>
        <v/>
      </c>
      <c r="H32" s="225">
        <f>G32/$G$41</f>
        <v/>
      </c>
      <c r="I32" s="98">
        <f>ROUND(F32*Прил.10!$D$12,2)</f>
        <v/>
      </c>
      <c r="J32" s="98">
        <f>ROUND(I32*E32,2)</f>
        <v/>
      </c>
    </row>
    <row r="33" ht="14.25" customFormat="1" customHeight="1" s="170">
      <c r="B33" s="210" t="n"/>
      <c r="C33" s="215" t="inlineStr">
        <is>
          <t>Итого основные материалы</t>
        </is>
      </c>
      <c r="D33" s="210" t="n"/>
      <c r="E33" s="249" t="n"/>
      <c r="F33" s="217" t="n"/>
      <c r="G33" s="98">
        <f>SUM(G32:G32)</f>
        <v/>
      </c>
      <c r="H33" s="225">
        <f>G33/$G$41</f>
        <v/>
      </c>
      <c r="I33" s="98" t="n"/>
      <c r="J33" s="98">
        <f>SUM(J32:J32)</f>
        <v/>
      </c>
      <c r="K33" s="251" t="n"/>
    </row>
    <row r="34" hidden="1" outlineLevel="1" ht="14.25" customFormat="1" customHeight="1" s="170">
      <c r="A34" s="210" t="n">
        <v>6</v>
      </c>
      <c r="B34" s="85" t="inlineStr">
        <is>
          <t>20.2.01.05-0007</t>
        </is>
      </c>
      <c r="C34" s="215" t="inlineStr">
        <is>
          <t>Гильзы кабельные медные ГМ 35</t>
        </is>
      </c>
      <c r="D34" s="210" t="inlineStr">
        <is>
          <t>100 шт</t>
        </is>
      </c>
      <c r="E34" s="249" t="n">
        <v>0.5</v>
      </c>
      <c r="F34" s="229" t="n">
        <v>378</v>
      </c>
      <c r="G34" s="98">
        <f>ROUND(F34*E34,2)</f>
        <v/>
      </c>
      <c r="H34" s="225">
        <f>G34/$G$41</f>
        <v/>
      </c>
      <c r="I34" s="98">
        <f>ROUND(F34*Прил.10!$D$12,2)</f>
        <v/>
      </c>
      <c r="J34" s="98">
        <f>ROUND(I34*E34,2)</f>
        <v/>
      </c>
    </row>
    <row r="35" hidden="1" outlineLevel="1" ht="38.25" customFormat="1" customHeight="1" s="170">
      <c r="A35" s="210" t="n">
        <v>7</v>
      </c>
      <c r="B35" s="91" t="inlineStr">
        <is>
          <t>01.7.06.05-0041</t>
        </is>
      </c>
      <c r="C35" s="215" t="inlineStr">
        <is>
          <t>Лента изоляционная прорезиненная односторонняя, ширина 20 мм, толщина 0,25-0,35 мм</t>
        </is>
      </c>
      <c r="D35" s="210" t="inlineStr">
        <is>
          <t>кг</t>
        </is>
      </c>
      <c r="E35" s="249" t="n">
        <v>3.2</v>
      </c>
      <c r="F35" s="229" t="n">
        <v>30.4</v>
      </c>
      <c r="G35" s="98">
        <f>ROUND(F35*E35,2)</f>
        <v/>
      </c>
      <c r="H35" s="225">
        <f>G35/$G$41</f>
        <v/>
      </c>
      <c r="I35" s="98">
        <f>ROUND(F35*Прил.10!$D$12,2)</f>
        <v/>
      </c>
      <c r="J35" s="98">
        <f>ROUND(I35*E35,2)</f>
        <v/>
      </c>
    </row>
    <row r="36" hidden="1" outlineLevel="1" ht="14.25" customFormat="1" customHeight="1" s="170">
      <c r="A36" s="210" t="n">
        <v>8</v>
      </c>
      <c r="B36" s="91" t="inlineStr">
        <is>
          <t>20.2.02.01-0014</t>
        </is>
      </c>
      <c r="C36" s="215" t="inlineStr">
        <is>
          <t>Втулки, диаметр 42 мм</t>
        </is>
      </c>
      <c r="D36" s="210" t="inlineStr">
        <is>
          <t>1000 шт</t>
        </is>
      </c>
      <c r="E36" s="249" t="n">
        <v>0.122</v>
      </c>
      <c r="F36" s="229" t="n">
        <v>282.03</v>
      </c>
      <c r="G36" s="98">
        <f>ROUND(F36*E36,2)</f>
        <v/>
      </c>
      <c r="H36" s="225">
        <f>G36/$G$41</f>
        <v/>
      </c>
      <c r="I36" s="98">
        <f>ROUND(F36*Прил.10!$D$12,2)</f>
        <v/>
      </c>
      <c r="J36" s="98">
        <f>ROUND(I36*E36,2)</f>
        <v/>
      </c>
    </row>
    <row r="37" hidden="1" outlineLevel="1" ht="14.25" customFormat="1" customHeight="1" s="170">
      <c r="A37" s="210" t="n">
        <v>9</v>
      </c>
      <c r="B37" s="91" t="inlineStr">
        <is>
          <t>01.7.07.20-0002</t>
        </is>
      </c>
      <c r="C37" s="215" t="inlineStr">
        <is>
          <t>Тальк молотый, сорт I</t>
        </is>
      </c>
      <c r="D37" s="210" t="inlineStr">
        <is>
          <t>т</t>
        </is>
      </c>
      <c r="E37" s="249" t="n">
        <v>0.0116</v>
      </c>
      <c r="F37" s="229" t="n">
        <v>1820</v>
      </c>
      <c r="G37" s="98">
        <f>ROUND(F37*E37,2)</f>
        <v/>
      </c>
      <c r="H37" s="225">
        <f>G37/$G$41</f>
        <v/>
      </c>
      <c r="I37" s="98">
        <f>ROUND(F37*Прил.10!$D$12,2)</f>
        <v/>
      </c>
      <c r="J37" s="98">
        <f>ROUND(I37*E37,2)</f>
        <v/>
      </c>
    </row>
    <row r="38" hidden="1" outlineLevel="1" ht="25.5" customFormat="1" customHeight="1" s="170">
      <c r="A38" s="210" t="n">
        <v>10</v>
      </c>
      <c r="B38" s="91" t="inlineStr">
        <is>
          <t>999-9950</t>
        </is>
      </c>
      <c r="C38" s="215" t="inlineStr">
        <is>
          <t>Вспомогательные ненормируемые материальные ресурсы</t>
        </is>
      </c>
      <c r="D38" s="210" t="inlineStr">
        <is>
          <t>руб</t>
        </is>
      </c>
      <c r="E38" s="249" t="n">
        <v>16.844</v>
      </c>
      <c r="F38" s="229" t="n">
        <v>1</v>
      </c>
      <c r="G38" s="98">
        <f>ROUND(F38*E38,2)</f>
        <v/>
      </c>
      <c r="H38" s="225">
        <f>G38/$G$41</f>
        <v/>
      </c>
      <c r="I38" s="98">
        <f>ROUND(F38*Прил.10!$D$12,2)</f>
        <v/>
      </c>
      <c r="J38" s="98">
        <f>ROUND(I38*E38,2)</f>
        <v/>
      </c>
    </row>
    <row r="39" hidden="1" outlineLevel="1" ht="14.25" customFormat="1" customHeight="1" s="170">
      <c r="A39" s="210" t="n">
        <v>11</v>
      </c>
      <c r="B39" s="91" t="inlineStr">
        <is>
          <t>14.4.02.09-0001</t>
        </is>
      </c>
      <c r="C39" s="215" t="inlineStr">
        <is>
          <t>Краска</t>
        </is>
      </c>
      <c r="D39" s="210" t="inlineStr">
        <is>
          <t>кг</t>
        </is>
      </c>
      <c r="E39" s="249" t="n">
        <v>0.2</v>
      </c>
      <c r="F39" s="229" t="n">
        <v>28.6</v>
      </c>
      <c r="G39" s="98">
        <f>ROUND(F39*E39,2)</f>
        <v/>
      </c>
      <c r="H39" s="225">
        <f>G39/$G$41</f>
        <v/>
      </c>
      <c r="I39" s="98">
        <f>ROUND(F39*Прил.10!$D$12,2)</f>
        <v/>
      </c>
      <c r="J39" s="98">
        <f>ROUND(I39*E39,2)</f>
        <v/>
      </c>
    </row>
    <row r="40" collapsed="1" ht="14.25" customFormat="1" customHeight="1" s="170">
      <c r="A40" s="210" t="n"/>
      <c r="B40" s="210" t="n"/>
      <c r="C40" s="215" t="inlineStr">
        <is>
          <t>Итого прочие материалы</t>
        </is>
      </c>
      <c r="D40" s="210" t="n"/>
      <c r="E40" s="216" t="n"/>
      <c r="F40" s="217" t="n"/>
      <c r="G40" s="98">
        <f>SUM(G34:G39)</f>
        <v/>
      </c>
      <c r="H40" s="225">
        <f>G40/G41</f>
        <v/>
      </c>
      <c r="I40" s="98" t="n"/>
      <c r="J40" s="98">
        <f>SUM(J34:J39)</f>
        <v/>
      </c>
    </row>
    <row r="41" customFormat="1" s="170">
      <c r="A41" s="210" t="n"/>
      <c r="B41" s="210" t="n"/>
      <c r="C41" s="224" t="inlineStr">
        <is>
          <t>Итого по разделу «Материалы»</t>
        </is>
      </c>
      <c r="D41" s="210" t="n"/>
      <c r="E41" s="216" t="n"/>
      <c r="F41" s="217" t="n"/>
      <c r="G41" s="98">
        <f>G33+G40</f>
        <v/>
      </c>
      <c r="H41" s="225" t="n">
        <v>1</v>
      </c>
      <c r="I41" s="217" t="n"/>
      <c r="J41" s="98">
        <f>J33+J40</f>
        <v/>
      </c>
      <c r="K41" s="251" t="n"/>
      <c r="L41" s="153" t="n"/>
      <c r="M41" s="152" t="n"/>
    </row>
    <row r="42" ht="14.25" customFormat="1" customHeight="1" s="170">
      <c r="A42" s="210" t="n"/>
      <c r="B42" s="210" t="n"/>
      <c r="C42" s="215" t="inlineStr">
        <is>
          <t>ИТОГО ПО РМ</t>
        </is>
      </c>
      <c r="D42" s="210" t="n"/>
      <c r="E42" s="216" t="n"/>
      <c r="F42" s="217" t="n"/>
      <c r="G42" s="98">
        <f>G14+G23+G41</f>
        <v/>
      </c>
      <c r="H42" s="225" t="n"/>
      <c r="I42" s="217" t="n"/>
      <c r="J42" s="98">
        <f>J14+J23+J41</f>
        <v/>
      </c>
    </row>
    <row r="43" ht="14.25" customFormat="1" customHeight="1" s="170">
      <c r="A43" s="210" t="n"/>
      <c r="B43" s="210" t="n"/>
      <c r="C43" s="215" t="inlineStr">
        <is>
          <t>Накладные расходы</t>
        </is>
      </c>
      <c r="D43" s="210" t="inlineStr">
        <is>
          <t>%</t>
        </is>
      </c>
      <c r="E43" s="65">
        <f>ROUND(G43/(G14+G16),2)</f>
        <v/>
      </c>
      <c r="F43" s="217" t="n"/>
      <c r="G43" s="98" t="n">
        <v>831.58</v>
      </c>
      <c r="H43" s="225" t="n"/>
      <c r="I43" s="217" t="n"/>
      <c r="J43" s="98">
        <f>ROUND(E43*(J14+J16),2)</f>
        <v/>
      </c>
      <c r="K43" s="66" t="n"/>
    </row>
    <row r="44" ht="14.25" customFormat="1" customHeight="1" s="170">
      <c r="A44" s="210" t="n"/>
      <c r="B44" s="210" t="n"/>
      <c r="C44" s="215" t="inlineStr">
        <is>
          <t>Сметная прибыль</t>
        </is>
      </c>
      <c r="D44" s="210" t="inlineStr">
        <is>
          <t>%</t>
        </is>
      </c>
      <c r="E44" s="65">
        <f>ROUND(G44/(G14+G16),2)</f>
        <v/>
      </c>
      <c r="F44" s="217" t="n"/>
      <c r="G44" s="98" t="n">
        <v>437.22</v>
      </c>
      <c r="H44" s="225" t="n"/>
      <c r="I44" s="217" t="n"/>
      <c r="J44" s="98">
        <f>ROUND(E44*(J14+J16),2)</f>
        <v/>
      </c>
      <c r="K44" s="66" t="n"/>
    </row>
    <row r="45" ht="14.25" customFormat="1" customHeight="1" s="170">
      <c r="A45" s="210" t="n"/>
      <c r="B45" s="210" t="n"/>
      <c r="C45" s="215" t="inlineStr">
        <is>
          <t>Итого СМР (с НР и СП)</t>
        </is>
      </c>
      <c r="D45" s="210" t="n"/>
      <c r="E45" s="216" t="n"/>
      <c r="F45" s="217" t="n"/>
      <c r="G45" s="98">
        <f>G14+G23+G41+G43+G44</f>
        <v/>
      </c>
      <c r="H45" s="225" t="n"/>
      <c r="I45" s="217" t="n"/>
      <c r="J45" s="98">
        <f>J14+J23+J41+J43+J44</f>
        <v/>
      </c>
      <c r="L45" s="67" t="n"/>
    </row>
    <row r="46" ht="14.25" customFormat="1" customHeight="1" s="170">
      <c r="A46" s="210" t="n"/>
      <c r="B46" s="210" t="n"/>
      <c r="C46" s="215" t="inlineStr">
        <is>
          <t>ВСЕГО СМР + ОБОРУДОВАНИЕ</t>
        </is>
      </c>
      <c r="D46" s="210" t="n"/>
      <c r="E46" s="216" t="n"/>
      <c r="F46" s="217" t="n"/>
      <c r="G46" s="98">
        <f>G45+G28</f>
        <v/>
      </c>
      <c r="H46" s="225" t="n"/>
      <c r="I46" s="217" t="n"/>
      <c r="J46" s="98">
        <f>J45+J28</f>
        <v/>
      </c>
      <c r="L46" s="66" t="n"/>
    </row>
    <row r="47" ht="14.25" customFormat="1" customHeight="1" s="170">
      <c r="A47" s="210" t="n"/>
      <c r="B47" s="210" t="n"/>
      <c r="C47" s="215" t="inlineStr">
        <is>
          <t>ИТОГО ПОКАЗАТЕЛЬ НА ЕД. ИЗМ.</t>
        </is>
      </c>
      <c r="D47" s="210" t="inlineStr">
        <is>
          <t>ед.</t>
        </is>
      </c>
      <c r="E47" s="135">
        <f>'Прил.1 Сравнит табл'!D15</f>
        <v/>
      </c>
      <c r="F47" s="217" t="n"/>
      <c r="G47" s="98">
        <f>G46/E47</f>
        <v/>
      </c>
      <c r="H47" s="225" t="n"/>
      <c r="I47" s="217" t="n"/>
      <c r="J47" s="98">
        <f>J46/E47</f>
        <v/>
      </c>
      <c r="L47" s="256" t="n"/>
    </row>
    <row r="49" ht="14.25" customFormat="1" customHeight="1" s="170">
      <c r="A49" s="168" t="n"/>
    </row>
    <row r="50" ht="14.25" customFormat="1" customHeight="1" s="170">
      <c r="A50" s="163" t="inlineStr">
        <is>
          <t>Составил ______________________        Е.А. Князева</t>
        </is>
      </c>
      <c r="B50" s="170" t="n"/>
    </row>
    <row r="51" ht="14.25" customFormat="1" customHeight="1" s="170">
      <c r="A51" s="171" t="inlineStr">
        <is>
          <t xml:space="preserve">                         (подпись, инициалы, фамилия)</t>
        </is>
      </c>
      <c r="B51" s="170" t="n"/>
    </row>
    <row r="52" ht="14.25" customFormat="1" customHeight="1" s="170">
      <c r="A52" s="163" t="n"/>
      <c r="B52" s="170" t="n"/>
    </row>
    <row r="53" ht="14.25" customFormat="1" customHeight="1" s="170">
      <c r="A53" s="163" t="inlineStr">
        <is>
          <t>Проверил ______________________        А.В. Костянецкая</t>
        </is>
      </c>
      <c r="B53" s="170" t="n"/>
    </row>
    <row r="54" ht="14.25" customFormat="1" customHeight="1" s="170">
      <c r="A54" s="171" t="inlineStr">
        <is>
          <t xml:space="preserve">                        (подпись, инициалы, фамилия)</t>
        </is>
      </c>
      <c r="B54" s="170" t="n"/>
    </row>
  </sheetData>
  <mergeCells count="19">
    <mergeCell ref="H9:H10"/>
    <mergeCell ref="B15:H15"/>
    <mergeCell ref="C9:C10"/>
    <mergeCell ref="E9:E10"/>
    <mergeCell ref="A7:H7"/>
    <mergeCell ref="B30:J30"/>
    <mergeCell ref="B24:J24"/>
    <mergeCell ref="B31:H31"/>
    <mergeCell ref="B9:B10"/>
    <mergeCell ref="D9:D10"/>
    <mergeCell ref="B18:H18"/>
    <mergeCell ref="B12:H12"/>
    <mergeCell ref="D6:J6"/>
    <mergeCell ref="F9:G9"/>
    <mergeCell ref="A4:H4"/>
    <mergeCell ref="B25:J25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workbookViewId="0">
      <selection activeCell="E19" sqref="E19"/>
    </sheetView>
  </sheetViews>
  <sheetFormatPr baseColWidth="8" defaultRowHeight="15"/>
  <cols>
    <col width="5.7109375" customWidth="1" style="175" min="1" max="1"/>
    <col width="14.85546875" customWidth="1" style="175" min="2" max="2"/>
    <col width="39.140625" customWidth="1" style="175" min="3" max="3"/>
    <col width="8.28515625" customWidth="1" style="175" min="4" max="4"/>
    <col width="13.5703125" customWidth="1" style="175" min="5" max="5"/>
    <col width="12.42578125" customWidth="1" style="175" min="6" max="6"/>
    <col width="14.140625" customWidth="1" style="175" min="7" max="7"/>
  </cols>
  <sheetData>
    <row r="1">
      <c r="A1" s="230" t="inlineStr">
        <is>
          <t>Приложение №6</t>
        </is>
      </c>
    </row>
    <row r="2" s="175">
      <c r="A2" s="230" t="n"/>
      <c r="B2" s="230" t="n"/>
      <c r="C2" s="230" t="n"/>
      <c r="D2" s="230" t="n"/>
      <c r="E2" s="230" t="n"/>
      <c r="F2" s="230" t="n"/>
      <c r="G2" s="230" t="n"/>
    </row>
    <row r="3" s="175">
      <c r="A3" s="230" t="n"/>
      <c r="B3" s="230" t="n"/>
      <c r="C3" s="230" t="n"/>
      <c r="D3" s="230" t="n"/>
      <c r="E3" s="230" t="n"/>
      <c r="F3" s="230" t="n"/>
      <c r="G3" s="230" t="n"/>
    </row>
    <row r="4">
      <c r="A4" s="230" t="n"/>
      <c r="B4" s="230" t="n"/>
      <c r="C4" s="230" t="n"/>
      <c r="D4" s="230" t="n"/>
      <c r="E4" s="230" t="n"/>
      <c r="F4" s="230" t="n"/>
      <c r="G4" s="230" t="n"/>
    </row>
    <row r="5">
      <c r="A5" s="207" t="inlineStr">
        <is>
          <t>Расчет стоимости оборудования</t>
        </is>
      </c>
    </row>
    <row r="6" ht="64.5" customHeight="1" s="175">
      <c r="A6" s="196">
        <f>'Прил.1 Сравнит табл'!B7</f>
        <v/>
      </c>
    </row>
    <row r="7">
      <c r="A7" s="163" t="n"/>
      <c r="B7" s="163" t="n"/>
      <c r="C7" s="163" t="n"/>
      <c r="D7" s="163" t="n"/>
      <c r="E7" s="163" t="n"/>
      <c r="F7" s="163" t="n"/>
      <c r="G7" s="163" t="n"/>
    </row>
    <row r="8" ht="30.2" customHeight="1" s="175">
      <c r="A8" s="231" t="inlineStr">
        <is>
          <t>№ пп.</t>
        </is>
      </c>
      <c r="B8" s="231" t="inlineStr">
        <is>
          <t>Код ресурса</t>
        </is>
      </c>
      <c r="C8" s="231" t="inlineStr">
        <is>
          <t>Наименование</t>
        </is>
      </c>
      <c r="D8" s="231" t="inlineStr">
        <is>
          <t>Ед. изм.</t>
        </is>
      </c>
      <c r="E8" s="210" t="inlineStr">
        <is>
          <t>Кол-во единиц по проектным данным</t>
        </is>
      </c>
      <c r="F8" s="231" t="inlineStr">
        <is>
          <t>Сметная стоимость в ценах на 01.01.2000 (руб.)</t>
        </is>
      </c>
      <c r="G8" s="243" t="n"/>
    </row>
    <row r="9">
      <c r="A9" s="245" t="n"/>
      <c r="B9" s="245" t="n"/>
      <c r="C9" s="245" t="n"/>
      <c r="D9" s="245" t="n"/>
      <c r="E9" s="245" t="n"/>
      <c r="F9" s="210" t="inlineStr">
        <is>
          <t>на ед. изм.</t>
        </is>
      </c>
      <c r="G9" s="210" t="inlineStr">
        <is>
          <t>общая</t>
        </is>
      </c>
    </row>
    <row r="10">
      <c r="A10" s="210" t="n">
        <v>1</v>
      </c>
      <c r="B10" s="210" t="n">
        <v>2</v>
      </c>
      <c r="C10" s="210" t="n">
        <v>3</v>
      </c>
      <c r="D10" s="210" t="n">
        <v>4</v>
      </c>
      <c r="E10" s="210" t="n">
        <v>5</v>
      </c>
      <c r="F10" s="210" t="n">
        <v>6</v>
      </c>
      <c r="G10" s="210" t="n">
        <v>7</v>
      </c>
    </row>
    <row r="11" ht="15" customHeight="1" s="175">
      <c r="A11" s="29" t="n"/>
      <c r="B11" s="215" t="inlineStr">
        <is>
          <t>ИНЖЕНЕРНОЕ ОБОРУДОВАНИЕ</t>
        </is>
      </c>
      <c r="C11" s="242" t="n"/>
      <c r="D11" s="242" t="n"/>
      <c r="E11" s="242" t="n"/>
      <c r="F11" s="242" t="n"/>
      <c r="G11" s="243" t="n"/>
    </row>
    <row r="12" ht="27" customHeight="1" s="175">
      <c r="A12" s="210" t="n"/>
      <c r="B12" s="224" t="n"/>
      <c r="C12" s="215" t="inlineStr">
        <is>
          <t>ИТОГО ИНЖЕНЕРНОЕ ОБОРУДОВАНИЕ</t>
        </is>
      </c>
      <c r="D12" s="224" t="n"/>
      <c r="E12" s="9" t="n"/>
      <c r="F12" s="217" t="n"/>
      <c r="G12" s="217" t="n">
        <v>0</v>
      </c>
    </row>
    <row r="13">
      <c r="A13" s="210" t="n"/>
      <c r="B13" s="215" t="inlineStr">
        <is>
          <t>ТЕХНОЛОГИЧЕСКОЕ ОБОРУДОВАНИЕ</t>
        </is>
      </c>
      <c r="C13" s="242" t="n"/>
      <c r="D13" s="242" t="n"/>
      <c r="E13" s="242" t="n"/>
      <c r="F13" s="242" t="n"/>
      <c r="G13" s="243" t="n"/>
    </row>
    <row r="14">
      <c r="A14" s="210" t="n"/>
      <c r="B14" s="135" t="n"/>
      <c r="C14" s="136" t="n"/>
      <c r="D14" s="135" t="n"/>
      <c r="E14" s="135" t="n"/>
      <c r="F14" s="98" t="n"/>
      <c r="G14" s="98">
        <f>ROUND(E14*F14,2)</f>
        <v/>
      </c>
    </row>
    <row r="15" ht="25.5" customHeight="1" s="175">
      <c r="A15" s="21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7" t="n"/>
      <c r="G15" s="98">
        <f>SUM(G14:G14)</f>
        <v/>
      </c>
    </row>
    <row r="16" ht="19.5" customHeight="1" s="175">
      <c r="A16" s="210" t="n"/>
      <c r="B16" s="215" t="n"/>
      <c r="C16" s="215" t="inlineStr">
        <is>
          <t>Всего по разделу «Оборудование»</t>
        </is>
      </c>
      <c r="D16" s="215" t="n"/>
      <c r="E16" s="229" t="n"/>
      <c r="F16" s="217" t="n"/>
      <c r="G16" s="98">
        <f>G12+G15</f>
        <v/>
      </c>
    </row>
    <row r="17">
      <c r="A17" s="168" t="n"/>
      <c r="B17" s="169" t="n"/>
      <c r="C17" s="168" t="n"/>
      <c r="D17" s="168" t="n"/>
      <c r="E17" s="168" t="n"/>
      <c r="F17" s="168" t="n"/>
      <c r="G17" s="168" t="n"/>
    </row>
    <row r="18" s="175">
      <c r="A18" s="163" t="inlineStr">
        <is>
          <t>Составил ______________________        Е.А. Князева</t>
        </is>
      </c>
      <c r="B18" s="170" t="n"/>
      <c r="C18" s="170" t="n"/>
      <c r="D18" s="168" t="n"/>
      <c r="E18" s="168" t="n"/>
      <c r="F18" s="168" t="n"/>
      <c r="G18" s="168" t="n"/>
    </row>
    <row r="19" s="175">
      <c r="A19" s="171" t="inlineStr">
        <is>
          <t xml:space="preserve">                         (подпись, инициалы, фамилия)</t>
        </is>
      </c>
      <c r="B19" s="170" t="n"/>
      <c r="C19" s="170" t="n"/>
      <c r="D19" s="168" t="n"/>
      <c r="E19" s="168" t="n"/>
      <c r="F19" s="168" t="n"/>
      <c r="G19" s="168" t="n"/>
    </row>
    <row r="20" s="175">
      <c r="A20" s="163" t="n"/>
      <c r="B20" s="170" t="n"/>
      <c r="C20" s="170" t="n"/>
      <c r="D20" s="168" t="n"/>
      <c r="E20" s="168" t="n"/>
      <c r="F20" s="168" t="n"/>
      <c r="G20" s="168" t="n"/>
    </row>
    <row r="21" s="175">
      <c r="A21" s="163" t="inlineStr">
        <is>
          <t>Проверил ______________________        А.В. Костянецкая</t>
        </is>
      </c>
      <c r="B21" s="170" t="n"/>
      <c r="C21" s="170" t="n"/>
      <c r="D21" s="168" t="n"/>
      <c r="E21" s="168" t="n"/>
      <c r="F21" s="168" t="n"/>
      <c r="G21" s="168" t="n"/>
    </row>
    <row r="22" s="175">
      <c r="A22" s="171" t="inlineStr">
        <is>
          <t xml:space="preserve">                        (подпись, инициалы, фамилия)</t>
        </is>
      </c>
      <c r="B22" s="170" t="n"/>
      <c r="C22" s="170" t="n"/>
      <c r="D22" s="168" t="n"/>
      <c r="E22" s="168" t="n"/>
      <c r="F22" s="168" t="n"/>
      <c r="G22" s="16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5" min="1" max="1"/>
    <col width="29.5703125" customWidth="1" style="175" min="2" max="2"/>
    <col width="39.140625" customWidth="1" style="175" min="3" max="3"/>
    <col width="48.140625" customWidth="1" style="175" min="4" max="4"/>
    <col width="8.85546875" customWidth="1" style="175" min="5" max="5"/>
  </cols>
  <sheetData>
    <row r="1">
      <c r="B1" s="163" t="n"/>
      <c r="C1" s="163" t="n"/>
      <c r="D1" s="230" t="inlineStr">
        <is>
          <t>Приложение №7</t>
        </is>
      </c>
    </row>
    <row r="2">
      <c r="A2" s="230" t="n"/>
      <c r="B2" s="230" t="n"/>
      <c r="C2" s="230" t="n"/>
      <c r="D2" s="230" t="n"/>
    </row>
    <row r="3" ht="24.75" customHeight="1" s="175">
      <c r="A3" s="207" t="inlineStr">
        <is>
          <t>Расчет показателя УНЦ</t>
        </is>
      </c>
    </row>
    <row r="4" ht="24.75" customHeight="1" s="175">
      <c r="A4" s="207" t="n"/>
      <c r="B4" s="207" t="n"/>
      <c r="C4" s="207" t="n"/>
      <c r="D4" s="207" t="n"/>
    </row>
    <row r="5" ht="24.6" customHeight="1" s="175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9.9" customHeight="1" s="175">
      <c r="A6" s="223" t="inlineStr">
        <is>
          <t>Единица измерения  — 1 км</t>
        </is>
      </c>
      <c r="D6" s="223" t="n"/>
    </row>
    <row r="7">
      <c r="A7" s="163" t="n"/>
      <c r="B7" s="163" t="n"/>
      <c r="C7" s="163" t="n"/>
      <c r="D7" s="163" t="n"/>
    </row>
    <row r="8" ht="14.45" customHeight="1" s="175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 ht="15" customHeight="1" s="175">
      <c r="A9" s="245" t="n"/>
      <c r="B9" s="245" t="n"/>
      <c r="C9" s="245" t="n"/>
      <c r="D9" s="245" t="n"/>
    </row>
    <row r="10">
      <c r="A10" s="210" t="n">
        <v>1</v>
      </c>
      <c r="B10" s="210" t="n">
        <v>2</v>
      </c>
      <c r="C10" s="210" t="n">
        <v>3</v>
      </c>
      <c r="D10" s="210" t="n">
        <v>4</v>
      </c>
    </row>
    <row r="11" ht="41.45" customHeight="1" s="175">
      <c r="A11" s="210" t="inlineStr">
        <is>
          <t>О4</t>
        </is>
      </c>
      <c r="B11" s="210" t="inlineStr">
        <is>
          <t>УНЦ ВОК в трубе в земле</t>
        </is>
      </c>
      <c r="C11" s="165">
        <f>D5</f>
        <v/>
      </c>
      <c r="D11" s="166">
        <f>'Прил.4 РМ'!C41/1000</f>
        <v/>
      </c>
      <c r="E11" s="167" t="n"/>
    </row>
    <row r="12">
      <c r="A12" s="168" t="n"/>
      <c r="B12" s="169" t="n"/>
      <c r="C12" s="168" t="n"/>
      <c r="D12" s="168" t="n"/>
    </row>
    <row r="13">
      <c r="A13" s="163" t="inlineStr">
        <is>
          <t>Составил ______________________      Е.А. Князева</t>
        </is>
      </c>
      <c r="B13" s="170" t="n"/>
      <c r="C13" s="170" t="n"/>
      <c r="D13" s="168" t="n"/>
    </row>
    <row r="14">
      <c r="A14" s="171" t="inlineStr">
        <is>
          <t xml:space="preserve">                         (подпись, инициалы, фамилия)</t>
        </is>
      </c>
      <c r="B14" s="170" t="n"/>
      <c r="C14" s="170" t="n"/>
      <c r="D14" s="168" t="n"/>
    </row>
    <row r="15">
      <c r="A15" s="163" t="n"/>
      <c r="B15" s="170" t="n"/>
      <c r="C15" s="170" t="n"/>
      <c r="D15" s="168" t="n"/>
    </row>
    <row r="16">
      <c r="A16" s="163" t="inlineStr">
        <is>
          <t>Проверил ______________________        А.В. Костянецкая</t>
        </is>
      </c>
      <c r="B16" s="170" t="n"/>
      <c r="C16" s="170" t="n"/>
      <c r="D16" s="168" t="n"/>
    </row>
    <row r="17">
      <c r="A17" s="171" t="inlineStr">
        <is>
          <t xml:space="preserve">                        (подпись, инициалы, фамилия)</t>
        </is>
      </c>
      <c r="B17" s="170" t="n"/>
      <c r="C17" s="170" t="n"/>
      <c r="D17" s="1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4" sqref="D24"/>
    </sheetView>
  </sheetViews>
  <sheetFormatPr baseColWidth="8" defaultRowHeight="15"/>
  <cols>
    <col width="40.7109375" customWidth="1" style="175" min="2" max="2"/>
    <col width="37" customWidth="1" style="175" min="3" max="3"/>
    <col width="32" customWidth="1" style="175" min="4" max="4"/>
  </cols>
  <sheetData>
    <row r="4" ht="15.75" customHeight="1" s="175">
      <c r="B4" s="194" t="inlineStr">
        <is>
          <t>Приложение № 10</t>
        </is>
      </c>
    </row>
    <row r="5" ht="18.75" customHeight="1" s="175">
      <c r="B5" s="22" t="n"/>
    </row>
    <row r="6" ht="15.75" customHeight="1" s="175">
      <c r="B6" s="195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 ht="47.25" customHeight="1" s="175">
      <c r="B8" s="199" t="inlineStr">
        <is>
          <t>Наименование индекса / норм сопутствующих затрат</t>
        </is>
      </c>
      <c r="C8" s="199" t="inlineStr">
        <is>
          <t>Дата применения и обоснование индекса / норм сопутствующих затрат</t>
        </is>
      </c>
      <c r="D8" s="199" t="inlineStr">
        <is>
          <t>Размер индекса / норма сопутствующих затрат</t>
        </is>
      </c>
    </row>
    <row r="9" ht="15.75" customHeight="1" s="175">
      <c r="B9" s="199" t="n">
        <v>1</v>
      </c>
      <c r="C9" s="199" t="n">
        <v>2</v>
      </c>
      <c r="D9" s="199" t="n">
        <v>3</v>
      </c>
    </row>
    <row r="10" ht="31.7" customHeight="1" s="175">
      <c r="B10" s="199" t="inlineStr">
        <is>
          <t xml:space="preserve">Индекс изменения сметной стоимости на 1 квартал 2023 года. ОЗП </t>
        </is>
      </c>
      <c r="C10" s="199" t="inlineStr">
        <is>
          <t>Письмо Минстроя России от 30.03.2023г. №17106-ИФ/09  прил.1</t>
        </is>
      </c>
      <c r="D10" s="199" t="n">
        <v>44.29</v>
      </c>
    </row>
    <row r="11" ht="31.7" customHeight="1" s="175">
      <c r="B11" s="199" t="inlineStr">
        <is>
          <t>Индекс изменения сметной стоимости на 1 квартал 2023 года. ЭМ</t>
        </is>
      </c>
      <c r="C11" s="199" t="inlineStr">
        <is>
          <t>Письмо Минстроя России от 30.03.2023г. №17106-ИФ/09  прил.1</t>
        </is>
      </c>
      <c r="D11" s="199" t="n">
        <v>13.47</v>
      </c>
    </row>
    <row r="12" ht="31.7" customHeight="1" s="175">
      <c r="B12" s="199" t="inlineStr">
        <is>
          <t>Индекс изменения сметной стоимости на 1 квартал 2023 года. МАТ</t>
        </is>
      </c>
      <c r="C12" s="199" t="inlineStr">
        <is>
          <t>Письмо Минстроя России от 30.03.2023г. №17106-ИФ/09  прил.1</t>
        </is>
      </c>
      <c r="D12" s="199" t="n">
        <v>8.039999999999999</v>
      </c>
    </row>
    <row r="13" ht="31.7" customHeight="1" s="175">
      <c r="B13" s="199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99" t="n">
        <v>6.26</v>
      </c>
    </row>
    <row r="14" ht="78.75" customHeight="1" s="175">
      <c r="B14" s="199" t="inlineStr">
        <is>
          <t>Временные здания и сооружения</t>
        </is>
      </c>
      <c r="C14" s="199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73" t="n">
        <v>0.039</v>
      </c>
    </row>
    <row r="15" ht="78.75" customHeight="1" s="175">
      <c r="B15" s="199" t="inlineStr">
        <is>
          <t>Дополнительные затраты при производстве строительно-монтажных работ в зимнее время</t>
        </is>
      </c>
      <c r="C15" s="19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73" t="n">
        <v>0.021</v>
      </c>
    </row>
    <row r="16" ht="15.75" customHeight="1" s="175">
      <c r="B16" s="199" t="inlineStr">
        <is>
          <t>Пусконаладочные работы</t>
        </is>
      </c>
      <c r="C16" s="199" t="n"/>
      <c r="D16" s="199" t="inlineStr">
        <is>
          <t>расчет</t>
        </is>
      </c>
    </row>
    <row r="17" ht="31.7" customHeight="1" s="175">
      <c r="B17" s="199" t="inlineStr">
        <is>
          <t>Строительный контроль</t>
        </is>
      </c>
      <c r="C17" s="199" t="inlineStr">
        <is>
          <t>Постановление Правительства РФ от 21.06.10 г. № 468</t>
        </is>
      </c>
      <c r="D17" s="173" t="n">
        <v>0.0214</v>
      </c>
    </row>
    <row r="18" ht="31.7" customHeight="1" s="175">
      <c r="B18" s="199" t="inlineStr">
        <is>
          <t>Авторский надзор</t>
        </is>
      </c>
      <c r="C18" s="199" t="inlineStr">
        <is>
          <t>Приказ от 4.08.2020 № 421/пр п.173</t>
        </is>
      </c>
      <c r="D18" s="173" t="n">
        <v>0.002</v>
      </c>
    </row>
    <row r="19" ht="24" customHeight="1" s="175">
      <c r="B19" s="199" t="inlineStr">
        <is>
          <t>Непредвиденные расходы</t>
        </is>
      </c>
      <c r="C19" s="199" t="inlineStr">
        <is>
          <t>Приказ от 4.08.2020 № 421/пр п.179</t>
        </is>
      </c>
      <c r="D19" s="173" t="n">
        <v>0.03</v>
      </c>
    </row>
    <row r="20" ht="18.75" customHeight="1" s="175">
      <c r="B20" s="23" t="n"/>
    </row>
    <row r="21" ht="18.75" customHeight="1" s="175">
      <c r="B21" s="23" t="n"/>
    </row>
    <row r="22" ht="18.75" customHeight="1" s="175">
      <c r="B22" s="23" t="n"/>
    </row>
    <row r="23" ht="18.75" customHeight="1" s="175">
      <c r="B23" s="23" t="n"/>
    </row>
    <row r="26">
      <c r="B26" s="163" t="inlineStr">
        <is>
          <t>Составил ______________________        Е.А. Князева</t>
        </is>
      </c>
      <c r="C26" s="170" t="n"/>
    </row>
    <row r="27">
      <c r="B27" s="171" t="inlineStr">
        <is>
          <t xml:space="preserve">                         (подпись, инициалы, фамилия)</t>
        </is>
      </c>
      <c r="C27" s="170" t="n"/>
    </row>
    <row r="28">
      <c r="B28" s="163" t="n"/>
      <c r="C28" s="170" t="n"/>
    </row>
    <row r="29">
      <c r="B29" s="163" t="inlineStr">
        <is>
          <t>Проверил ______________________        А.В. Костянецкая</t>
        </is>
      </c>
      <c r="C29" s="170" t="n"/>
    </row>
    <row r="30">
      <c r="B30" s="171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53.7109375" bestFit="1" customWidth="1" style="175" min="6" max="6"/>
  </cols>
  <sheetData>
    <row r="1" s="175"/>
    <row r="2" ht="17.25" customHeight="1" s="175">
      <c r="A2" s="195" t="inlineStr">
        <is>
          <t>Расчет размера средств на оплату труда рабочих-строителей в текущем уровне цен (ФОТр.тек.)</t>
        </is>
      </c>
    </row>
    <row r="3" s="175"/>
    <row r="4" ht="18" customHeight="1" s="175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175">
      <c r="A5" s="178" t="inlineStr">
        <is>
          <t>№ пп.</t>
        </is>
      </c>
      <c r="B5" s="178" t="inlineStr">
        <is>
          <t>Наименование элемента</t>
        </is>
      </c>
      <c r="C5" s="178" t="inlineStr">
        <is>
          <t>Обозначение</t>
        </is>
      </c>
      <c r="D5" s="178" t="inlineStr">
        <is>
          <t>Формула</t>
        </is>
      </c>
      <c r="E5" s="178" t="inlineStr">
        <is>
          <t>Величина элемента</t>
        </is>
      </c>
      <c r="F5" s="178" t="inlineStr">
        <is>
          <t>Наименования обосновывающих документов</t>
        </is>
      </c>
      <c r="G5" s="177" t="n"/>
    </row>
    <row r="6" ht="15.75" customHeight="1" s="175">
      <c r="A6" s="178" t="n">
        <v>1</v>
      </c>
      <c r="B6" s="178" t="n">
        <v>2</v>
      </c>
      <c r="C6" s="178" t="n">
        <v>3</v>
      </c>
      <c r="D6" s="178" t="n">
        <v>4</v>
      </c>
      <c r="E6" s="178" t="n">
        <v>5</v>
      </c>
      <c r="F6" s="178" t="n">
        <v>6</v>
      </c>
      <c r="G6" s="177" t="n"/>
    </row>
    <row r="7" ht="110.25" customHeight="1" s="175">
      <c r="A7" s="179" t="inlineStr">
        <is>
          <t>1.1</t>
        </is>
      </c>
      <c r="B7" s="1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182" t="n">
        <v>47872.94</v>
      </c>
      <c r="F7" s="1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175">
      <c r="A8" s="179" t="inlineStr">
        <is>
          <t>1.2</t>
        </is>
      </c>
      <c r="B8" s="184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83">
        <f>1973/12</f>
        <v/>
      </c>
      <c r="F8" s="184" t="inlineStr">
        <is>
          <t>Производственный календарь 2023 год
(40-часов.неделя)</t>
        </is>
      </c>
      <c r="G8" s="186" t="n"/>
    </row>
    <row r="9" ht="15.75" customHeight="1" s="175">
      <c r="A9" s="179" t="inlineStr">
        <is>
          <t>1.3</t>
        </is>
      </c>
      <c r="B9" s="184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83" t="n">
        <v>1</v>
      </c>
      <c r="F9" s="184" t="n"/>
      <c r="G9" s="186" t="n"/>
    </row>
    <row r="10" ht="15.75" customHeight="1" s="175">
      <c r="A10" s="179" t="inlineStr">
        <is>
          <t>1.4</t>
        </is>
      </c>
      <c r="B10" s="184" t="inlineStr">
        <is>
          <t>Средний разряд работ</t>
        </is>
      </c>
      <c r="C10" s="199" t="n"/>
      <c r="D10" s="199" t="n"/>
      <c r="E10" s="257" t="n">
        <v>3.8</v>
      </c>
      <c r="F10" s="184" t="inlineStr">
        <is>
          <t>РТМ</t>
        </is>
      </c>
      <c r="G10" s="186" t="n"/>
    </row>
    <row r="11" ht="78.75" customHeight="1" s="175">
      <c r="A11" s="179" t="inlineStr">
        <is>
          <t>1.5</t>
        </is>
      </c>
      <c r="B11" s="184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58" t="n">
        <v>1.308</v>
      </c>
      <c r="F11" s="1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175">
      <c r="A12" s="189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90" t="inlineStr">
        <is>
          <t>Кинф</t>
        </is>
      </c>
      <c r="D12" s="190" t="inlineStr">
        <is>
          <t>-</t>
        </is>
      </c>
      <c r="E12" s="259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5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2025-01-24T12:13:05Z</dcterms:modified>
  <cp:lastModifiedBy>User1</cp:lastModifiedBy>
  <cp:lastPrinted>2023-11-30T11:52:15Z</cp:lastPrinted>
</cp:coreProperties>
</file>