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292" min="3" max="3"/>
    <col width="39.42578125" customWidth="1" style="292" min="4" max="4"/>
  </cols>
  <sheetData>
    <row r="3" ht="15.75" customHeight="1" s="292">
      <c r="B3" s="326" t="inlineStr">
        <is>
          <t>Приложение № 1</t>
        </is>
      </c>
    </row>
    <row r="4" ht="18.75" customHeight="1" s="292">
      <c r="B4" s="327" t="inlineStr">
        <is>
          <t>Сравнительная таблица отбора объекта-представителя</t>
        </is>
      </c>
    </row>
    <row r="5" ht="84.2" customHeight="1" s="292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186" t="n"/>
      <c r="C6" s="186" t="n"/>
      <c r="D6" s="186" t="n"/>
    </row>
    <row r="7" ht="47.25" customHeight="1" s="292">
      <c r="B7" s="325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4 кН</t>
        </is>
      </c>
    </row>
    <row r="8" ht="15.75" customHeight="1" s="292">
      <c r="B8" s="325" t="inlineStr">
        <is>
          <t>Сопоставимый уровень цен: 1 квартал 2013</t>
        </is>
      </c>
    </row>
    <row r="9" ht="15.75" customHeight="1" s="292">
      <c r="B9" s="325" t="inlineStr">
        <is>
          <t>Единица измерения  — 1 км</t>
        </is>
      </c>
    </row>
    <row r="10" ht="18.75" customHeight="1" s="292">
      <c r="B10" s="187" t="n"/>
    </row>
    <row r="11" ht="15.75" customHeight="1" s="292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2">
      <c r="B12" s="332" t="n">
        <v>1</v>
      </c>
      <c r="C12" s="306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2">
      <c r="B13" s="332" t="n">
        <v>2</v>
      </c>
      <c r="C13" s="306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2">
      <c r="B14" s="332" t="n">
        <v>3</v>
      </c>
      <c r="C14" s="306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2">
      <c r="B15" s="332" t="n">
        <v>4</v>
      </c>
      <c r="C15" s="306" t="inlineStr">
        <is>
          <t>Мощность объекта</t>
        </is>
      </c>
      <c r="D15" s="258" t="n">
        <v>14.44</v>
      </c>
    </row>
    <row r="16" ht="78.75" customHeight="1" s="292">
      <c r="B16" s="332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24 волокон (МДРН 4кН)</t>
        </is>
      </c>
    </row>
    <row r="17" ht="78.75" customHeight="1" s="292">
      <c r="B17" s="332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7">
        <f>D18+D19</f>
        <v/>
      </c>
    </row>
    <row r="18" ht="15.75" customHeight="1" s="292">
      <c r="B18" s="179" t="inlineStr">
        <is>
          <t>6.1</t>
        </is>
      </c>
      <c r="C18" s="306" t="inlineStr">
        <is>
          <t>строительно-монтажные работы</t>
        </is>
      </c>
      <c r="D18" s="417">
        <f>'Прил.2 Расч стоим'!F14</f>
        <v/>
      </c>
    </row>
    <row r="19" ht="15.75" customHeight="1" s="292">
      <c r="B19" s="179" t="inlineStr">
        <is>
          <t>6.2</t>
        </is>
      </c>
      <c r="C19" s="306" t="inlineStr">
        <is>
          <t>оборудование и инвентарь</t>
        </is>
      </c>
      <c r="D19" s="417" t="n">
        <v>0</v>
      </c>
    </row>
    <row r="20" ht="15.75" customHeight="1" s="292">
      <c r="B20" s="179" t="inlineStr">
        <is>
          <t>6.3</t>
        </is>
      </c>
      <c r="C20" s="306" t="inlineStr">
        <is>
          <t>пусконаладочные работы</t>
        </is>
      </c>
      <c r="D20" s="418" t="n"/>
    </row>
    <row r="21" ht="15.75" customHeight="1" s="292">
      <c r="B21" s="179" t="inlineStr">
        <is>
          <t>6.4</t>
        </is>
      </c>
      <c r="C21" s="306" t="inlineStr">
        <is>
          <t>прочие и лимитированные затраты</t>
        </is>
      </c>
      <c r="D21" s="418" t="n"/>
    </row>
    <row r="22" ht="15.75" customHeight="1" s="292">
      <c r="B22" s="332" t="n">
        <v>7</v>
      </c>
      <c r="C22" s="306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2">
      <c r="B23" s="332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2">
      <c r="B24" s="332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2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2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3"/>
  <sheetViews>
    <sheetView tabSelected="1" view="pageBreakPreview" zoomScale="60" zoomScaleNormal="70" workbookViewId="0">
      <selection activeCell="C19" sqref="C19"/>
    </sheetView>
  </sheetViews>
  <sheetFormatPr baseColWidth="8" defaultRowHeight="15"/>
  <cols>
    <col width="5.5703125" customWidth="1" style="292" min="1" max="1"/>
    <col width="43.85546875" customWidth="1" style="292" min="3" max="3"/>
    <col width="13.85546875" customWidth="1" style="292" min="4" max="4"/>
    <col width="17.42578125" customWidth="1" style="292" min="5" max="5"/>
    <col width="12.710937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</cols>
  <sheetData>
    <row r="3" ht="15.75" customHeight="1" s="292">
      <c r="B3" s="326" t="inlineStr">
        <is>
          <t>Приложение № 2</t>
        </is>
      </c>
    </row>
    <row r="4" ht="15.75" customHeight="1" s="292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2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2">
      <c r="B6" s="325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4 кН</t>
        </is>
      </c>
    </row>
    <row r="7" ht="15.75" customHeight="1" s="292">
      <c r="B7" s="325">
        <f>'Прил.1 Сравнит табл'!B9</f>
        <v/>
      </c>
    </row>
    <row r="8" ht="18.75" customHeight="1" s="292">
      <c r="B8" s="187" t="n"/>
    </row>
    <row r="9" ht="15.75" customHeight="1" s="292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2">
      <c r="B10" s="421" t="n"/>
      <c r="C10" s="421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1 кв. 2013г., тыс. руб.</t>
        </is>
      </c>
      <c r="G10" s="419" t="n"/>
      <c r="H10" s="419" t="n"/>
      <c r="I10" s="419" t="n"/>
      <c r="J10" s="420" t="n"/>
    </row>
    <row r="11" ht="48.75" customHeight="1" s="292">
      <c r="B11" s="422" t="n"/>
      <c r="C11" s="422" t="n"/>
      <c r="D11" s="422" t="n"/>
      <c r="E11" s="422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2">
      <c r="B12" s="332" t="n"/>
      <c r="C12" s="332">
        <f>'Прил.1 Сравнит табл'!D16</f>
        <v/>
      </c>
      <c r="D12" s="332" t="n"/>
      <c r="E12" s="332" t="n"/>
      <c r="F12" s="332" t="n">
        <v>2231.6853312</v>
      </c>
      <c r="G12" s="420" t="n"/>
      <c r="H12" s="332" t="n">
        <v>0</v>
      </c>
      <c r="I12" s="332" t="n"/>
      <c r="J12" s="332">
        <f>F12</f>
        <v/>
      </c>
    </row>
    <row r="13" ht="15.75" customHeight="1" s="292">
      <c r="B13" s="335" t="inlineStr">
        <is>
          <t>Всего по объекту:</t>
        </is>
      </c>
      <c r="C13" s="419" t="n"/>
      <c r="D13" s="419" t="n"/>
      <c r="E13" s="420" t="n"/>
      <c r="F13" s="261" t="n"/>
      <c r="G13" s="261" t="n"/>
      <c r="H13" s="261" t="n"/>
      <c r="I13" s="261" t="n"/>
      <c r="J13" s="261" t="n"/>
    </row>
    <row r="14" ht="15.75" customHeight="1" s="292">
      <c r="B14" s="335" t="inlineStr">
        <is>
          <t>Всего по объекту в сопоставимом уровне цен 1кв. 2013г:</t>
        </is>
      </c>
      <c r="C14" s="419" t="n"/>
      <c r="D14" s="419" t="n"/>
      <c r="E14" s="420" t="n"/>
      <c r="F14" s="423">
        <f>F12</f>
        <v/>
      </c>
      <c r="G14" s="420" t="n"/>
      <c r="H14" s="261">
        <f>H12</f>
        <v/>
      </c>
      <c r="I14" s="261" t="n"/>
      <c r="J14" s="261">
        <f>J12</f>
        <v/>
      </c>
    </row>
    <row r="15" ht="15.75" customHeight="1" s="292">
      <c r="B15" s="315" t="n"/>
      <c r="C15" s="315" t="n"/>
      <c r="D15" s="315" t="n"/>
      <c r="E15" s="315" t="n"/>
      <c r="F15" s="315" t="n"/>
      <c r="G15" s="315" t="n"/>
      <c r="H15" s="315" t="n"/>
      <c r="I15" s="315" t="n"/>
      <c r="J15" s="315" t="n"/>
    </row>
    <row r="16" ht="28.5" customHeight="1" s="292"/>
    <row r="17" ht="18.75" customHeight="1" s="292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  <row r="26"/>
    <row r="27"/>
    <row r="28"/>
    <row r="29"/>
    <row r="30"/>
    <row r="31"/>
    <row r="32"/>
    <row r="33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2" min="2" max="2"/>
    <col width="17" customWidth="1" style="292" min="3" max="3"/>
    <col width="49.7109375" customWidth="1" style="292" min="4" max="4"/>
    <col width="16.28515625" customWidth="1" style="292" min="5" max="5"/>
    <col width="20.7109375" customWidth="1" style="292" min="6" max="6"/>
    <col width="16.140625" customWidth="1" style="292" min="7" max="7"/>
    <col width="16.7109375" customWidth="1" style="292" min="8" max="8"/>
    <col width="13.85546875" customWidth="1" style="292" min="9" max="9"/>
  </cols>
  <sheetData>
    <row r="2" ht="15.75" customHeight="1" s="292">
      <c r="A2" s="326" t="inlineStr">
        <is>
          <t xml:space="preserve">Приложение № 3 </t>
        </is>
      </c>
    </row>
    <row r="3" ht="18.75" customHeight="1" s="292">
      <c r="A3" s="327" t="inlineStr">
        <is>
          <t>Объектная ресурсная ведомость</t>
        </is>
      </c>
    </row>
    <row r="4" ht="18.75" customHeight="1" s="292">
      <c r="A4" s="327" t="n"/>
      <c r="B4" s="327" t="n"/>
      <c r="C4" s="327" t="n"/>
      <c r="D4" s="327" t="n"/>
      <c r="E4" s="327" t="n"/>
      <c r="F4" s="327" t="n"/>
      <c r="G4" s="327" t="n"/>
      <c r="H4" s="327" t="n"/>
    </row>
    <row r="5" ht="18.75" customHeight="1" s="292">
      <c r="A5" s="266" t="n"/>
    </row>
    <row r="6" ht="15.75" customHeight="1" s="292">
      <c r="A6" s="336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4 кН</t>
        </is>
      </c>
    </row>
    <row r="7" ht="15.75" customHeight="1" s="292">
      <c r="A7" s="336" t="n"/>
      <c r="B7" s="336" t="n"/>
      <c r="C7" s="336" t="n"/>
      <c r="D7" s="336" t="n"/>
      <c r="E7" s="336" t="n"/>
      <c r="F7" s="336" t="n"/>
      <c r="G7" s="336" t="n"/>
      <c r="H7" s="336" t="n"/>
    </row>
    <row r="8" ht="15.75" customHeight="1" s="292">
      <c r="A8" s="267" t="n"/>
      <c r="B8" s="336" t="n"/>
      <c r="C8" s="336" t="n"/>
      <c r="D8" s="336" t="n"/>
      <c r="E8" s="336" t="n"/>
      <c r="F8" s="336" t="n"/>
      <c r="G8" s="336" t="n"/>
      <c r="H8" s="336" t="n"/>
    </row>
    <row r="9" ht="38.25" customHeight="1" s="292">
      <c r="A9" s="338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20" t="n"/>
    </row>
    <row r="10" ht="40.7" customHeight="1" s="292">
      <c r="A10" s="422" t="n"/>
      <c r="B10" s="422" t="n"/>
      <c r="C10" s="422" t="n"/>
      <c r="D10" s="422" t="n"/>
      <c r="E10" s="422" t="n"/>
      <c r="F10" s="422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2">
      <c r="A11" s="338" t="n">
        <v>1</v>
      </c>
      <c r="B11" s="201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01" t="n">
        <v>6</v>
      </c>
      <c r="H11" s="201" t="n">
        <v>7</v>
      </c>
      <c r="I11" s="424" t="n"/>
    </row>
    <row r="12" ht="15" customHeight="1" s="292">
      <c r="A12" s="339" t="inlineStr">
        <is>
          <t>Затраты труда рабочих</t>
        </is>
      </c>
      <c r="B12" s="419" t="n"/>
      <c r="C12" s="419" t="n"/>
      <c r="D12" s="419" t="n"/>
      <c r="E12" s="419" t="n"/>
      <c r="F12" s="425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1" t="inlineStr">
        <is>
          <t>чел.-ч</t>
        </is>
      </c>
      <c r="F13" s="361" t="n">
        <v>592.17</v>
      </c>
      <c r="G13" s="194" t="n">
        <v>10.35</v>
      </c>
      <c r="H13" s="194">
        <f>ROUND(F13*G13,2)</f>
        <v/>
      </c>
    </row>
    <row r="14">
      <c r="A14" s="361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1" t="inlineStr">
        <is>
          <t>чел.-ч</t>
        </is>
      </c>
      <c r="F14" s="361" t="n">
        <v>274.42</v>
      </c>
      <c r="G14" s="194" t="n">
        <v>10.06</v>
      </c>
      <c r="H14" s="194">
        <f>ROUND(F14*G14,2)</f>
        <v/>
      </c>
    </row>
    <row r="15">
      <c r="A15" s="361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1" t="inlineStr">
        <is>
          <t>чел.-ч</t>
        </is>
      </c>
      <c r="F15" s="361" t="n">
        <v>144</v>
      </c>
      <c r="G15" s="194" t="n">
        <v>8.529999999999999</v>
      </c>
      <c r="H15" s="194">
        <f>ROUND(F15*G15,2)</f>
        <v/>
      </c>
    </row>
    <row r="16">
      <c r="A16" s="361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1" t="inlineStr">
        <is>
          <t>чел.-ч</t>
        </is>
      </c>
      <c r="F16" s="361" t="n">
        <v>48</v>
      </c>
      <c r="G16" s="194" t="n">
        <v>8.460000000000001</v>
      </c>
      <c r="H16" s="194">
        <f>ROUND(F16*G16,2)</f>
        <v/>
      </c>
    </row>
    <row r="17">
      <c r="A17" s="361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1" t="inlineStr">
        <is>
          <t>чел.-ч</t>
        </is>
      </c>
      <c r="F17" s="361" t="n">
        <v>14.85</v>
      </c>
      <c r="G17" s="194" t="n">
        <v>15.49</v>
      </c>
      <c r="H17" s="194">
        <f>ROUND(F17*G17,2)</f>
        <v/>
      </c>
    </row>
    <row r="18">
      <c r="A18" s="361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1" t="inlineStr">
        <is>
          <t>чел.-ч</t>
        </is>
      </c>
      <c r="F18" s="361" t="n">
        <v>15.51</v>
      </c>
      <c r="G18" s="194" t="n">
        <v>12.92</v>
      </c>
      <c r="H18" s="194">
        <f>ROUND(F18*G18,2)</f>
        <v/>
      </c>
    </row>
    <row r="19" ht="15" customHeight="1" s="292">
      <c r="A19" s="337" t="inlineStr">
        <is>
          <t>Затраты труда машинистов</t>
        </is>
      </c>
      <c r="B19" s="419" t="n"/>
      <c r="C19" s="419" t="n"/>
      <c r="D19" s="419" t="n"/>
      <c r="E19" s="420" t="n"/>
      <c r="F19" s="203" t="n"/>
      <c r="G19" s="203" t="n"/>
      <c r="H19" s="425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1" t="inlineStr">
        <is>
          <t>чел.-ч</t>
        </is>
      </c>
      <c r="F20" s="361" t="n">
        <v>569.03</v>
      </c>
      <c r="G20" s="194" t="n"/>
      <c r="H20" s="426" t="n">
        <v>7139.11</v>
      </c>
      <c r="J20" s="424" t="n"/>
      <c r="L20" s="183" t="n"/>
    </row>
    <row r="21" ht="15" customHeight="1" s="292">
      <c r="A21" s="337" t="inlineStr">
        <is>
          <t>Машины и механизмы</t>
        </is>
      </c>
      <c r="B21" s="419" t="n"/>
      <c r="C21" s="419" t="n"/>
      <c r="D21" s="419" t="n"/>
      <c r="E21" s="420" t="n"/>
      <c r="F21" s="203" t="n"/>
      <c r="G21" s="203" t="n"/>
      <c r="H21" s="425">
        <f>SUM(H22:H29)</f>
        <v/>
      </c>
    </row>
    <row r="22" ht="25.5" customHeight="1" s="292">
      <c r="A22" s="361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1" t="inlineStr">
        <is>
          <t>маш.час</t>
        </is>
      </c>
      <c r="F22" s="361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2">
      <c r="A23" s="361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1" t="inlineStr">
        <is>
          <t>маш.час</t>
        </is>
      </c>
      <c r="F23" s="361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2">
      <c r="A24" s="361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1" t="inlineStr">
        <is>
          <t>маш.час</t>
        </is>
      </c>
      <c r="F24" s="361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2">
      <c r="A25" s="361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1" t="inlineStr">
        <is>
          <t>маш.час</t>
        </is>
      </c>
      <c r="F25" s="361" t="n">
        <v>57.77</v>
      </c>
      <c r="G25" s="199" t="n">
        <v>332.31</v>
      </c>
      <c r="H25" s="194">
        <f>ROUND(F25*G25,2)</f>
        <v/>
      </c>
    </row>
    <row r="26" ht="25.5" customHeight="1" s="292">
      <c r="A26" s="361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1" t="inlineStr">
        <is>
          <t>маш.час</t>
        </is>
      </c>
      <c r="F26" s="361" t="n">
        <v>57.77</v>
      </c>
      <c r="G26" s="199" t="n">
        <v>58.03</v>
      </c>
      <c r="H26" s="194">
        <f>ROUND(F26*G26,2)</f>
        <v/>
      </c>
    </row>
    <row r="27">
      <c r="A27" s="361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1" t="inlineStr">
        <is>
          <t>маш.час</t>
        </is>
      </c>
      <c r="F27" s="361" t="n">
        <v>272</v>
      </c>
      <c r="G27" s="199" t="n">
        <v>10.62</v>
      </c>
      <c r="H27" s="194">
        <f>ROUND(F27*G27,2)</f>
        <v/>
      </c>
    </row>
    <row r="28">
      <c r="A28" s="361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1" t="inlineStr">
        <is>
          <t>маш.час</t>
        </is>
      </c>
      <c r="F28" s="361" t="n">
        <v>9</v>
      </c>
      <c r="G28" s="199" t="n">
        <v>115.4</v>
      </c>
      <c r="H28" s="194">
        <f>ROUND(F28*G28,2)</f>
        <v/>
      </c>
    </row>
    <row r="29">
      <c r="A29" s="361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1" t="inlineStr">
        <is>
          <t>маш.час</t>
        </is>
      </c>
      <c r="F29" s="361" t="n">
        <v>5.25</v>
      </c>
      <c r="G29" s="199" t="n">
        <v>6.51</v>
      </c>
      <c r="H29" s="194">
        <f>ROUND(F29*G29,2)</f>
        <v/>
      </c>
    </row>
    <row r="30" ht="15" customHeight="1" s="292">
      <c r="A30" s="337" t="inlineStr">
        <is>
          <t>Оборудование</t>
        </is>
      </c>
      <c r="B30" s="419" t="n"/>
      <c r="C30" s="419" t="n"/>
      <c r="D30" s="419" t="n"/>
      <c r="E30" s="420" t="n"/>
      <c r="F30" s="203" t="n"/>
      <c r="G30" s="203" t="n"/>
      <c r="H30" s="425" t="n">
        <v>0</v>
      </c>
    </row>
    <row r="31" ht="15" customHeight="1" s="292">
      <c r="A31" s="337" t="inlineStr">
        <is>
          <t>Материалы</t>
        </is>
      </c>
      <c r="B31" s="419" t="n"/>
      <c r="C31" s="419" t="n"/>
      <c r="D31" s="419" t="n"/>
      <c r="E31" s="420" t="n"/>
      <c r="F31" s="203" t="n"/>
      <c r="G31" s="203" t="n"/>
      <c r="H31" s="425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24 волокон  МДРН 4 кН</t>
        </is>
      </c>
      <c r="E32" s="361" t="inlineStr">
        <is>
          <t>1000 м</t>
        </is>
      </c>
      <c r="F32" s="361" t="n">
        <v>14.4431</v>
      </c>
      <c r="G32" s="361" t="n">
        <v>7438.24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1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2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1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1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2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1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1" t="inlineStr">
        <is>
          <t>Прайс из СД ОП</t>
        </is>
      </c>
      <c r="D37" s="197" t="inlineStr">
        <is>
          <t>Комплект №4 для ввода ОК</t>
        </is>
      </c>
      <c r="E37" s="361" t="inlineStr">
        <is>
          <t>шт.</t>
        </is>
      </c>
      <c r="F37" s="361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1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1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2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1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2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1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1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1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1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1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2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1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2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1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1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1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2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1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1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1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4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2" min="1" max="1"/>
    <col width="36.28515625" customWidth="1" style="292" min="2" max="2"/>
    <col width="18.85546875" customWidth="1" style="292" min="3" max="3"/>
    <col width="18.28515625" customWidth="1" style="292" min="4" max="4"/>
    <col width="18.85546875" customWidth="1" style="292" min="5" max="5"/>
    <col width="9.140625" customWidth="1" style="292" min="6" max="10"/>
    <col width="13.5703125" customWidth="1" style="292" min="11" max="11"/>
    <col width="9.140625" customWidth="1" style="292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60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8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2">
      <c r="B7" s="341" t="inlineStr">
        <is>
          <t>Наименование разрабатываемого показателя УНЦ - ВОК в трубе в земле количество волокон 24 шт., максимально-допустимая растягивающая нагрузка 4 кН</t>
        </is>
      </c>
    </row>
    <row r="8">
      <c r="B8" s="342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2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2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2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2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2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2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2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2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2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2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2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2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2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2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2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2" min="15" max="15"/>
  </cols>
  <sheetData>
    <row r="2" ht="15.75" customHeight="1" s="292">
      <c r="H2" s="350" t="inlineStr">
        <is>
          <t>Приложение №5</t>
        </is>
      </c>
    </row>
    <row r="4" ht="12.75" customFormat="1" customHeight="1" s="279">
      <c r="A4" s="318" t="inlineStr">
        <is>
          <t>Расчет стоимости СМР и оборудования</t>
        </is>
      </c>
      <c r="I4" s="318" t="n"/>
      <c r="J4" s="318" t="n"/>
    </row>
    <row r="5" ht="12.75" customFormat="1" customHeight="1" s="279">
      <c r="A5" s="318" t="n"/>
      <c r="B5" s="318" t="n"/>
      <c r="C5" s="318" t="n"/>
      <c r="D5" s="318" t="n"/>
      <c r="E5" s="318" t="n"/>
      <c r="F5" s="318" t="n"/>
      <c r="G5" s="318" t="n"/>
      <c r="H5" s="318" t="n"/>
      <c r="I5" s="318" t="n"/>
      <c r="J5" s="318" t="n"/>
    </row>
    <row r="6" ht="30.75" customFormat="1" customHeight="1" s="279">
      <c r="A6" s="321" t="inlineStr">
        <is>
          <t>Наименование разрабатываемого показателя УНЦ</t>
        </is>
      </c>
      <c r="D6" s="355" t="inlineStr">
        <is>
          <t>ВОК в трубе в земле количество волокон 24 шт., максимально-допустимая растягивающая нагрузка 4 кН</t>
        </is>
      </c>
    </row>
    <row r="7" ht="12.75" customFormat="1" customHeight="1" s="279">
      <c r="A7" s="321">
        <f>'Прил.1 Сравнит табл'!B9</f>
        <v/>
      </c>
      <c r="I7" s="341" t="n"/>
      <c r="J7" s="341" t="n"/>
    </row>
    <row r="8" ht="12.75" customFormat="1" customHeight="1" s="279"/>
    <row r="9" ht="27" customHeight="1" s="292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20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20" t="n"/>
    </row>
    <row r="10" ht="28.5" customHeight="1" s="292">
      <c r="A10" s="422" t="n"/>
      <c r="B10" s="422" t="n"/>
      <c r="C10" s="422" t="n"/>
      <c r="D10" s="422" t="n"/>
      <c r="E10" s="422" t="n"/>
      <c r="F10" s="344" t="inlineStr">
        <is>
          <t>на ед. изм.</t>
        </is>
      </c>
      <c r="G10" s="344" t="inlineStr">
        <is>
          <t>общая</t>
        </is>
      </c>
      <c r="H10" s="422" t="n"/>
      <c r="I10" s="344" t="inlineStr">
        <is>
          <t>на ед. изм.</t>
        </is>
      </c>
      <c r="J10" s="344" t="inlineStr">
        <is>
          <t>общая</t>
        </is>
      </c>
    </row>
    <row r="11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4" t="n">
        <v>9</v>
      </c>
      <c r="J11" s="344" t="n">
        <v>10</v>
      </c>
    </row>
    <row r="12">
      <c r="A12" s="344" t="n"/>
      <c r="B12" s="337" t="inlineStr">
        <is>
          <t>Затраты труда рабочих-строителей</t>
        </is>
      </c>
      <c r="C12" s="419" t="n"/>
      <c r="D12" s="419" t="n"/>
      <c r="E12" s="419" t="n"/>
      <c r="F12" s="419" t="n"/>
      <c r="G12" s="419" t="n"/>
      <c r="H12" s="420" t="n"/>
      <c r="I12" s="225" t="n"/>
      <c r="J12" s="225" t="n"/>
    </row>
    <row r="13" ht="25.5" customHeight="1" s="292">
      <c r="A13" s="344" t="n">
        <v>1</v>
      </c>
      <c r="B13" s="253" t="inlineStr">
        <is>
          <t>1-4-2</t>
        </is>
      </c>
      <c r="C13" s="343" t="inlineStr">
        <is>
          <t>Затраты труда рабочих-строителей среднего разряда (4,2)</t>
        </is>
      </c>
      <c r="D13" s="344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48">
        <f>G13/G15</f>
        <v/>
      </c>
      <c r="I13" s="257">
        <f>ФОТр.тек.!E13</f>
        <v/>
      </c>
      <c r="J13" s="257">
        <f>ROUND(I13*E13,2)</f>
        <v/>
      </c>
    </row>
    <row r="14">
      <c r="A14" s="344" t="n">
        <v>2</v>
      </c>
      <c r="B14" s="253" t="inlineStr">
        <is>
          <t>10-3-1</t>
        </is>
      </c>
      <c r="C14" s="343" t="inlineStr">
        <is>
          <t>Инженер I категории</t>
        </is>
      </c>
      <c r="D14" s="344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48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4" t="n"/>
      <c r="B15" s="344" t="n"/>
      <c r="C15" s="337" t="inlineStr">
        <is>
          <t>Итого по разделу "Затраты труда рабочих-строителей"</t>
        </is>
      </c>
      <c r="D15" s="344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48" t="n">
        <v>1</v>
      </c>
      <c r="I15" s="257" t="n"/>
      <c r="J15" s="257">
        <f>SUM(J13:J13)+J14</f>
        <v/>
      </c>
      <c r="K15" s="427" t="n"/>
    </row>
    <row r="16" ht="14.25" customFormat="1" customHeight="1" s="286">
      <c r="A16" s="344" t="n"/>
      <c r="B16" s="343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25" t="n"/>
      <c r="J16" s="225" t="n"/>
    </row>
    <row r="17" ht="14.25" customFormat="1" customHeight="1" s="286">
      <c r="A17" s="344" t="n">
        <v>3</v>
      </c>
      <c r="B17" s="344" t="n">
        <v>2</v>
      </c>
      <c r="C17" s="343" t="inlineStr">
        <is>
          <t>Затраты труда машинистов</t>
        </is>
      </c>
      <c r="D17" s="344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48" t="n">
        <v>1</v>
      </c>
      <c r="I17" s="257">
        <f>ROUND(F17*'Прил. 10'!D10,2)</f>
        <v/>
      </c>
      <c r="J17" s="257">
        <f>ROUND(I17*E17,2)</f>
        <v/>
      </c>
      <c r="K17" s="427" t="n"/>
    </row>
    <row r="18" ht="14.25" customFormat="1" customHeight="1" s="286">
      <c r="A18" s="344" t="n"/>
      <c r="B18" s="337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348" t="n"/>
      <c r="J18" s="348" t="n"/>
    </row>
    <row r="19" ht="14.25" customFormat="1" customHeight="1" s="286">
      <c r="A19" s="344" t="n"/>
      <c r="B19" s="343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25" t="n"/>
      <c r="J19" s="225" t="n"/>
    </row>
    <row r="20" ht="25.5" customFormat="1" customHeight="1" s="286">
      <c r="A20" s="344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1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48">
        <f>G20/$G$30</f>
        <v/>
      </c>
      <c r="I20" s="359">
        <f>ROUND(F20*'Прил. 10'!$D$11,2)</f>
        <v/>
      </c>
      <c r="J20" s="257">
        <f>ROUND(I20*E20,2)</f>
        <v/>
      </c>
    </row>
    <row r="21" ht="38.25" customFormat="1" customHeight="1" s="286">
      <c r="A21" s="344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1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48">
        <f>G21/$G$30</f>
        <v/>
      </c>
      <c r="I21" s="359">
        <f>ROUND(F21*'Прил. 10'!$D$11,2)</f>
        <v/>
      </c>
      <c r="J21" s="257">
        <f>ROUND(I21*E21,2)</f>
        <v/>
      </c>
    </row>
    <row r="22" ht="38.25" customFormat="1" customHeight="1" s="286">
      <c r="A22" s="344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1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48">
        <f>G22/$G$30</f>
        <v/>
      </c>
      <c r="I22" s="359">
        <f>ROUND(F22*'Прил. 10'!$D$11,2)</f>
        <v/>
      </c>
      <c r="J22" s="257">
        <f>ROUND(I22*E22,2)</f>
        <v/>
      </c>
    </row>
    <row r="23" ht="14.25" customFormat="1" customHeight="1" s="286">
      <c r="A23" s="344" t="n"/>
      <c r="B23" s="344" t="n"/>
      <c r="C23" s="343" t="inlineStr">
        <is>
          <t>Итого основные машины и механизмы</t>
        </is>
      </c>
      <c r="D23" s="344" t="n"/>
      <c r="E23" s="233" t="n"/>
      <c r="F23" s="257" t="n"/>
      <c r="G23" s="257">
        <f>SUM(G20:G22)</f>
        <v/>
      </c>
      <c r="H23" s="348">
        <f>G23/G30</f>
        <v/>
      </c>
      <c r="I23" s="257" t="n"/>
      <c r="J23" s="257">
        <f>SUM(J20:J22)</f>
        <v/>
      </c>
      <c r="L23" s="427" t="n"/>
    </row>
    <row r="24" hidden="1" outlineLevel="1" ht="25.5" customFormat="1" customHeight="1" s="286">
      <c r="A24" s="344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1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48">
        <f>G24/$G$30</f>
        <v/>
      </c>
      <c r="I24" s="359">
        <f>ROUND(F24*'Прил. 10'!$D$11,2)</f>
        <v/>
      </c>
      <c r="J24" s="257">
        <f>ROUND(I24*E24,2)</f>
        <v/>
      </c>
      <c r="L24" s="427" t="n"/>
    </row>
    <row r="25" hidden="1" outlineLevel="1" ht="32.25" customFormat="1" customHeight="1" s="286">
      <c r="A25" s="344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1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48">
        <f>G25/$G$30</f>
        <v/>
      </c>
      <c r="I25" s="359">
        <f>ROUND(F25*'Прил. 10'!$D$11,2)</f>
        <v/>
      </c>
      <c r="J25" s="257">
        <f>ROUND(I25*E25,2)</f>
        <v/>
      </c>
      <c r="L25" s="427" t="n"/>
    </row>
    <row r="26" hidden="1" outlineLevel="1" ht="14.25" customFormat="1" customHeight="1" s="286">
      <c r="A26" s="344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1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48">
        <f>G26/$G$30</f>
        <v/>
      </c>
      <c r="I26" s="359">
        <f>ROUND(F26*'Прил. 10'!$D$11,2)</f>
        <v/>
      </c>
      <c r="J26" s="257">
        <f>ROUND(I26*E26,2)</f>
        <v/>
      </c>
      <c r="L26" s="427" t="n"/>
    </row>
    <row r="27" hidden="1" outlineLevel="1" ht="25.5" customFormat="1" customHeight="1" s="286">
      <c r="A27" s="344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1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48">
        <f>G27/$G$30</f>
        <v/>
      </c>
      <c r="I27" s="359">
        <f>ROUND(F27*'Прил. 10'!$D$11,2)</f>
        <v/>
      </c>
      <c r="J27" s="257">
        <f>ROUND(I27*E27,2)</f>
        <v/>
      </c>
      <c r="L27" s="427" t="n"/>
    </row>
    <row r="28" hidden="1" outlineLevel="1" ht="14.25" customFormat="1" customHeight="1" s="286">
      <c r="A28" s="344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1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48">
        <f>G28/$G$30</f>
        <v/>
      </c>
      <c r="I28" s="359">
        <f>ROUND(F28*'Прил. 10'!$D$11,2)</f>
        <v/>
      </c>
      <c r="J28" s="257">
        <f>ROUND(I28*E28,2)</f>
        <v/>
      </c>
      <c r="L28" s="427" t="n"/>
    </row>
    <row r="29" collapsed="1" ht="14.25" customFormat="1" customHeight="1" s="286">
      <c r="A29" s="344" t="n"/>
      <c r="B29" s="344" t="n"/>
      <c r="C29" s="343" t="inlineStr">
        <is>
          <t>Итого прочие машины и механизмы</t>
        </is>
      </c>
      <c r="D29" s="344" t="n"/>
      <c r="E29" s="345" t="n"/>
      <c r="F29" s="257" t="n"/>
      <c r="G29" s="257">
        <f>SUM(G24:G28)</f>
        <v/>
      </c>
      <c r="H29" s="348">
        <f>G29/G30</f>
        <v/>
      </c>
      <c r="I29" s="257" t="n"/>
      <c r="J29" s="257">
        <f>SUM(J24:J28)</f>
        <v/>
      </c>
      <c r="K29" s="427" t="n"/>
      <c r="L29" s="427" t="n"/>
    </row>
    <row r="30" ht="25.5" customFormat="1" customHeight="1" s="286">
      <c r="A30" s="344" t="n"/>
      <c r="B30" s="351" t="n"/>
      <c r="C30" s="234" t="inlineStr">
        <is>
          <t>Итого по разделу «Машины и механизмы»</t>
        </is>
      </c>
      <c r="D30" s="351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7" t="n"/>
    </row>
    <row r="31" s="292">
      <c r="A31" s="353" t="n"/>
      <c r="B31" s="337" t="inlineStr">
        <is>
          <t>Оборудование</t>
        </is>
      </c>
      <c r="C31" s="419" t="n"/>
      <c r="D31" s="419" t="n"/>
      <c r="E31" s="419" t="n"/>
      <c r="F31" s="419" t="n"/>
      <c r="G31" s="419" t="n"/>
      <c r="H31" s="419" t="n"/>
      <c r="I31" s="419" t="n"/>
      <c r="J31" s="420" t="n"/>
      <c r="K31" s="286" t="n"/>
      <c r="L31" s="286" t="n"/>
      <c r="M31" s="286" t="n"/>
      <c r="N31" s="286" t="n"/>
    </row>
    <row r="32" ht="15" customHeight="1" s="292">
      <c r="A32" s="344" t="n"/>
      <c r="B32" s="349" t="inlineStr">
        <is>
          <t>Основное оборудование</t>
        </is>
      </c>
      <c r="K32" s="286" t="n"/>
      <c r="L32" s="286" t="n"/>
      <c r="M32" s="286" t="n"/>
      <c r="N32" s="286" t="n"/>
    </row>
    <row r="33" s="292">
      <c r="A33" s="344" t="n"/>
      <c r="B33" s="344" t="n"/>
      <c r="C33" s="343" t="inlineStr">
        <is>
          <t>Итого основное оборудование</t>
        </is>
      </c>
      <c r="D33" s="344" t="n"/>
      <c r="E33" s="229" t="n"/>
      <c r="F33" s="346" t="n"/>
      <c r="G33" s="257" t="n">
        <v>0</v>
      </c>
      <c r="H33" s="348" t="n"/>
      <c r="I33" s="346" t="n"/>
      <c r="J33" s="257" t="n">
        <v>0</v>
      </c>
      <c r="K33" s="427" t="n"/>
      <c r="L33" s="286" t="n"/>
      <c r="M33" s="286" t="n"/>
      <c r="N33" s="286" t="n"/>
    </row>
    <row r="34" s="292">
      <c r="A34" s="344" t="n"/>
      <c r="B34" s="344" t="n"/>
      <c r="C34" s="343" t="inlineStr">
        <is>
          <t>Итого прочее оборудование</t>
        </is>
      </c>
      <c r="D34" s="344" t="n"/>
      <c r="E34" s="345" t="n"/>
      <c r="F34" s="346" t="n"/>
      <c r="G34" s="257" t="n">
        <v>0</v>
      </c>
      <c r="H34" s="348" t="n"/>
      <c r="I34" s="346" t="n"/>
      <c r="J34" s="257" t="n">
        <v>0</v>
      </c>
      <c r="K34" s="427" t="n"/>
      <c r="L34" s="286" t="n"/>
      <c r="M34" s="286" t="n"/>
      <c r="N34" s="286" t="n"/>
    </row>
    <row r="35" s="292">
      <c r="A35" s="344" t="n"/>
      <c r="B35" s="344" t="n"/>
      <c r="C35" s="337" t="inlineStr">
        <is>
          <t>Итого по разделу «Оборудование»</t>
        </is>
      </c>
      <c r="D35" s="344" t="n"/>
      <c r="E35" s="345" t="n"/>
      <c r="F35" s="346" t="n"/>
      <c r="G35" s="257">
        <f>G34+G33</f>
        <v/>
      </c>
      <c r="H35" s="348" t="n"/>
      <c r="I35" s="346" t="n"/>
      <c r="J35" s="257" t="n">
        <v>0</v>
      </c>
      <c r="K35" s="427" t="n"/>
      <c r="L35" s="286" t="n"/>
      <c r="M35" s="286" t="n"/>
      <c r="N35" s="286" t="n"/>
    </row>
    <row r="36" ht="25.5" customHeight="1" s="292">
      <c r="A36" s="344" t="n"/>
      <c r="B36" s="344" t="n"/>
      <c r="C36" s="343" t="inlineStr">
        <is>
          <t>в том числе технологическое оборудование</t>
        </is>
      </c>
      <c r="D36" s="344" t="n"/>
      <c r="E36" s="345" t="n"/>
      <c r="F36" s="346" t="n"/>
      <c r="G36" s="257">
        <f>G35</f>
        <v/>
      </c>
      <c r="H36" s="348" t="n"/>
      <c r="I36" s="246" t="n"/>
      <c r="J36" s="236">
        <f>J35</f>
        <v/>
      </c>
      <c r="K36" s="427" t="n"/>
      <c r="L36" s="286" t="n"/>
      <c r="M36" s="286" t="n"/>
      <c r="N36" s="286" t="n"/>
    </row>
    <row r="37" ht="14.25" customFormat="1" customHeight="1" s="286">
      <c r="A37" s="344" t="n"/>
      <c r="B37" s="337" t="inlineStr">
        <is>
          <t>Материалы</t>
        </is>
      </c>
      <c r="C37" s="419" t="n"/>
      <c r="D37" s="419" t="n"/>
      <c r="E37" s="419" t="n"/>
      <c r="F37" s="419" t="n"/>
      <c r="G37" s="419" t="n"/>
      <c r="H37" s="420" t="n"/>
      <c r="I37" s="348" t="n"/>
      <c r="J37" s="348" t="n"/>
      <c r="K37" s="427" t="n"/>
    </row>
    <row r="38" ht="14.25" customFormat="1" customHeight="1" s="286">
      <c r="A38" s="344" t="n"/>
      <c r="B38" s="343" t="inlineStr">
        <is>
          <t>Основные материалы</t>
        </is>
      </c>
      <c r="C38" s="419" t="n"/>
      <c r="D38" s="419" t="n"/>
      <c r="E38" s="419" t="n"/>
      <c r="F38" s="419" t="n"/>
      <c r="G38" s="419" t="n"/>
      <c r="H38" s="420" t="n"/>
      <c r="I38" s="348" t="n"/>
      <c r="J38" s="348" t="n"/>
    </row>
    <row r="39" ht="25.5" customFormat="1" customHeight="1" s="286">
      <c r="A39" s="344" t="n">
        <v>12</v>
      </c>
      <c r="B39" s="344" t="inlineStr">
        <is>
          <t>БЦ.88.20</t>
        </is>
      </c>
      <c r="C39" s="343" t="inlineStr">
        <is>
          <t>ВОК диэлектрический 24 волокон  МДРН 4 кН</t>
        </is>
      </c>
      <c r="D39" s="344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48">
        <f>G39/$G$62</f>
        <v/>
      </c>
      <c r="I39" s="359" t="n">
        <v>56418.35</v>
      </c>
      <c r="J39" s="257">
        <f>ROUND(I39*E39,2)</f>
        <v/>
      </c>
    </row>
    <row r="40" ht="14.25" customFormat="1" customHeight="1" s="286">
      <c r="A40" s="344" t="n">
        <v>13</v>
      </c>
      <c r="B40" s="196" t="inlineStr">
        <is>
          <t>20.1.02.23-0171</t>
        </is>
      </c>
      <c r="C40" s="343" t="inlineStr">
        <is>
          <t>Столбик замерный железобетонный СЗК</t>
        </is>
      </c>
      <c r="D40" s="344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48">
        <f>G40/$G$62</f>
        <v/>
      </c>
      <c r="I40" s="359">
        <f>ROUND(F40*'Прил. 10'!$D$12,2)</f>
        <v/>
      </c>
      <c r="J40" s="257">
        <f>ROUND(I40*E40,2)</f>
        <v/>
      </c>
    </row>
    <row r="41" ht="14.25" customFormat="1" customHeight="1" s="286">
      <c r="A41" s="344" t="n"/>
      <c r="B41" s="344" t="n"/>
      <c r="C41" s="343" t="inlineStr">
        <is>
          <t>Итого основные материалы</t>
        </is>
      </c>
      <c r="D41" s="344" t="n"/>
      <c r="E41" s="229" t="n"/>
      <c r="F41" s="346" t="n"/>
      <c r="G41" s="257">
        <f>SUM(G39:G40)</f>
        <v/>
      </c>
      <c r="H41" s="348">
        <f>G41/$G$62</f>
        <v/>
      </c>
      <c r="I41" s="346" t="n"/>
      <c r="J41" s="257">
        <f>SUM(J39:J40)</f>
        <v/>
      </c>
      <c r="K41" s="427" t="n"/>
    </row>
    <row r="42" hidden="1" outlineLevel="1" ht="63.75" customFormat="1" customHeight="1" s="286">
      <c r="A42" s="344" t="n">
        <v>14</v>
      </c>
      <c r="B42" s="196" t="inlineStr">
        <is>
          <t>20.2.09.09-0006</t>
        </is>
      </c>
      <c r="C42" s="343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4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48">
        <f>G42/$G$62</f>
        <v/>
      </c>
      <c r="I42" s="359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4" t="n">
        <v>15</v>
      </c>
      <c r="B43" s="196" t="inlineStr">
        <is>
          <t>20.2.09.10-0041</t>
        </is>
      </c>
      <c r="C43" s="343" t="inlineStr">
        <is>
          <t>Муфта защитная чугунная МЧЗ</t>
        </is>
      </c>
      <c r="D43" s="344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48">
        <f>G43/$G$62</f>
        <v/>
      </c>
      <c r="I43" s="359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4" t="n">
        <v>16</v>
      </c>
      <c r="B44" s="196" t="inlineStr">
        <is>
          <t>01.7.06.08-0003</t>
        </is>
      </c>
      <c r="C44" s="343" t="inlineStr">
        <is>
          <t>Лента полиэтиленовая сигнальная, ширина 200 мм, толщина 50 мкм</t>
        </is>
      </c>
      <c r="D44" s="344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48">
        <f>G44/$G$62</f>
        <v/>
      </c>
      <c r="I44" s="359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4" t="n">
        <v>17</v>
      </c>
      <c r="B45" s="344" t="inlineStr">
        <is>
          <t>БЦ.93.15</t>
        </is>
      </c>
      <c r="C45" s="343" t="inlineStr">
        <is>
          <t>Комплект №4 для ввода ОК</t>
        </is>
      </c>
      <c r="D45" s="344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48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4" t="n">
        <v>18</v>
      </c>
      <c r="B46" s="196" t="inlineStr">
        <is>
          <t>Прайс из СД ОП</t>
        </is>
      </c>
      <c r="C46" s="343" t="inlineStr">
        <is>
          <t>Муфта МПЗ</t>
        </is>
      </c>
      <c r="D46" s="344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48">
        <f>G46/$G$62</f>
        <v/>
      </c>
      <c r="I46" s="359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4" t="n">
        <v>19</v>
      </c>
      <c r="B47" s="196" t="inlineStr">
        <is>
          <t>14.4.02.07-0002</t>
        </is>
      </c>
      <c r="C47" s="343" t="inlineStr">
        <is>
          <t>Эмаль перхлорвиниловая фасадная ХВ-161</t>
        </is>
      </c>
      <c r="D47" s="344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48">
        <f>G47/$G$62</f>
        <v/>
      </c>
      <c r="I47" s="359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4" t="n">
        <v>20</v>
      </c>
      <c r="B48" s="196" t="inlineStr">
        <is>
          <t>999-9950</t>
        </is>
      </c>
      <c r="C48" s="343" t="inlineStr">
        <is>
          <t>Вспомогательные ненормируемые ресурсы (2% от Оплаты труда рабочих)</t>
        </is>
      </c>
      <c r="D48" s="344" t="inlineStr">
        <is>
          <t>руб</t>
        </is>
      </c>
      <c r="E48" s="344" t="n">
        <v>210.934561</v>
      </c>
      <c r="F48" s="257" t="n">
        <v>1</v>
      </c>
      <c r="G48" s="257">
        <f>ROUND(F48*E48,2)</f>
        <v/>
      </c>
      <c r="H48" s="348">
        <f>G48/$G$62</f>
        <v/>
      </c>
      <c r="I48" s="359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4" t="n">
        <v>21</v>
      </c>
      <c r="B49" s="196" t="inlineStr">
        <is>
          <t>10.3.02.03-0036</t>
        </is>
      </c>
      <c r="C49" s="343" t="inlineStr">
        <is>
          <t>Припои оловянно-свинцовые сурьмянистые, марка ПОССу 30-2</t>
        </is>
      </c>
      <c r="D49" s="344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48">
        <f>G49/$G$62</f>
        <v/>
      </c>
      <c r="I49" s="359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4" t="n">
        <v>22</v>
      </c>
      <c r="B50" s="196" t="inlineStr">
        <is>
          <t>14.2.04.03-0015</t>
        </is>
      </c>
      <c r="C50" s="343" t="inlineStr">
        <is>
          <t>Смола эпоксидная ЭД-20</t>
        </is>
      </c>
      <c r="D50" s="344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48">
        <f>G50/$G$62</f>
        <v/>
      </c>
      <c r="I50" s="359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4" t="n">
        <v>23</v>
      </c>
      <c r="B51" s="196" t="inlineStr">
        <is>
          <t>Прайс из СД ОП</t>
        </is>
      </c>
      <c r="C51" s="343" t="inlineStr">
        <is>
          <t>Комплект герметика для муфт МПЗ и МЧЗ</t>
        </is>
      </c>
      <c r="D51" s="344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48">
        <f>G51/$G$62</f>
        <v/>
      </c>
      <c r="I51" s="359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4" t="n">
        <v>24</v>
      </c>
      <c r="B52" s="196" t="inlineStr">
        <is>
          <t>14.4.01.01-0003</t>
        </is>
      </c>
      <c r="C52" s="343" t="inlineStr">
        <is>
          <t>Грунтовка ГФ-021</t>
        </is>
      </c>
      <c r="D52" s="344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48">
        <f>G52/$G$62</f>
        <v/>
      </c>
      <c r="I52" s="359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4" t="n">
        <v>25</v>
      </c>
      <c r="B53" s="196" t="inlineStr">
        <is>
          <t>01.3.01.01-0001</t>
        </is>
      </c>
      <c r="C53" s="343" t="inlineStr">
        <is>
          <t>Бензин авиационный Б-70</t>
        </is>
      </c>
      <c r="D53" s="344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48">
        <f>G53/$G$62</f>
        <v/>
      </c>
      <c r="I53" s="359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4" t="n">
        <v>26</v>
      </c>
      <c r="B54" s="196" t="inlineStr">
        <is>
          <t>12.2.03.12-0002</t>
        </is>
      </c>
      <c r="C54" s="343" t="inlineStr">
        <is>
          <t>Фольга алюминиевая для технических целей мягкая, рулонная, толщина 0,1 мм</t>
        </is>
      </c>
      <c r="D54" s="344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48">
        <f>G54/$G$62</f>
        <v/>
      </c>
      <c r="I54" s="359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4" t="n">
        <v>27</v>
      </c>
      <c r="B55" s="196" t="inlineStr">
        <is>
          <t>01.7.06.03-0004</t>
        </is>
      </c>
      <c r="C55" s="343" t="inlineStr">
        <is>
          <t>Лента поливинилхлоридная техническая с липким слоем, толщина 0,4 мм</t>
        </is>
      </c>
      <c r="D55" s="344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48">
        <f>G55/$G$62</f>
        <v/>
      </c>
      <c r="I55" s="359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4" t="n">
        <v>28</v>
      </c>
      <c r="B56" s="196" t="inlineStr">
        <is>
          <t>01.3.05.38-0371</t>
        </is>
      </c>
      <c r="C56" s="343" t="inlineStr">
        <is>
          <t>Кислота стеариновая техническая</t>
        </is>
      </c>
      <c r="D56" s="344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48">
        <f>G56/$G$62</f>
        <v/>
      </c>
      <c r="I56" s="359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4" t="n">
        <v>29</v>
      </c>
      <c r="B57" s="196" t="inlineStr">
        <is>
          <t>01.7.02.04-0001</t>
        </is>
      </c>
      <c r="C57" s="343" t="inlineStr">
        <is>
          <t>Бумага кабельная электроизоляционная, двухслойная</t>
        </is>
      </c>
      <c r="D57" s="344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48">
        <f>G57/$G$62</f>
        <v/>
      </c>
      <c r="I57" s="359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4" t="n">
        <v>30</v>
      </c>
      <c r="B58" s="196" t="inlineStr">
        <is>
          <t>22.2.02.05-0001</t>
        </is>
      </c>
      <c r="C58" s="343" t="inlineStr">
        <is>
          <t>Кольца групповые полиэтиленовые, длина 8 мм, внутренний диаметр 4,6 мм</t>
        </is>
      </c>
      <c r="D58" s="344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48">
        <f>G58/$G$62</f>
        <v/>
      </c>
      <c r="I58" s="359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4" t="n">
        <v>31</v>
      </c>
      <c r="B59" s="196" t="inlineStr">
        <is>
          <t>14.4.03.03-0102</t>
        </is>
      </c>
      <c r="C59" s="343" t="inlineStr">
        <is>
          <t>Лак битумный БТ-577</t>
        </is>
      </c>
      <c r="D59" s="344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48">
        <f>G59/$G$62</f>
        <v/>
      </c>
      <c r="I59" s="359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4" t="n">
        <v>32</v>
      </c>
      <c r="B60" s="196" t="inlineStr">
        <is>
          <t>01.3.05.17-0002</t>
        </is>
      </c>
      <c r="C60" s="343" t="inlineStr">
        <is>
          <t>Канифоль сосновая</t>
        </is>
      </c>
      <c r="D60" s="344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48">
        <f>G60/$G$62</f>
        <v/>
      </c>
      <c r="I60" s="359">
        <f>ROUND(F60*'Прил. 10'!$D$12,2)</f>
        <v/>
      </c>
      <c r="J60" s="257">
        <f>ROUND(I60*E60,2)</f>
        <v/>
      </c>
    </row>
    <row r="61" collapsed="1" ht="14.25" customFormat="1" customHeight="1" s="286">
      <c r="A61" s="344" t="n"/>
      <c r="B61" s="344" t="n"/>
      <c r="C61" s="343" t="inlineStr">
        <is>
          <t>Итого прочие материалы</t>
        </is>
      </c>
      <c r="D61" s="344" t="n"/>
      <c r="E61" s="345" t="n"/>
      <c r="F61" s="346" t="n"/>
      <c r="G61" s="257">
        <f>SUM(G42:G60)</f>
        <v/>
      </c>
      <c r="H61" s="348">
        <f>G61/G62</f>
        <v/>
      </c>
      <c r="I61" s="257" t="n"/>
      <c r="J61" s="257">
        <f>SUM(J42:J60)</f>
        <v/>
      </c>
    </row>
    <row r="62" ht="14.25" customFormat="1" customHeight="1" s="286">
      <c r="A62" s="344" t="n"/>
      <c r="B62" s="344" t="n"/>
      <c r="C62" s="337" t="inlineStr">
        <is>
          <t>Итого по разделу «Материалы»</t>
        </is>
      </c>
      <c r="D62" s="344" t="n"/>
      <c r="E62" s="345" t="n"/>
      <c r="F62" s="346" t="n"/>
      <c r="G62" s="257">
        <f>G41+G61</f>
        <v/>
      </c>
      <c r="H62" s="348" t="n">
        <v>1</v>
      </c>
      <c r="I62" s="346" t="n"/>
      <c r="J62" s="257">
        <f>J41+J61</f>
        <v/>
      </c>
      <c r="K62" s="427" t="n"/>
    </row>
    <row r="63" ht="14.25" customFormat="1" customHeight="1" s="286">
      <c r="A63" s="344" t="n"/>
      <c r="B63" s="344" t="n"/>
      <c r="C63" s="343" t="inlineStr">
        <is>
          <t>ИТОГО ПО РМ</t>
        </is>
      </c>
      <c r="D63" s="344" t="n"/>
      <c r="E63" s="345" t="n"/>
      <c r="F63" s="346" t="n"/>
      <c r="G63" s="257">
        <f>G15+G30+G62</f>
        <v/>
      </c>
      <c r="H63" s="348" t="n"/>
      <c r="I63" s="346" t="n"/>
      <c r="J63" s="257">
        <f>J15+J30+J62</f>
        <v/>
      </c>
    </row>
    <row r="64" ht="14.25" customFormat="1" customHeight="1" s="286">
      <c r="A64" s="344" t="n"/>
      <c r="B64" s="344" t="n"/>
      <c r="C64" s="343" t="inlineStr">
        <is>
          <t>Накладные расходы</t>
        </is>
      </c>
      <c r="D64" s="344" t="inlineStr">
        <is>
          <t>%</t>
        </is>
      </c>
      <c r="E64" s="248">
        <f>ROUND(G64/(G15+G17),2)</f>
        <v/>
      </c>
      <c r="F64" s="346" t="n"/>
      <c r="G64" s="257" t="n">
        <v>16870.33</v>
      </c>
      <c r="H64" s="348" t="n"/>
      <c r="I64" s="346" t="n"/>
      <c r="J64" s="257">
        <f>ROUND(E64*(J15+J17),2)</f>
        <v/>
      </c>
      <c r="K64" s="249" t="n"/>
    </row>
    <row r="65" ht="14.25" customFormat="1" customHeight="1" s="286">
      <c r="A65" s="344" t="n"/>
      <c r="B65" s="344" t="n"/>
      <c r="C65" s="343" t="inlineStr">
        <is>
          <t>Сметная прибыль</t>
        </is>
      </c>
      <c r="D65" s="344" t="inlineStr">
        <is>
          <t>%</t>
        </is>
      </c>
      <c r="E65" s="248">
        <f>ROUND(G65/(G15+G17),2)</f>
        <v/>
      </c>
      <c r="F65" s="346" t="n"/>
      <c r="G65" s="257" t="n">
        <v>8868.889999999999</v>
      </c>
      <c r="H65" s="348" t="n"/>
      <c r="I65" s="346" t="n"/>
      <c r="J65" s="257">
        <f>ROUND(E65*(J15+J17),2)</f>
        <v/>
      </c>
      <c r="K65" s="249" t="n"/>
    </row>
    <row r="66" ht="14.25" customFormat="1" customHeight="1" s="286">
      <c r="A66" s="344" t="n"/>
      <c r="B66" s="344" t="n"/>
      <c r="C66" s="343" t="inlineStr">
        <is>
          <t>Итого СМР (с НР и СП)</t>
        </is>
      </c>
      <c r="D66" s="344" t="n"/>
      <c r="E66" s="345" t="n"/>
      <c r="F66" s="346" t="n"/>
      <c r="G66" s="257">
        <f>G15+G30+G62+G64+G65</f>
        <v/>
      </c>
      <c r="H66" s="348" t="n"/>
      <c r="I66" s="346" t="n"/>
      <c r="J66" s="257">
        <f>J15+J30+J62+J64+J65</f>
        <v/>
      </c>
      <c r="L66" s="250" t="n"/>
    </row>
    <row r="67" ht="14.25" customFormat="1" customHeight="1" s="286">
      <c r="A67" s="344" t="n"/>
      <c r="B67" s="344" t="n"/>
      <c r="C67" s="343" t="inlineStr">
        <is>
          <t>ВСЕГО СМР + ОБОРУДОВАНИЕ</t>
        </is>
      </c>
      <c r="D67" s="344" t="n"/>
      <c r="E67" s="345" t="n"/>
      <c r="F67" s="346" t="n"/>
      <c r="G67" s="257">
        <f>G66+G35</f>
        <v/>
      </c>
      <c r="H67" s="348" t="n"/>
      <c r="I67" s="346" t="n"/>
      <c r="J67" s="257">
        <f>J66+J35</f>
        <v/>
      </c>
      <c r="L67" s="249" t="n"/>
    </row>
    <row r="68" ht="14.25" customFormat="1" customHeight="1" s="286">
      <c r="A68" s="344" t="n"/>
      <c r="B68" s="344" t="n"/>
      <c r="C68" s="343" t="inlineStr">
        <is>
          <t>ИТОГО ПОКАЗАТЕЛЬ НА ЕД. ИЗМ.</t>
        </is>
      </c>
      <c r="D68" s="344" t="inlineStr">
        <is>
          <t>ед.</t>
        </is>
      </c>
      <c r="E68" s="229">
        <f>'Прил.1 Сравнит табл'!D15</f>
        <v/>
      </c>
      <c r="F68" s="346" t="n"/>
      <c r="G68" s="257">
        <f>G67/E68</f>
        <v/>
      </c>
      <c r="H68" s="348" t="n"/>
      <c r="I68" s="346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2" min="1" max="1"/>
    <col width="14.85546875" customWidth="1" style="292" min="2" max="2"/>
    <col width="39.140625" customWidth="1" style="292" min="3" max="3"/>
    <col width="8.28515625" customWidth="1" style="292" min="4" max="4"/>
    <col width="13.5703125" customWidth="1" style="292" min="5" max="5"/>
    <col width="12.42578125" customWidth="1" style="292" min="6" max="6"/>
    <col width="14.140625" customWidth="1" style="292" min="7" max="7"/>
  </cols>
  <sheetData>
    <row r="1">
      <c r="A1" s="360" t="inlineStr">
        <is>
          <t>Приложение №6</t>
        </is>
      </c>
    </row>
    <row r="2" ht="21.75" customHeight="1" s="292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 ht="25.5" customHeight="1" s="292">
      <c r="A4" s="321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2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44" t="inlineStr">
        <is>
          <t>Кол-во единиц по проектным данным</t>
        </is>
      </c>
      <c r="F6" s="361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92">
      <c r="A9" s="208" t="n"/>
      <c r="B9" s="343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2">
      <c r="A10" s="344" t="n"/>
      <c r="B10" s="337" t="n"/>
      <c r="C10" s="343" t="inlineStr">
        <is>
          <t>ИТОГО ИНЖЕНЕРНОЕ ОБОРУДОВАНИЕ</t>
        </is>
      </c>
      <c r="D10" s="337" t="n"/>
      <c r="E10" s="142" t="n"/>
      <c r="F10" s="346" t="n"/>
      <c r="G10" s="346" t="n">
        <v>0</v>
      </c>
    </row>
    <row r="11">
      <c r="A11" s="344" t="n"/>
      <c r="B11" s="343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2">
      <c r="A12" s="344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6" t="n"/>
      <c r="G12" s="257" t="n">
        <v>0</v>
      </c>
    </row>
    <row r="13" ht="19.5" customHeight="1" s="292">
      <c r="A13" s="344" t="n"/>
      <c r="B13" s="343" t="n"/>
      <c r="C13" s="343" t="inlineStr">
        <is>
          <t>Всего по разделу «Оборудование»</t>
        </is>
      </c>
      <c r="D13" s="343" t="n"/>
      <c r="E13" s="359" t="n"/>
      <c r="F13" s="346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2" min="1" max="1"/>
    <col width="29.5703125" customWidth="1" style="292" min="2" max="2"/>
    <col width="39.140625" customWidth="1" style="292" min="3" max="3"/>
    <col width="48.140625" customWidth="1" style="292" min="4" max="4"/>
    <col width="8.85546875" customWidth="1" style="292" min="5" max="5"/>
  </cols>
  <sheetData>
    <row r="1">
      <c r="B1" s="279" t="n"/>
      <c r="C1" s="279" t="n"/>
      <c r="D1" s="360" t="inlineStr">
        <is>
          <t>Приложение №7</t>
        </is>
      </c>
    </row>
    <row r="2">
      <c r="A2" s="360" t="n"/>
      <c r="B2" s="360" t="n"/>
      <c r="C2" s="360" t="n"/>
      <c r="D2" s="360" t="n"/>
    </row>
    <row r="3" ht="24.75" customHeight="1" s="292">
      <c r="A3" s="318" t="inlineStr">
        <is>
          <t>Расчет показателя УНЦ</t>
        </is>
      </c>
    </row>
    <row r="4" ht="24.75" customHeight="1" s="292">
      <c r="A4" s="318" t="n"/>
      <c r="B4" s="318" t="n"/>
      <c r="C4" s="318" t="n"/>
      <c r="D4" s="318" t="n"/>
    </row>
    <row r="5" ht="24.6" customHeight="1" s="292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9.9" customHeight="1" s="292">
      <c r="A6" s="321" t="inlineStr">
        <is>
          <t>Единица измерения  — 1 км</t>
        </is>
      </c>
      <c r="D6" s="321" t="n"/>
    </row>
    <row r="7">
      <c r="A7" s="279" t="n"/>
      <c r="B7" s="279" t="n"/>
      <c r="C7" s="279" t="n"/>
      <c r="D7" s="279" t="n"/>
    </row>
    <row r="8" ht="14.45" customHeight="1" s="292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2">
      <c r="A9" s="422" t="n"/>
      <c r="B9" s="422" t="n"/>
      <c r="C9" s="422" t="n"/>
      <c r="D9" s="422" t="n"/>
    </row>
    <row r="10">
      <c r="A10" s="344" t="n">
        <v>1</v>
      </c>
      <c r="B10" s="344" t="n">
        <v>2</v>
      </c>
      <c r="C10" s="344" t="n">
        <v>3</v>
      </c>
      <c r="D10" s="344" t="n">
        <v>4</v>
      </c>
    </row>
    <row r="11" ht="41.45" customHeight="1" s="292">
      <c r="A11" s="344" t="inlineStr">
        <is>
          <t>О4-03-1</t>
        </is>
      </c>
      <c r="B11" s="344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0" zoomScale="60" zoomScaleNormal="100" workbookViewId="0">
      <selection activeCell="B26" sqref="B26"/>
    </sheetView>
  </sheetViews>
  <sheetFormatPr baseColWidth="8" defaultRowHeight="15"/>
  <cols>
    <col width="40.7109375" customWidth="1" style="292" min="2" max="2"/>
    <col width="37" customWidth="1" style="292" min="3" max="3"/>
    <col width="32" customWidth="1" style="292" min="4" max="4"/>
  </cols>
  <sheetData>
    <row r="4" ht="15.75" customHeight="1" s="292">
      <c r="B4" s="326" t="inlineStr">
        <is>
          <t>Приложение № 10</t>
        </is>
      </c>
    </row>
    <row r="5" ht="18.75" customHeight="1" s="292">
      <c r="B5" s="171" t="n"/>
    </row>
    <row r="6" ht="15.75" customHeight="1" s="292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2">
      <c r="B7" s="187" t="n"/>
    </row>
    <row r="8" ht="47.25" customHeight="1" s="292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2">
      <c r="B9" s="332" t="n">
        <v>1</v>
      </c>
      <c r="C9" s="332" t="n">
        <v>2</v>
      </c>
      <c r="D9" s="332" t="n">
        <v>3</v>
      </c>
    </row>
    <row r="10" ht="45" customHeight="1" s="292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2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2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2">
      <c r="B13" s="332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2" t="n">
        <v>6.26</v>
      </c>
    </row>
    <row r="14" ht="89.45" customHeight="1" s="292">
      <c r="B14" s="332" t="inlineStr">
        <is>
          <t>Временные здания и сооружения</t>
        </is>
      </c>
      <c r="C14" s="332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2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2">
      <c r="B16" s="332" t="inlineStr">
        <is>
          <t>Пусконаладочные работы</t>
        </is>
      </c>
      <c r="C16" s="332" t="n"/>
      <c r="D16" s="332" t="inlineStr">
        <is>
          <t>расчет</t>
        </is>
      </c>
    </row>
    <row r="17" ht="31.7" customHeight="1" s="292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2">
      <c r="B18" s="332" t="inlineStr">
        <is>
          <t>Авторский надзор</t>
        </is>
      </c>
      <c r="C18" s="332" t="inlineStr">
        <is>
          <t>Приказ от 4.08.2020 № 421/пр п.173</t>
        </is>
      </c>
      <c r="D18" s="289" t="n">
        <v>0.002</v>
      </c>
    </row>
    <row r="19" ht="24" customHeight="1" s="292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89" t="n">
        <v>0.03</v>
      </c>
    </row>
    <row r="20" ht="18.75" customHeight="1" s="292">
      <c r="B20" s="187" t="n"/>
    </row>
    <row r="21" ht="18.75" customHeight="1" s="292">
      <c r="B21" s="187" t="n"/>
    </row>
    <row r="22" ht="18.75" customHeight="1" s="292">
      <c r="B22" s="187" t="n"/>
    </row>
    <row r="23" ht="18.75" customHeight="1" s="292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2" min="2" max="2"/>
    <col width="13" customWidth="1" style="292" min="3" max="3"/>
    <col width="22.85546875" customWidth="1" style="292" min="4" max="4"/>
    <col width="21.5703125" customWidth="1" style="292" min="5" max="5"/>
    <col width="53.7109375" bestFit="1" customWidth="1" style="292" min="6" max="6"/>
  </cols>
  <sheetData>
    <row r="1" s="292"/>
    <row r="2" ht="17.25" customHeight="1" s="292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315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315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2" t="n"/>
      <c r="D10" s="332" t="n"/>
      <c r="E10" s="304" t="n">
        <v>4.2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305" t="n">
        <v>1.38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292">
      <c r="A12" s="30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310" t="inlineStr">
        <is>
          <t>Кинф</t>
        </is>
      </c>
      <c r="D12" s="310" t="inlineStr">
        <is>
          <t>-</t>
        </is>
      </c>
      <c r="E12" s="407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412" t="inlineStr">
        <is>
          <t>1.7</t>
        </is>
      </c>
      <c r="B13" s="413" t="inlineStr">
        <is>
          <t>Размер средств на оплату труда рабочих-строителей в текущем уровне цен (ФОТр.тек.), руб/чел.-ч</t>
        </is>
      </c>
      <c r="C13" s="414" t="inlineStr">
        <is>
          <t>ФОТр.тек.</t>
        </is>
      </c>
      <c r="D13" s="414" t="inlineStr">
        <is>
          <t>(С1ср/tср*КТ*Т*Кув)*Кинф</t>
        </is>
      </c>
      <c r="E13" s="415">
        <f>((E7*E9/E8)*E11)*E12</f>
        <v/>
      </c>
      <c r="F13" s="4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  <row r="14" ht="15.75" customHeight="1" s="292">
      <c r="A14" s="409" t="n"/>
      <c r="B14" s="410" t="inlineStr">
        <is>
          <t>Инженер I категории</t>
        </is>
      </c>
      <c r="C14" s="410" t="n"/>
      <c r="D14" s="410" t="n"/>
      <c r="E14" s="410" t="n"/>
      <c r="F14" s="411" t="n"/>
    </row>
    <row r="15" ht="110.25" customHeight="1" s="292">
      <c r="A15" s="296" t="inlineStr">
        <is>
          <t>1.1</t>
        </is>
      </c>
      <c r="B15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2" t="inlineStr">
        <is>
          <t>С1ср</t>
        </is>
      </c>
      <c r="D15" s="332" t="inlineStr">
        <is>
          <t>-</t>
        </is>
      </c>
      <c r="E15" s="299" t="n">
        <v>47872.94</v>
      </c>
      <c r="F15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5" t="n"/>
    </row>
    <row r="16" ht="31.5" customHeight="1" s="292">
      <c r="A16" s="296" t="inlineStr">
        <is>
          <t>1.2</t>
        </is>
      </c>
      <c r="B16" s="301" t="inlineStr">
        <is>
          <t>Среднегодовое нормативное число часов работы одного рабочего в месяц, часы (ч.)</t>
        </is>
      </c>
      <c r="C16" s="332" t="inlineStr">
        <is>
          <t>tср</t>
        </is>
      </c>
      <c r="D16" s="332" t="inlineStr">
        <is>
          <t>1973ч/12мес.</t>
        </is>
      </c>
      <c r="E16" s="300">
        <f>1973/12</f>
        <v/>
      </c>
      <c r="F16" s="301" t="inlineStr">
        <is>
          <t>Производственный календарь 2023 год
(40-часов.неделя)</t>
        </is>
      </c>
      <c r="G16" s="303" t="n"/>
    </row>
    <row r="17" ht="15.75" customHeight="1" s="292">
      <c r="A17" s="296" t="inlineStr">
        <is>
          <t>1.3</t>
        </is>
      </c>
      <c r="B17" s="301" t="inlineStr">
        <is>
          <t>Коэффициент увеличения</t>
        </is>
      </c>
      <c r="C17" s="332" t="inlineStr">
        <is>
          <t>Кув</t>
        </is>
      </c>
      <c r="D17" s="332" t="inlineStr">
        <is>
          <t>-</t>
        </is>
      </c>
      <c r="E17" s="300" t="n">
        <v>1</v>
      </c>
      <c r="F17" s="301" t="n"/>
      <c r="G17" s="303" t="n"/>
    </row>
    <row r="18" ht="15.75" customHeight="1" s="292">
      <c r="A18" s="296" t="inlineStr">
        <is>
          <t>1.4</t>
        </is>
      </c>
      <c r="B18" s="301" t="inlineStr">
        <is>
          <t>Средний разряд работ</t>
        </is>
      </c>
      <c r="C18" s="332" t="n"/>
      <c r="D18" s="332" t="n"/>
      <c r="E18" s="304" t="inlineStr">
        <is>
          <t>Инженер I категории</t>
        </is>
      </c>
      <c r="F18" s="301" t="inlineStr">
        <is>
          <t>РТМ</t>
        </is>
      </c>
      <c r="G18" s="303" t="n"/>
    </row>
    <row r="19" ht="78.75" customHeight="1" s="292">
      <c r="A19" s="309" t="inlineStr">
        <is>
          <t>1.5</t>
        </is>
      </c>
      <c r="B19" s="311" t="inlineStr">
        <is>
          <t>Тарифный коэффициент среднего разряда работ</t>
        </is>
      </c>
      <c r="C19" s="310" t="inlineStr">
        <is>
          <t>КТ</t>
        </is>
      </c>
      <c r="D19" s="310" t="inlineStr">
        <is>
          <t>-</t>
        </is>
      </c>
      <c r="E19" s="312" t="n">
        <v>2.15</v>
      </c>
      <c r="F19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5" t="n"/>
    </row>
    <row r="20" ht="78.75" customHeight="1" s="292">
      <c r="A20" s="296" t="inlineStr">
        <is>
          <t>1.6</t>
        </is>
      </c>
      <c r="B20" s="306" t="inlineStr">
        <is>
          <t>Коэффициент инфляции, определяемый поквартально</t>
        </is>
      </c>
      <c r="C20" s="332" t="inlineStr">
        <is>
          <t>Кинф</t>
        </is>
      </c>
      <c r="D20" s="332" t="inlineStr">
        <is>
          <t>-</t>
        </is>
      </c>
      <c r="E20" s="307" t="n">
        <v>1.139</v>
      </c>
      <c r="F20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2">
      <c r="A21" s="296" t="inlineStr">
        <is>
          <t>1.7</t>
        </is>
      </c>
      <c r="B21" s="313" t="inlineStr">
        <is>
          <t>Размер средств на оплату труда рабочих-строителей в текущем уровне цен (ФОТр.тек.), руб/чел.-ч</t>
        </is>
      </c>
      <c r="C21" s="332" t="inlineStr">
        <is>
          <t>ФОТр.тек.</t>
        </is>
      </c>
      <c r="D21" s="332" t="inlineStr">
        <is>
          <t>(С1ср/tср*КТ*Т*Кув)*Кинф</t>
        </is>
      </c>
      <c r="E21" s="314">
        <f>((E15*E17/E16)*E19)*E20</f>
        <v/>
      </c>
      <c r="F21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2025-01-24T12:13:08Z</dcterms:modified>
  <cp:lastModifiedBy>User1</cp:lastModifiedBy>
  <cp:lastPrinted>2023-11-30T12:22:50Z</cp:lastPrinted>
</cp:coreProperties>
</file>