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04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ОБ'!$A$1:$J$28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#,##0.00;[Red]\-\ #,##0.00"/>
    <numFmt numFmtId="170" formatCode="_-* #,##0.00_-;\-* #,##0.00_-;_-* &quot;-&quot;??_-;_-@_-"/>
  </numFmts>
  <fonts count="4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Arial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2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5" fillId="0" borderId="0"/>
    <xf numFmtId="170" fontId="35" fillId="0" borderId="0"/>
  </cellStyleXfs>
  <cellXfs count="3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29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29" fillId="0" borderId="1" applyAlignment="1" pivotButton="0" quotePrefix="0" xfId="0">
      <alignment horizontal="right" vertical="center" wrapText="1"/>
    </xf>
    <xf numFmtId="43" fontId="31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0" fontId="30" fillId="0" borderId="1" applyAlignment="1" pivotButton="0" quotePrefix="0" xfId="0">
      <alignment horizontal="center" vertical="center" wrapText="1"/>
    </xf>
    <xf numFmtId="0" fontId="29" fillId="0" borderId="1" applyAlignment="1" pivotButton="0" quotePrefix="0" xfId="0">
      <alignment vertical="center" wrapText="1"/>
    </xf>
    <xf numFmtId="43" fontId="29" fillId="0" borderId="1" applyAlignment="1" pivotButton="0" quotePrefix="0" xfId="0">
      <alignment horizontal="right" vertical="center" wrapText="1"/>
    </xf>
    <xf numFmtId="0" fontId="2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33" fillId="0" borderId="0" pivotButton="0" quotePrefix="0" xfId="0"/>
    <xf numFmtId="0" fontId="33" fillId="0" borderId="1" applyAlignment="1" pivotButton="0" quotePrefix="0" xfId="0">
      <alignment horizontal="center" vertical="center" wrapText="1"/>
    </xf>
    <xf numFmtId="0" fontId="33" fillId="0" borderId="1" applyAlignment="1" pivotButton="0" quotePrefix="0" xfId="0">
      <alignment vertical="center" wrapText="1"/>
    </xf>
    <xf numFmtId="4" fontId="33" fillId="0" borderId="1" applyAlignment="1" pivotButton="0" quotePrefix="0" xfId="0">
      <alignment horizontal="center" vertical="center" wrapText="1"/>
    </xf>
    <xf numFmtId="14" fontId="33" fillId="0" borderId="1" applyAlignment="1" pivotButton="0" quotePrefix="0" xfId="0">
      <alignment horizontal="center" vertical="center" wrapText="1"/>
    </xf>
    <xf numFmtId="0" fontId="34" fillId="0" borderId="0" pivotButton="0" quotePrefix="0" xfId="0"/>
    <xf numFmtId="0" fontId="33" fillId="0" borderId="1" applyAlignment="1" pivotButton="0" quotePrefix="0" xfId="0">
      <alignment horizontal="justify" vertical="center" wrapText="1"/>
    </xf>
    <xf numFmtId="4" fontId="34" fillId="0" borderId="0" applyAlignment="1" pivotButton="0" quotePrefix="0" xfId="0">
      <alignment wrapText="1"/>
    </xf>
    <xf numFmtId="49" fontId="33" fillId="0" borderId="1" applyAlignment="1" pivotButton="0" quotePrefix="0" xfId="0">
      <alignment horizontal="center" vertical="center" wrapText="1"/>
    </xf>
    <xf numFmtId="0" fontId="33" fillId="0" borderId="2" applyAlignment="1" pivotButton="0" quotePrefix="0" xfId="0">
      <alignment vertical="center" wrapText="1"/>
    </xf>
    <xf numFmtId="0" fontId="34" fillId="0" borderId="0" applyAlignment="1" pivotButton="0" quotePrefix="0" xfId="0">
      <alignment wrapText="1"/>
    </xf>
    <xf numFmtId="0" fontId="33" fillId="0" borderId="2" applyAlignment="1" pivotButton="0" quotePrefix="0" xfId="0">
      <alignment horizontal="justify" vertical="center" wrapText="1"/>
    </xf>
    <xf numFmtId="0" fontId="33" fillId="0" borderId="1" applyAlignment="1" pivotButton="0" quotePrefix="0" xfId="0">
      <alignment horizontal="left" vertical="center" wrapText="1"/>
    </xf>
    <xf numFmtId="49" fontId="33" fillId="0" borderId="1" applyAlignment="1" pivotButton="0" quotePrefix="0" xfId="0">
      <alignment vertical="center"/>
    </xf>
    <xf numFmtId="0" fontId="33" fillId="0" borderId="1" applyAlignment="1" pivotButton="0" quotePrefix="0" xfId="0">
      <alignment horizontal="right" vertical="center" wrapText="1"/>
    </xf>
    <xf numFmtId="169" fontId="36" fillId="0" borderId="1" applyAlignment="1" pivotButton="0" quotePrefix="0" xfId="0">
      <alignment vertical="center"/>
    </xf>
    <xf numFmtId="170" fontId="33" fillId="0" borderId="1" applyAlignment="1" pivotButton="0" quotePrefix="0" xfId="2">
      <alignment horizontal="center" vertical="center" wrapText="1"/>
    </xf>
    <xf numFmtId="0" fontId="37" fillId="0" borderId="1" applyAlignment="1" pivotButton="0" quotePrefix="0" xfId="0">
      <alignment vertical="center" wrapText="1"/>
    </xf>
    <xf numFmtId="169" fontId="33" fillId="0" borderId="1" pivotButton="0" quotePrefix="0" xfId="0"/>
    <xf numFmtId="43" fontId="37" fillId="0" borderId="1" applyAlignment="1" pivotButton="0" quotePrefix="0" xfId="0">
      <alignment vertical="center" wrapText="1"/>
    </xf>
    <xf numFmtId="0" fontId="38" fillId="0" borderId="0" pivotButton="0" quotePrefix="0" xfId="0"/>
    <xf numFmtId="0" fontId="36" fillId="0" borderId="0" pivotButton="0" quotePrefix="0" xfId="0"/>
    <xf numFmtId="0" fontId="39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33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right" vertical="center" wrapText="1"/>
    </xf>
    <xf numFmtId="0" fontId="33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69" fontId="36" fillId="0" borderId="1" applyAlignment="1" pivotButton="0" quotePrefix="0" xfId="0">
      <alignment vertical="center"/>
    </xf>
    <xf numFmtId="170" fontId="33" fillId="0" borderId="1" applyAlignment="1" pivotButton="0" quotePrefix="0" xfId="2">
      <alignment horizontal="center" vertical="center" wrapText="1"/>
    </xf>
    <xf numFmtId="169" fontId="33" fillId="0" borderId="1" pivotButton="0" quotePrefix="0" xfId="0"/>
    <xf numFmtId="43" fontId="37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31" fillId="0" borderId="1" applyAlignment="1" pivotButton="0" quotePrefix="0" xfId="0">
      <alignment vertical="center" wrapText="1"/>
    </xf>
    <xf numFmtId="43" fontId="29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3">
    <cellStyle name="Обычный" xfId="0" builtinId="0"/>
    <cellStyle name="Обычный 2 5" xfId="1"/>
    <cellStyle name="Финансовый" xfId="2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tabSelected="1" view="pageBreakPreview" topLeftCell="A7" zoomScale="60" zoomScaleNormal="70" workbookViewId="0">
      <selection activeCell="B9" sqref="B9:D9"/>
    </sheetView>
  </sheetViews>
  <sheetFormatPr baseColWidth="8" defaultColWidth="9.109375" defaultRowHeight="15.6"/>
  <cols>
    <col width="9.109375" customWidth="1" style="112" min="1" max="2"/>
    <col width="51.6640625" customWidth="1" style="112" min="3" max="3"/>
    <col width="57.33203125" customWidth="1" style="112" min="4" max="4"/>
    <col width="37.44140625" customWidth="1" style="112" min="5" max="5"/>
    <col width="9.109375" customWidth="1" style="112" min="6" max="6"/>
  </cols>
  <sheetData>
    <row r="3">
      <c r="B3" s="209" t="inlineStr">
        <is>
          <t>Приложение № 1</t>
        </is>
      </c>
    </row>
    <row r="4">
      <c r="B4" s="210" t="inlineStr">
        <is>
          <t>Сравнительная таблица отбора объекта-представителя</t>
        </is>
      </c>
    </row>
    <row r="5" ht="19.5" customHeight="1">
      <c r="B5" s="214" t="n"/>
    </row>
    <row r="6" ht="18.75" customHeight="1">
      <c r="B6" s="156" t="n"/>
      <c r="C6" s="156" t="n"/>
      <c r="D6" s="156" t="n"/>
    </row>
    <row r="7" ht="55.5" customHeight="1">
      <c r="B7" s="211" t="inlineStr">
        <is>
          <t>Наименование разрабатываемого показателя УНЦ - Объект критической информационной инфраструктуры. Проектная документация.</t>
        </is>
      </c>
    </row>
    <row r="8" ht="15.75" customHeight="1">
      <c r="B8" s="213" t="inlineStr">
        <is>
          <t>Сопоставимый уровень цен: 4 квартал 2019 г</t>
        </is>
      </c>
    </row>
    <row r="9" ht="15.75" customHeight="1">
      <c r="B9" s="212" t="inlineStr">
        <is>
          <t>Единица измерения  — 1 объект</t>
        </is>
      </c>
    </row>
    <row r="10">
      <c r="B10" s="212" t="n"/>
    </row>
    <row r="11">
      <c r="A11" s="176" t="n"/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  <c r="E11" s="181" t="n"/>
      <c r="F11" s="176" t="n"/>
    </row>
    <row r="12" ht="96.75" customHeight="1">
      <c r="A12" s="176" t="n"/>
      <c r="B12" s="216" t="n">
        <v>1</v>
      </c>
      <c r="C12" s="178" t="inlineStr">
        <is>
          <t>Наименование объекта-представителя</t>
        </is>
      </c>
      <c r="D12" s="216" t="inlineStr">
        <is>
          <t xml:space="preserve">ПТК ЦУС Головного ЦУС МЭС Востока </t>
        </is>
      </c>
      <c r="E12" s="176" t="n"/>
      <c r="F12" s="176" t="n"/>
    </row>
    <row r="13">
      <c r="A13" s="176" t="n"/>
      <c r="B13" s="216" t="n">
        <v>2</v>
      </c>
      <c r="C13" s="178" t="inlineStr">
        <is>
          <t>Наименование субъекта Российской Федерации</t>
        </is>
      </c>
      <c r="D13" s="216" t="inlineStr">
        <is>
          <t>г.Хабаровск</t>
        </is>
      </c>
      <c r="E13" s="176" t="n"/>
      <c r="F13" s="176" t="n"/>
    </row>
    <row r="14">
      <c r="A14" s="176" t="n"/>
      <c r="B14" s="216" t="n">
        <v>3</v>
      </c>
      <c r="C14" s="178" t="inlineStr">
        <is>
          <t>Климатический район и подрайон</t>
        </is>
      </c>
      <c r="D14" s="216" t="inlineStr">
        <is>
          <t>IВ</t>
        </is>
      </c>
      <c r="E14" s="176" t="n"/>
      <c r="F14" s="176" t="n"/>
    </row>
    <row r="15">
      <c r="A15" s="176" t="n"/>
      <c r="B15" s="216" t="n">
        <v>4</v>
      </c>
      <c r="C15" s="178" t="inlineStr">
        <is>
          <t>Мощность объекта</t>
        </is>
      </c>
      <c r="D15" s="216" t="n">
        <v>1</v>
      </c>
      <c r="E15" s="176" t="n"/>
      <c r="F15" s="176" t="n"/>
    </row>
    <row r="16" ht="138" customHeight="1">
      <c r="A16" s="176" t="n"/>
      <c r="B16" s="216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Сбор исходных данных - 1объект;
АПК, межсетевые экраны - 3 шт;</t>
        </is>
      </c>
      <c r="E16" s="176" t="n"/>
      <c r="F16" s="176" t="n"/>
    </row>
    <row r="17" ht="79.5" customHeight="1">
      <c r="A17" s="176" t="n"/>
      <c r="B17" s="216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 t="n">
        <v>584.2214399999999</v>
      </c>
      <c r="E17" s="183" t="n"/>
      <c r="F17" s="176" t="n"/>
    </row>
    <row r="18">
      <c r="A18" s="176" t="n"/>
      <c r="B18" s="184" t="inlineStr">
        <is>
          <t>6.1</t>
        </is>
      </c>
      <c r="C18" s="178" t="inlineStr">
        <is>
          <t>строительно-монтажные работы</t>
        </is>
      </c>
      <c r="D18" s="179" t="n"/>
      <c r="E18" s="176" t="n"/>
      <c r="F18" s="176" t="n"/>
    </row>
    <row r="19" ht="15.75" customHeight="1">
      <c r="A19" s="176" t="n"/>
      <c r="B19" s="184" t="inlineStr">
        <is>
          <t>6.2</t>
        </is>
      </c>
      <c r="C19" s="178" t="inlineStr">
        <is>
          <t>оборудование и инвентарь</t>
        </is>
      </c>
      <c r="D19" s="179" t="n"/>
      <c r="E19" s="176" t="n"/>
      <c r="F19" s="176" t="n"/>
    </row>
    <row r="20" ht="16.5" customHeight="1">
      <c r="A20" s="176" t="n"/>
      <c r="B20" s="184" t="inlineStr">
        <is>
          <t>6.3</t>
        </is>
      </c>
      <c r="C20" s="178" t="inlineStr">
        <is>
          <t>пусконаладочные работы</t>
        </is>
      </c>
      <c r="D20" s="179" t="n"/>
      <c r="E20" s="176" t="n"/>
      <c r="F20" s="176" t="n"/>
    </row>
    <row r="21" ht="35.25" customHeight="1">
      <c r="A21" s="176" t="n"/>
      <c r="B21" s="184" t="inlineStr">
        <is>
          <t>6.4</t>
        </is>
      </c>
      <c r="C21" s="185" t="inlineStr">
        <is>
          <t>прочие и лимитированные затраты</t>
        </is>
      </c>
      <c r="D21" s="179" t="n">
        <v>584.2214399999999</v>
      </c>
      <c r="E21" s="176" t="n"/>
      <c r="F21" s="176" t="n"/>
    </row>
    <row r="22">
      <c r="A22" s="176" t="n"/>
      <c r="B22" s="216" t="n">
        <v>7</v>
      </c>
      <c r="C22" s="185" t="inlineStr">
        <is>
          <t>Сопоставимый уровень цен</t>
        </is>
      </c>
      <c r="D22" s="180" t="inlineStr">
        <is>
          <t>4 квартал 2019 г</t>
        </is>
      </c>
      <c r="E22" s="186" t="n"/>
      <c r="F22" s="176" t="n"/>
    </row>
    <row r="23" ht="123" customHeight="1">
      <c r="A23" s="176" t="n"/>
      <c r="B23" s="216" t="n">
        <v>8</v>
      </c>
      <c r="C23" s="1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 t="n">
        <v>584.2214399999999</v>
      </c>
      <c r="E23" s="183" t="n"/>
      <c r="F23" s="176" t="n"/>
    </row>
    <row r="24" ht="60.75" customHeight="1">
      <c r="A24" s="176" t="n"/>
      <c r="B24" s="216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179" t="n">
        <v>584.2214399999999</v>
      </c>
      <c r="E24" s="186" t="n"/>
      <c r="F24" s="176" t="n"/>
    </row>
    <row r="25" ht="48" customHeight="1">
      <c r="A25" s="176" t="n"/>
      <c r="B25" s="216" t="n">
        <v>10</v>
      </c>
      <c r="C25" s="178" t="inlineStr">
        <is>
          <t>Примечание</t>
        </is>
      </c>
      <c r="D25" s="216" t="n"/>
      <c r="E25" s="176" t="n"/>
      <c r="F25" s="176" t="n"/>
    </row>
    <row r="26">
      <c r="B26" s="145" t="n"/>
      <c r="C26" s="144" t="n"/>
      <c r="D26" s="144" t="n"/>
    </row>
    <row r="27" ht="37.5" customHeight="1">
      <c r="B27" s="143" t="n"/>
    </row>
    <row r="28">
      <c r="B28" s="112" t="inlineStr">
        <is>
          <t>Составил ______________________    Е. М. Добровольская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12" min="1" max="1"/>
    <col width="9.109375" customWidth="1" style="112" min="2" max="2"/>
    <col width="35.33203125" customWidth="1" style="112" min="3" max="3"/>
    <col width="13.88671875" customWidth="1" style="112" min="4" max="4"/>
    <col width="24.88671875" customWidth="1" style="112" min="5" max="5"/>
    <col width="15.5546875" customWidth="1" style="112" min="6" max="6"/>
    <col width="14.88671875" customWidth="1" style="112" min="7" max="7"/>
    <col width="16.6640625" customWidth="1" style="112" min="8" max="8"/>
    <col width="16.88671875" customWidth="1" style="112" min="9" max="9"/>
    <col width="15.6640625" customWidth="1" style="112" min="10" max="10"/>
    <col width="18" customWidth="1" style="112" min="11" max="11"/>
    <col width="9.109375" customWidth="1" style="112" min="12" max="12"/>
  </cols>
  <sheetData>
    <row r="3">
      <c r="B3" s="209" t="inlineStr">
        <is>
          <t>Приложение № 2</t>
        </is>
      </c>
      <c r="K3" s="143" t="n"/>
    </row>
    <row r="4">
      <c r="B4" s="210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70.5" customHeight="1">
      <c r="B6" s="217">
        <f>'Прил.1 Сравнит табл'!B7:D7</f>
        <v/>
      </c>
      <c r="K6" s="143" t="n"/>
    </row>
    <row r="7">
      <c r="B7" s="212">
        <f>'Прил.1 Сравнит табл'!B9:D9</f>
        <v/>
      </c>
    </row>
    <row r="8" ht="18.75" customHeight="1">
      <c r="B8" s="127" t="n"/>
    </row>
    <row r="9" ht="27.75" customFormat="1" customHeight="1" s="176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 xml:space="preserve">Объект-представитель </t>
        </is>
      </c>
      <c r="E9" s="290" t="n"/>
      <c r="F9" s="290" t="n"/>
      <c r="G9" s="290" t="n"/>
      <c r="H9" s="290" t="n"/>
      <c r="I9" s="290" t="n"/>
      <c r="J9" s="291" t="n"/>
    </row>
    <row r="10" ht="21" customFormat="1" customHeight="1" s="176">
      <c r="B10" s="292" t="n"/>
      <c r="C10" s="292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4 кв. 2019г., тыс. руб.</t>
        </is>
      </c>
      <c r="G10" s="290" t="n"/>
      <c r="H10" s="290" t="n"/>
      <c r="I10" s="290" t="n"/>
      <c r="J10" s="291" t="n"/>
    </row>
    <row r="11" ht="55.5" customFormat="1" customHeight="1" s="176">
      <c r="B11" s="293" t="n"/>
      <c r="C11" s="293" t="n"/>
      <c r="D11" s="293" t="n"/>
      <c r="E11" s="293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162" customFormat="1" customHeight="1" s="176">
      <c r="B12" s="216" t="n"/>
      <c r="C12" s="188" t="inlineStr">
        <is>
          <t>Сбор исходных данных - 1объект;
АПК, межсетевые экраны - 3 шт;</t>
        </is>
      </c>
      <c r="D12" s="189" t="n"/>
      <c r="E12" s="178" t="n"/>
      <c r="F12" s="190" t="n"/>
      <c r="G12" s="294" t="n"/>
      <c r="H12" s="294" t="n"/>
      <c r="I12" s="295" t="n">
        <v>584.2214399999999</v>
      </c>
      <c r="J12" s="179" t="n">
        <v>584.2214399999999</v>
      </c>
    </row>
    <row r="13" ht="15.6" customFormat="1" customHeight="1" s="176">
      <c r="B13" s="215" t="inlineStr">
        <is>
          <t>Всего по объекту:</t>
        </is>
      </c>
      <c r="C13" s="290" t="n"/>
      <c r="D13" s="290" t="n"/>
      <c r="E13" s="291" t="n"/>
      <c r="F13" s="193" t="n"/>
      <c r="G13" s="296" t="n"/>
      <c r="H13" s="296" t="n"/>
      <c r="I13" s="296" t="n">
        <v>584.2214399999999</v>
      </c>
      <c r="J13" s="296" t="n">
        <v>584.2214399999999</v>
      </c>
    </row>
    <row r="14" ht="15.75" customFormat="1" customHeight="1" s="176">
      <c r="B14" s="215" t="inlineStr">
        <is>
          <t>Всего по объекту в сопоставимом уровне цен 4 кв. 2019 г:</t>
        </is>
      </c>
      <c r="C14" s="290" t="n"/>
      <c r="D14" s="290" t="n"/>
      <c r="E14" s="291" t="n"/>
      <c r="F14" s="297" t="n"/>
      <c r="G14" s="297" t="n"/>
      <c r="H14" s="297" t="n"/>
      <c r="I14" s="297" t="n">
        <v>584.2214399999999</v>
      </c>
      <c r="J14" s="297" t="n">
        <v>584.2214399999999</v>
      </c>
    </row>
    <row r="15" ht="15" customHeight="1">
      <c r="A15" s="176" t="n"/>
      <c r="B15" s="176" t="n"/>
      <c r="C15" s="176" t="n"/>
      <c r="D15" s="176" t="n"/>
      <c r="E15" s="176" t="n"/>
      <c r="F15" s="176" t="n"/>
      <c r="G15" s="176" t="n"/>
      <c r="H15" s="176" t="n"/>
      <c r="I15" s="176" t="n"/>
      <c r="J15" s="176" t="n"/>
      <c r="K15" s="176" t="n"/>
      <c r="L15" s="176" t="n"/>
    </row>
    <row r="16" ht="15" customHeight="1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  <c r="K16" s="176" t="n"/>
      <c r="L16" s="176" t="n"/>
    </row>
    <row r="17" ht="15" customHeight="1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  <c r="K17" s="176" t="n"/>
      <c r="L17" s="176" t="n"/>
    </row>
    <row r="18" ht="15" customHeight="1">
      <c r="A18" s="176" t="n"/>
      <c r="B18" s="176" t="n"/>
      <c r="C18" s="196" t="inlineStr">
        <is>
          <t>Составил ______________________     Е. М. Добровольская</t>
        </is>
      </c>
      <c r="D18" s="197" t="n"/>
      <c r="E18" s="197" t="n"/>
      <c r="F18" s="176" t="n"/>
      <c r="G18" s="176" t="n"/>
      <c r="H18" s="176" t="n"/>
      <c r="I18" s="176" t="n"/>
      <c r="J18" s="176" t="n"/>
      <c r="K18" s="176" t="n"/>
      <c r="L18" s="176" t="n"/>
    </row>
    <row r="19" ht="15" customHeight="1">
      <c r="A19" s="176" t="n"/>
      <c r="B19" s="176" t="n"/>
      <c r="C19" s="198" t="inlineStr">
        <is>
          <t xml:space="preserve">                         (подпись, инициалы, фамилия)</t>
        </is>
      </c>
      <c r="D19" s="197" t="n"/>
      <c r="E19" s="197" t="n"/>
      <c r="F19" s="176" t="n"/>
      <c r="G19" s="176" t="n"/>
      <c r="H19" s="176" t="n"/>
      <c r="I19" s="176" t="n"/>
      <c r="J19" s="176" t="n"/>
      <c r="K19" s="176" t="n"/>
      <c r="L19" s="176" t="n"/>
    </row>
    <row r="20" ht="15" customHeight="1">
      <c r="A20" s="176" t="n"/>
      <c r="B20" s="176" t="n"/>
      <c r="C20" s="196" t="n"/>
      <c r="D20" s="197" t="n"/>
      <c r="E20" s="197" t="n"/>
      <c r="F20" s="176" t="n"/>
      <c r="G20" s="176" t="n"/>
      <c r="H20" s="176" t="n"/>
      <c r="I20" s="176" t="n"/>
      <c r="J20" s="176" t="n"/>
      <c r="K20" s="176" t="n"/>
      <c r="L20" s="176" t="n"/>
    </row>
    <row r="21" ht="15" customHeight="1">
      <c r="A21" s="176" t="n"/>
      <c r="B21" s="176" t="n"/>
      <c r="C21" s="196" t="inlineStr">
        <is>
          <t>Проверил ______________________        А.В. Костянецкая</t>
        </is>
      </c>
      <c r="D21" s="197" t="n"/>
      <c r="E21" s="197" t="n"/>
      <c r="F21" s="176" t="n"/>
      <c r="G21" s="176" t="n"/>
      <c r="H21" s="176" t="n"/>
      <c r="I21" s="176" t="n"/>
      <c r="J21" s="176" t="n"/>
      <c r="K21" s="176" t="n"/>
      <c r="L21" s="176" t="n"/>
    </row>
    <row r="22" ht="15" customHeight="1">
      <c r="A22" s="176" t="n"/>
      <c r="B22" s="176" t="n"/>
      <c r="C22" s="198" t="inlineStr">
        <is>
          <t xml:space="preserve">                        (подпись, инициалы, фамилия)</t>
        </is>
      </c>
      <c r="D22" s="197" t="n"/>
      <c r="E22" s="197" t="n"/>
      <c r="F22" s="176" t="n"/>
      <c r="G22" s="176" t="n"/>
      <c r="H22" s="176" t="n"/>
      <c r="I22" s="176" t="n"/>
      <c r="J22" s="176" t="n"/>
      <c r="K22" s="176" t="n"/>
      <c r="L22" s="176" t="n"/>
    </row>
    <row r="23" ht="15" customHeight="1">
      <c r="A23" s="176" t="n"/>
      <c r="B23" s="176" t="n"/>
      <c r="C23" s="176" t="n"/>
      <c r="D23" s="176" t="n"/>
      <c r="E23" s="176" t="n"/>
      <c r="F23" s="176" t="n"/>
      <c r="G23" s="176" t="n"/>
      <c r="H23" s="176" t="n"/>
      <c r="I23" s="176" t="n"/>
      <c r="J23" s="176" t="n"/>
      <c r="K23" s="176" t="n"/>
      <c r="L23" s="176" t="n"/>
    </row>
    <row r="24" ht="15" customHeight="1"/>
    <row r="25" ht="15" customHeight="1"/>
    <row r="26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20"/>
  <sheetViews>
    <sheetView view="pageBreakPreview" zoomScale="70" zoomScaleSheetLayoutView="70" workbookViewId="0">
      <selection activeCell="R17" sqref="R17"/>
    </sheetView>
  </sheetViews>
  <sheetFormatPr baseColWidth="8" defaultColWidth="9.109375" defaultRowHeight="15.6"/>
  <cols>
    <col width="9.109375" customWidth="1" style="112" min="1" max="1"/>
    <col width="12.5546875" customWidth="1" style="112" min="2" max="2"/>
    <col width="22.44140625" customWidth="1" style="112" min="3" max="3"/>
    <col width="49.6640625" customWidth="1" style="112" min="4" max="4"/>
    <col width="10.109375" customWidth="1" style="112" min="5" max="5"/>
    <col width="20.6640625" customWidth="1" style="112" min="6" max="6"/>
    <col width="20" customWidth="1" style="112" min="7" max="7"/>
    <col width="16.6640625" customWidth="1" style="112" min="8" max="8"/>
    <col width="20.88671875" customWidth="1" style="112" min="9" max="9"/>
    <col width="12.109375" customWidth="1" style="112" min="10" max="10"/>
    <col width="15" customWidth="1" style="112" min="11" max="11"/>
    <col width="9.109375" customWidth="1" style="112" min="12" max="12"/>
  </cols>
  <sheetData>
    <row r="2">
      <c r="A2" s="209" t="inlineStr">
        <is>
          <t xml:space="preserve">Приложение № 3 </t>
        </is>
      </c>
    </row>
    <row r="3">
      <c r="A3" s="210" t="inlineStr">
        <is>
          <t>Объектная ресурсная ведомость</t>
        </is>
      </c>
    </row>
    <row r="4" ht="18.75" customHeight="1">
      <c r="A4" s="158" t="n"/>
      <c r="B4" s="158" t="n"/>
      <c r="C4" s="223" t="n"/>
    </row>
    <row r="5">
      <c r="A5" s="212" t="n"/>
    </row>
    <row r="6" ht="54" customHeight="1">
      <c r="A6" s="217" t="inlineStr">
        <is>
          <t>Наименование разрабатываемого показателя УНЦ - Объект критической информационной инфраструктуры. Проектная документация</t>
        </is>
      </c>
    </row>
    <row r="7">
      <c r="A7" s="221" t="n"/>
      <c r="B7" s="221" t="n"/>
      <c r="C7" s="221" t="n"/>
      <c r="D7" s="221" t="n"/>
      <c r="E7" s="221" t="n"/>
      <c r="F7" s="221" t="n"/>
      <c r="G7" s="221" t="n"/>
      <c r="H7" s="221" t="n"/>
    </row>
    <row r="8" ht="38.25" customHeight="1">
      <c r="A8" s="222" t="inlineStr">
        <is>
          <t>п/п</t>
        </is>
      </c>
      <c r="B8" s="222" t="inlineStr">
        <is>
          <t>№ЛСР</t>
        </is>
      </c>
      <c r="C8" s="222" t="inlineStr">
        <is>
          <t>Код ресурса</t>
        </is>
      </c>
      <c r="D8" s="222" t="inlineStr">
        <is>
          <t>Наименование ресурса</t>
        </is>
      </c>
      <c r="E8" s="222" t="inlineStr">
        <is>
          <t>Ед. изм.</t>
        </is>
      </c>
      <c r="F8" s="222" t="inlineStr">
        <is>
          <t>Кол-во единиц по данным объекта-представителя</t>
        </is>
      </c>
      <c r="G8" s="222" t="inlineStr">
        <is>
          <t>Сметная стоимость в ценах на 01.01.2000 (руб.)</t>
        </is>
      </c>
      <c r="H8" s="291" t="n"/>
    </row>
    <row r="9" ht="40.5" customHeight="1">
      <c r="A9" s="293" t="n"/>
      <c r="B9" s="293" t="n"/>
      <c r="C9" s="293" t="n"/>
      <c r="D9" s="293" t="n"/>
      <c r="E9" s="293" t="n"/>
      <c r="F9" s="293" t="n"/>
      <c r="G9" s="222" t="inlineStr">
        <is>
          <t>на ед.изм.</t>
        </is>
      </c>
      <c r="H9" s="222" t="inlineStr">
        <is>
          <t>общая</t>
        </is>
      </c>
    </row>
    <row r="10">
      <c r="A10" s="149" t="n">
        <v>1</v>
      </c>
      <c r="B10" s="149" t="n"/>
      <c r="C10" s="149" t="n">
        <v>2</v>
      </c>
      <c r="D10" s="149" t="inlineStr">
        <is>
          <t>З</t>
        </is>
      </c>
      <c r="E10" s="149" t="n">
        <v>4</v>
      </c>
      <c r="F10" s="149" t="n">
        <v>5</v>
      </c>
      <c r="G10" s="149" t="n">
        <v>6</v>
      </c>
      <c r="H10" s="149" t="n">
        <v>7</v>
      </c>
    </row>
    <row r="11" customFormat="1" s="148">
      <c r="A11" s="218" t="inlineStr">
        <is>
          <t>Основные работы</t>
        </is>
      </c>
      <c r="B11" s="290" t="n"/>
      <c r="C11" s="290" t="n"/>
      <c r="D11" s="290" t="n"/>
      <c r="E11" s="291" t="n"/>
      <c r="F11" s="298" t="n"/>
      <c r="G11" s="299" t="n"/>
      <c r="H11" s="300">
        <f>SUM(H12:H13)</f>
        <v/>
      </c>
    </row>
    <row r="12" ht="91.5" customHeight="1">
      <c r="A12" s="163" t="n">
        <v>1</v>
      </c>
      <c r="B12" s="170" t="n"/>
      <c r="C12" s="175" t="inlineStr">
        <is>
          <t xml:space="preserve">СБЦП "Объекты энергетики. Электросетевые объекты (2016)" табл.16 п.10.1
(СБЦП24-16-10.1) </t>
        </is>
      </c>
      <c r="D12" s="200" t="inlineStr">
        <is>
          <t xml:space="preserve">Сбор исходных данных по объекту (подстанции или линии электропередачи), поручаемый Заказчиком проектной организации, напряжением: ПС 35–110 кВ, 1(1 объект) </t>
        </is>
      </c>
      <c r="E12" s="175" t="inlineStr">
        <is>
          <t>1 объект</t>
        </is>
      </c>
      <c r="F12" s="164" t="n">
        <v>1</v>
      </c>
      <c r="G12" s="301">
        <f>ROUND(58950*0.4,2)</f>
        <v/>
      </c>
      <c r="H12" s="168">
        <f>ROUND(G12*F12,2)</f>
        <v/>
      </c>
    </row>
    <row r="13" ht="78" customHeight="1">
      <c r="A13" s="163" t="n">
        <v>2</v>
      </c>
      <c r="B13" s="170" t="n"/>
      <c r="C13" s="175" t="inlineStr">
        <is>
          <t xml:space="preserve">СБЦП "Объекты связи (2010)" табл.23 п.3
(СБЦП02-23-3) </t>
        </is>
      </c>
      <c r="D13" s="201" t="inlineStr">
        <is>
          <t xml:space="preserve">Защищённая информационная система в составе: спецаппаратура высокоскоростная (от 10 Мбит/с) мощностью от 1 до 6 каналов (прим. АПК, межсетевые экраны), 3(1 канал) </t>
        </is>
      </c>
      <c r="E13" s="165" t="inlineStr">
        <is>
          <t>1 канал</t>
        </is>
      </c>
      <c r="F13" s="164" t="n">
        <v>3</v>
      </c>
      <c r="G13" s="301">
        <f>ROUND((77930+68390*3)*0.4/3,2)</f>
        <v/>
      </c>
      <c r="H13" s="168">
        <f>ROUND(G13*F13,2)</f>
        <v/>
      </c>
    </row>
    <row r="16">
      <c r="B16" s="112" t="inlineStr">
        <is>
          <t>Составил ______________________     Е. М. Добровольская</t>
        </is>
      </c>
    </row>
    <row r="17">
      <c r="B17" s="143" t="inlineStr">
        <is>
          <t xml:space="preserve">                         (подпись, инициалы, фамилия)</t>
        </is>
      </c>
    </row>
    <row r="19">
      <c r="B19" s="112" t="inlineStr">
        <is>
          <t>Проверил ______________________        А.В. Костянецкая</t>
        </is>
      </c>
    </row>
    <row r="20">
      <c r="B20" s="143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62992125984252" right="0.23622047244094" top="0.74803149606299" bottom="0.74803149606299" header="0.31496062992126" footer="0.31496062992126"/>
  <pageSetup orientation="landscape" paperSize="9" scale="8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workbookViewId="0">
      <selection activeCell="B8" sqref="B8:E8"/>
    </sheetView>
  </sheetViews>
  <sheetFormatPr baseColWidth="8" defaultColWidth="9.109375" defaultRowHeight="14.4"/>
  <cols>
    <col width="4.109375" customWidth="1" min="1" max="1"/>
    <col width="36.33203125" customWidth="1" min="2" max="2"/>
    <col width="18.88671875" customWidth="1" min="3" max="3"/>
    <col width="13.88671875" bestFit="1" customWidth="1" min="4" max="4"/>
    <col width="18.88671875" customWidth="1" min="5" max="5"/>
    <col width="13.44140625" customWidth="1" min="7" max="7"/>
    <col width="13.554687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2" t="inlineStr">
        <is>
          <t>Ресурсная модель</t>
        </is>
      </c>
    </row>
    <row r="6">
      <c r="B6" s="155" t="n"/>
      <c r="C6" s="4" t="n"/>
      <c r="D6" s="4" t="n"/>
      <c r="E6" s="4" t="n"/>
    </row>
    <row r="7" ht="49.5" customHeight="1">
      <c r="B7" s="224" t="inlineStr">
        <is>
          <t>Наименование разрабатываемого показателя УНЦ —  Объект критической информационной инфраструктуры. Проектная документация</t>
        </is>
      </c>
    </row>
    <row r="8">
      <c r="B8" s="225" t="inlineStr">
        <is>
          <t>Единица измерения  — 1 объект</t>
        </is>
      </c>
    </row>
    <row r="9">
      <c r="B9" s="155" t="n"/>
      <c r="C9" s="4" t="n"/>
      <c r="D9" s="4" t="n"/>
      <c r="E9" s="4" t="n"/>
    </row>
    <row r="10" ht="51" customHeight="1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172" t="inlineStr">
        <is>
          <t>ВСЕГО основные работы</t>
        </is>
      </c>
      <c r="C11" s="154">
        <f>'Прил.5 Расчет СМР и ОБ'!J17</f>
        <v/>
      </c>
      <c r="D11" s="152" t="n"/>
      <c r="E11" s="152">
        <f>C11/$C$24</f>
        <v/>
      </c>
      <c r="G11" s="153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6.4" customHeight="1">
      <c r="B13" s="99" t="inlineStr">
        <is>
          <t>Временные здания и сооружения - 3,3%</t>
        </is>
      </c>
      <c r="C13" s="154" t="n">
        <v>0</v>
      </c>
      <c r="D13" s="99" t="n"/>
      <c r="E13" s="152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54" t="n">
        <v>0</v>
      </c>
      <c r="D14" s="99" t="n"/>
      <c r="E14" s="152" t="n">
        <v>0.021</v>
      </c>
    </row>
    <row r="15">
      <c r="B15" s="99" t="inlineStr">
        <is>
          <t>Пусконаладочные работы</t>
        </is>
      </c>
      <c r="C15" s="154" t="n">
        <v>0</v>
      </c>
      <c r="D15" s="99" t="n"/>
      <c r="E15" s="152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54" t="n">
        <v>0</v>
      </c>
      <c r="D16" s="99" t="n"/>
      <c r="E16" s="152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54">
        <f>ROUND(C11*0%,2)</f>
        <v/>
      </c>
      <c r="D17" s="99" t="n"/>
      <c r="E17" s="152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54" t="n">
        <v>0</v>
      </c>
      <c r="D18" s="99" t="n"/>
      <c r="E18" s="152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54">
        <f>ROUND(C11*0%,2)</f>
        <v/>
      </c>
      <c r="D19" s="99" t="n"/>
      <c r="E19" s="152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54" t="n">
        <v>0</v>
      </c>
      <c r="D20" s="99" t="n"/>
      <c r="E20" s="152" t="n">
        <v>0.1</v>
      </c>
      <c r="G20" s="166" t="n"/>
      <c r="L20" s="153" t="n"/>
    </row>
    <row r="21">
      <c r="B21" s="99" t="inlineStr">
        <is>
          <t>Авторский надзор - 0,2%</t>
        </is>
      </c>
      <c r="C21" s="154" t="n">
        <v>0</v>
      </c>
      <c r="D21" s="99" t="n"/>
      <c r="E21" s="152">
        <f>C21/$C$24</f>
        <v/>
      </c>
      <c r="G21" s="167" t="n"/>
      <c r="L21" s="153" t="n"/>
    </row>
    <row r="22">
      <c r="B22" s="172" t="inlineStr">
        <is>
          <t>ИТОГО основные работы</t>
        </is>
      </c>
      <c r="C22" s="151">
        <f>C11+C16+C17+C18+C19+C13+C15+C14+C20+C21</f>
        <v/>
      </c>
      <c r="D22" s="99" t="n"/>
      <c r="E22" s="152">
        <f>C22/$C$24</f>
        <v/>
      </c>
    </row>
    <row r="23" ht="13.5" customHeight="1">
      <c r="B23" s="99" t="inlineStr">
        <is>
          <t>Непредвиденные расходы</t>
        </is>
      </c>
      <c r="C23" s="151" t="n">
        <v>0</v>
      </c>
      <c r="D23" s="99" t="n"/>
      <c r="E23" s="152" t="n">
        <v>0</v>
      </c>
    </row>
    <row r="24">
      <c r="B24" s="99" t="inlineStr">
        <is>
          <t>ВСЕГО:</t>
        </is>
      </c>
      <c r="C24" s="151">
        <f>C23+C22</f>
        <v/>
      </c>
      <c r="D24" s="99" t="n"/>
      <c r="E24" s="152">
        <f>C24/$C$24</f>
        <v/>
      </c>
    </row>
    <row r="25">
      <c r="B25" s="99" t="inlineStr">
        <is>
          <t>ИТОГО ПОКАЗАТЕЛЬ НА ЕД. ИЗМ.</t>
        </is>
      </c>
      <c r="C25" s="151">
        <f>C24/'Прил.5 Расчет СМР и ОБ'!E22</f>
        <v/>
      </c>
      <c r="D25" s="99" t="n"/>
      <c r="E25" s="99" t="n"/>
    </row>
    <row r="26">
      <c r="B26" s="150" t="n"/>
      <c r="C26" s="4" t="n"/>
      <c r="D26" s="4" t="n"/>
      <c r="E26" s="4" t="n"/>
    </row>
    <row r="27">
      <c r="B27" s="150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0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0" t="n"/>
      <c r="C29" s="4" t="n"/>
      <c r="D29" s="4" t="n"/>
      <c r="E29" s="4" t="n"/>
    </row>
    <row r="30">
      <c r="B30" s="150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25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view="pageBreakPreview" zoomScale="85" zoomScaleSheetLayoutView="85" workbookViewId="0">
      <selection activeCell="A7" sqref="A7:H7"/>
    </sheetView>
  </sheetViews>
  <sheetFormatPr baseColWidth="8" defaultColWidth="9.109375" defaultRowHeight="14.4"/>
  <cols>
    <col width="5.6640625" customWidth="1" style="12" min="1" max="1"/>
    <col width="22.5546875" customWidth="1" style="12" min="2" max="2"/>
    <col width="39.109375" customWidth="1" style="12" min="3" max="3"/>
    <col width="13.5546875" customWidth="1" style="12" min="4" max="4"/>
    <col width="12.6640625" customWidth="1" style="12" min="5" max="5"/>
    <col width="14.5546875" customWidth="1" style="12" min="6" max="6"/>
    <col width="13.44140625" customWidth="1" style="12" min="7" max="7"/>
    <col width="12.6640625" customWidth="1" style="12" min="8" max="8"/>
    <col width="15.5546875" customWidth="1" style="12" min="9" max="9"/>
    <col width="17.5546875" customWidth="1" style="12" min="10" max="10"/>
    <col width="10.88671875" customWidth="1" style="12" min="11" max="11"/>
    <col width="13.88671875" customWidth="1" style="12" min="12" max="12"/>
  </cols>
  <sheetData>
    <row r="1">
      <c r="M1" s="12" t="n"/>
      <c r="N1" s="12" t="n"/>
    </row>
    <row r="2" ht="15.75" customHeight="1">
      <c r="H2" s="23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2" t="inlineStr">
        <is>
          <t>Расчет стоимости СМР и оборудования</t>
        </is>
      </c>
    </row>
    <row r="5" ht="12.75" customFormat="1" customHeight="1" s="4">
      <c r="A5" s="202" t="n"/>
      <c r="B5" s="202" t="n"/>
      <c r="C5" s="246" t="n"/>
      <c r="D5" s="202" t="n"/>
      <c r="E5" s="202" t="n"/>
      <c r="F5" s="202" t="n"/>
      <c r="G5" s="202" t="n"/>
      <c r="H5" s="202" t="n"/>
      <c r="I5" s="202" t="n"/>
      <c r="J5" s="202" t="n"/>
    </row>
    <row r="6" ht="44.25" customFormat="1" customHeight="1" s="4">
      <c r="A6" s="141" t="inlineStr">
        <is>
          <t>Наименование разрабатываемого показателя УНЦ</t>
        </is>
      </c>
      <c r="B6" s="140" t="n"/>
      <c r="C6" s="140" t="n"/>
      <c r="D6" s="205" t="inlineStr">
        <is>
          <t>Объект критической информационной инфраструктуры. Проектная документация</t>
        </is>
      </c>
    </row>
    <row r="7" ht="12.75" customFormat="1" customHeight="1" s="4">
      <c r="A7" s="205" t="inlineStr">
        <is>
          <t>Единица измерения  — 1 объект</t>
        </is>
      </c>
      <c r="I7" s="224" t="n"/>
      <c r="J7" s="224" t="n"/>
    </row>
    <row r="8" ht="13.5" customFormat="1" customHeight="1" s="4">
      <c r="A8" s="205" t="n"/>
    </row>
    <row r="9" ht="13.2" customFormat="1" customHeight="1" s="4"/>
    <row r="10" ht="27" customHeight="1">
      <c r="A10" s="228" t="inlineStr">
        <is>
          <t>№ пп.</t>
        </is>
      </c>
      <c r="B10" s="228" t="inlineStr">
        <is>
          <t>Код ресурса</t>
        </is>
      </c>
      <c r="C10" s="228" t="inlineStr">
        <is>
          <t>Наименование</t>
        </is>
      </c>
      <c r="D10" s="228" t="inlineStr">
        <is>
          <t>Ед. изм.</t>
        </is>
      </c>
      <c r="E10" s="228" t="inlineStr">
        <is>
          <t>Кол-во единиц по проектным данным</t>
        </is>
      </c>
      <c r="F10" s="174" t="inlineStr">
        <is>
          <t>Сметная стоимость в ценах на 01.01.2001 (руб.)</t>
        </is>
      </c>
      <c r="G10" s="291" t="n"/>
      <c r="H10" s="228" t="inlineStr">
        <is>
          <t>Удельный вес, %</t>
        </is>
      </c>
      <c r="I10" s="228" t="inlineStr">
        <is>
          <t>Сметная стоимость в ценах на 01.01.2023 (руб.)</t>
        </is>
      </c>
      <c r="J10" s="291" t="n"/>
      <c r="M10" s="12" t="n"/>
      <c r="N10" s="12" t="n"/>
    </row>
    <row r="11" ht="28.5" customHeight="1">
      <c r="A11" s="293" t="n"/>
      <c r="B11" s="293" t="n"/>
      <c r="C11" s="293" t="n"/>
      <c r="D11" s="293" t="n"/>
      <c r="E11" s="293" t="n"/>
      <c r="F11" s="228" t="inlineStr">
        <is>
          <t>на ед. изм.</t>
        </is>
      </c>
      <c r="G11" s="228" t="inlineStr">
        <is>
          <t>общая</t>
        </is>
      </c>
      <c r="H11" s="293" t="n"/>
      <c r="I11" s="228" t="inlineStr">
        <is>
          <t>на ед. изм.</t>
        </is>
      </c>
      <c r="J11" s="228" t="inlineStr">
        <is>
          <t>общая</t>
        </is>
      </c>
      <c r="M11" s="12" t="n"/>
      <c r="N11" s="12" t="n"/>
    </row>
    <row r="12">
      <c r="A12" s="228" t="n">
        <v>1</v>
      </c>
      <c r="B12" s="228" t="n">
        <v>2</v>
      </c>
      <c r="C12" s="228" t="n">
        <v>3</v>
      </c>
      <c r="D12" s="228" t="n">
        <v>4</v>
      </c>
      <c r="E12" s="228" t="n">
        <v>5</v>
      </c>
      <c r="F12" s="228" t="n">
        <v>6</v>
      </c>
      <c r="G12" s="228" t="n">
        <v>7</v>
      </c>
      <c r="H12" s="228" t="n">
        <v>8</v>
      </c>
      <c r="I12" s="235" t="n">
        <v>9</v>
      </c>
      <c r="J12" s="235" t="n">
        <v>10</v>
      </c>
      <c r="M12" s="12" t="n"/>
      <c r="N12" s="12" t="n"/>
    </row>
    <row r="13" ht="14.25" customFormat="1" customHeight="1" s="12">
      <c r="A13" s="228" t="n"/>
      <c r="B13" s="226" t="inlineStr">
        <is>
          <t>Основные работы</t>
        </is>
      </c>
      <c r="C13" s="290" t="n"/>
      <c r="D13" s="290" t="n"/>
      <c r="E13" s="290" t="n"/>
      <c r="F13" s="290" t="n"/>
      <c r="G13" s="290" t="n"/>
      <c r="H13" s="291" t="n"/>
      <c r="I13" s="133" t="n"/>
      <c r="J13" s="133" t="n"/>
    </row>
    <row r="14" ht="79.2" customFormat="1" customHeight="1" s="12">
      <c r="A14" s="228" t="n">
        <v>1</v>
      </c>
      <c r="B14" s="175" t="inlineStr">
        <is>
          <t xml:space="preserve">СБЦП "Объекты энергетики. Электросетевые объекты (2016)" табл.16 п.10.1
(СБЦП24-16-10.1) </t>
        </is>
      </c>
      <c r="C14" s="200" t="inlineStr">
        <is>
          <t xml:space="preserve">Сбор исходных данных по объекту (подстанции или линии электропередачи), поручаемый Заказчиком проектной организации, напряжением: ПС 35–110 кВ, 1(1 объект) </t>
        </is>
      </c>
      <c r="D14" s="175" t="inlineStr">
        <is>
          <t>1 объект</t>
        </is>
      </c>
      <c r="E14" s="164" t="n">
        <v>1</v>
      </c>
      <c r="F14" s="301">
        <f>ROUND(58950*0.4,2)</f>
        <v/>
      </c>
      <c r="G14" s="168">
        <f>ROUND(F14*E14,2)</f>
        <v/>
      </c>
      <c r="H14" s="139">
        <f>G14/$G$16</f>
        <v/>
      </c>
      <c r="I14" s="168">
        <f>ROUND(F14*'Прил. 10'!$D$16,2)</f>
        <v/>
      </c>
      <c r="J14" s="168">
        <f>ROUND(I14*E14,2)</f>
        <v/>
      </c>
    </row>
    <row r="15" ht="87.75" customFormat="1" customHeight="1" s="12">
      <c r="A15" s="228" t="n">
        <v>2</v>
      </c>
      <c r="B15" s="175" t="inlineStr">
        <is>
          <t xml:space="preserve">СБЦП "Объекты связи (2010)" табл.23 п.3
(СБЦП02-23-3) </t>
        </is>
      </c>
      <c r="C15" s="199" t="inlineStr">
        <is>
          <t xml:space="preserve">Защищённая информационная система в составе: спецаппаратура высокоскоростная (от 10 Мбит/с) мощностью от 1 до 6 каналов (прим. АПК, межсетевые экраны), 3(1 канал) </t>
        </is>
      </c>
      <c r="D15" s="165" t="inlineStr">
        <is>
          <t>1 канал</t>
        </is>
      </c>
      <c r="E15" s="164" t="n">
        <v>3</v>
      </c>
      <c r="F15" s="301">
        <f>ROUND((77930+68390*3)*0.4/3,2)</f>
        <v/>
      </c>
      <c r="G15" s="168">
        <f>ROUND(F15*E15,2)</f>
        <v/>
      </c>
      <c r="H15" s="139">
        <f>G15/$G$16</f>
        <v/>
      </c>
      <c r="I15" s="168">
        <f>ROUND(F15*'Прил. 10'!$D$16,2)</f>
        <v/>
      </c>
      <c r="J15" s="168">
        <f>ROUND(I15*E15,2)</f>
        <v/>
      </c>
    </row>
    <row r="16" ht="14.25" customFormat="1" customHeight="1" s="12">
      <c r="A16" s="228" t="n"/>
      <c r="B16" s="228" t="n"/>
      <c r="C16" s="226" t="inlineStr">
        <is>
          <t>Итого по разделу «Основные работы»</t>
        </is>
      </c>
      <c r="D16" s="228" t="n"/>
      <c r="E16" s="229" t="n"/>
      <c r="F16" s="26" t="n"/>
      <c r="G16" s="26">
        <f>SUM(G14:G15)</f>
        <v/>
      </c>
      <c r="H16" s="134" t="n">
        <v>1</v>
      </c>
      <c r="I16" s="135" t="n"/>
      <c r="J16" s="26">
        <f>SUM(J14:J15)</f>
        <v/>
      </c>
    </row>
    <row r="17" ht="14.25" customFormat="1" customHeight="1" s="12">
      <c r="A17" s="228" t="n"/>
      <c r="B17" s="228" t="n"/>
      <c r="C17" s="227" t="inlineStr">
        <is>
          <t>ИТОГО ПО РМ</t>
        </is>
      </c>
      <c r="D17" s="228" t="n"/>
      <c r="E17" s="229" t="n"/>
      <c r="F17" s="230" t="n"/>
      <c r="G17" s="26">
        <f>G16</f>
        <v/>
      </c>
      <c r="H17" s="231" t="n"/>
      <c r="I17" s="26" t="n"/>
      <c r="J17" s="26">
        <f>J16</f>
        <v/>
      </c>
    </row>
    <row r="18" ht="14.25" customFormat="1" customHeight="1" s="12">
      <c r="A18" s="228" t="n"/>
      <c r="B18" s="228" t="n"/>
      <c r="C18" s="227" t="inlineStr">
        <is>
          <t>Накладные расходы</t>
        </is>
      </c>
      <c r="D18" s="136" t="n"/>
      <c r="E18" s="229" t="n"/>
      <c r="F18" s="230" t="n"/>
      <c r="G18" s="26" t="n">
        <v>0</v>
      </c>
      <c r="H18" s="231" t="n"/>
      <c r="I18" s="26" t="n"/>
      <c r="J18" s="26" t="n">
        <v>0</v>
      </c>
    </row>
    <row r="19" ht="14.25" customFormat="1" customHeight="1" s="12">
      <c r="A19" s="228" t="n"/>
      <c r="B19" s="228" t="n"/>
      <c r="C19" s="227" t="inlineStr">
        <is>
          <t>Сметная прибыль</t>
        </is>
      </c>
      <c r="D19" s="136" t="n"/>
      <c r="E19" s="229" t="n"/>
      <c r="F19" s="230" t="n"/>
      <c r="G19" s="26" t="n">
        <v>0</v>
      </c>
      <c r="H19" s="231" t="n"/>
      <c r="I19" s="26" t="n"/>
      <c r="J19" s="26" t="n">
        <v>0</v>
      </c>
    </row>
    <row r="20" ht="14.25" customFormat="1" customHeight="1" s="12">
      <c r="A20" s="228" t="n"/>
      <c r="B20" s="228" t="n"/>
      <c r="C20" s="227" t="inlineStr">
        <is>
          <t xml:space="preserve">Итого </t>
        </is>
      </c>
      <c r="D20" s="228" t="n"/>
      <c r="E20" s="229" t="n"/>
      <c r="F20" s="230" t="n"/>
      <c r="G20" s="26">
        <f>ROUND((G16+G18+G19),2)</f>
        <v/>
      </c>
      <c r="H20" s="231" t="n"/>
      <c r="I20" s="26" t="n"/>
      <c r="J20" s="26">
        <f>ROUND((J16+J18+J19),2)</f>
        <v/>
      </c>
    </row>
    <row r="21" ht="14.25" customFormat="1" customHeight="1" s="12">
      <c r="A21" s="228" t="n"/>
      <c r="B21" s="228" t="n"/>
      <c r="C21" s="227" t="inlineStr">
        <is>
          <t>ВСЕГО сновные работы</t>
        </is>
      </c>
      <c r="D21" s="228" t="n"/>
      <c r="E21" s="229" t="n"/>
      <c r="F21" s="230" t="n"/>
      <c r="G21" s="26">
        <f>G20</f>
        <v/>
      </c>
      <c r="H21" s="231" t="n"/>
      <c r="I21" s="26" t="n"/>
      <c r="J21" s="26">
        <f>J20</f>
        <v/>
      </c>
    </row>
    <row r="22" ht="34.5" customFormat="1" customHeight="1" s="12">
      <c r="A22" s="228" t="n"/>
      <c r="B22" s="228" t="n"/>
      <c r="C22" s="227" t="inlineStr">
        <is>
          <t>ИТОГО ПОКАЗАТЕЛЬ НА ЕД. ИЗМ.</t>
        </is>
      </c>
      <c r="D22" s="174" t="inlineStr">
        <is>
          <t>1 ед</t>
        </is>
      </c>
      <c r="E22" s="229" t="n">
        <v>1</v>
      </c>
      <c r="F22" s="230" t="n"/>
      <c r="G22" s="26">
        <f>G21/E22</f>
        <v/>
      </c>
      <c r="H22" s="231" t="n"/>
      <c r="I22" s="26" t="n"/>
      <c r="J22" s="26">
        <f>J21/E22</f>
        <v/>
      </c>
    </row>
    <row r="24" ht="14.25" customFormat="1" customHeight="1" s="12">
      <c r="A24" s="4" t="inlineStr">
        <is>
          <t>Составил ______________________     Е. М. Добровольская</t>
        </is>
      </c>
    </row>
    <row r="25" ht="14.25" customFormat="1" customHeight="1" s="12">
      <c r="A25" s="27" t="inlineStr">
        <is>
          <t xml:space="preserve">                         (подпись, инициалы, фамилия)</t>
        </is>
      </c>
    </row>
    <row r="26" ht="14.25" customFormat="1" customHeight="1" s="12">
      <c r="A26" s="4" t="n"/>
    </row>
    <row r="27" ht="14.25" customFormat="1" customHeight="1" s="12">
      <c r="A27" s="4" t="inlineStr">
        <is>
          <t>Проверил ______________________        А.В. Костянецкая</t>
        </is>
      </c>
    </row>
    <row r="28" ht="14.25" customFormat="1" customHeight="1" s="12">
      <c r="A28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62992125984252" right="0.23622047244094" top="0.74803149606299" bottom="0.74803149606299" header="0.31496062992126" footer="0.31496062992126"/>
  <pageSetup orientation="landscape" paperSize="9" scale="7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4.4"/>
  <cols>
    <col width="5.6640625" customWidth="1" min="1" max="1"/>
    <col width="17.5546875" customWidth="1" min="2" max="2"/>
    <col width="39.109375" customWidth="1" min="3" max="3"/>
    <col width="10.6640625" customWidth="1" min="4" max="4"/>
    <col width="13.88671875" customWidth="1" min="5" max="5"/>
    <col width="13.33203125" customWidth="1" min="6" max="6"/>
    <col width="14.109375" customWidth="1" min="7" max="7"/>
  </cols>
  <sheetData>
    <row r="1">
      <c r="A1" s="238" t="inlineStr">
        <is>
          <t>Приложение №6</t>
        </is>
      </c>
    </row>
    <row r="2" ht="21.75" customHeight="1">
      <c r="A2" s="238" t="n"/>
      <c r="B2" s="238" t="n"/>
      <c r="C2" s="238" t="n"/>
      <c r="D2" s="238" t="n"/>
      <c r="E2" s="238" t="n"/>
      <c r="F2" s="238" t="n"/>
      <c r="G2" s="238" t="n"/>
    </row>
    <row r="3">
      <c r="A3" s="202" t="inlineStr">
        <is>
          <t>Расчет стоимости оборудования</t>
        </is>
      </c>
    </row>
    <row r="4" ht="40.5" customHeight="1">
      <c r="A4" s="205" t="inlineStr">
        <is>
          <t>Наименование разрабатываемого показателя УНЦ —  Объект критической информационной инфраструктуры. Проектная документация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8" t="inlineStr">
        <is>
          <t>№ пп.</t>
        </is>
      </c>
      <c r="B6" s="228" t="inlineStr">
        <is>
          <t>Код ресурса</t>
        </is>
      </c>
      <c r="C6" s="228" t="inlineStr">
        <is>
          <t>Наименование</t>
        </is>
      </c>
      <c r="D6" s="228" t="inlineStr">
        <is>
          <t>Ед. изм.</t>
        </is>
      </c>
      <c r="E6" s="228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91" t="n"/>
    </row>
    <row r="7">
      <c r="A7" s="293" t="n"/>
      <c r="B7" s="293" t="n"/>
      <c r="C7" s="293" t="n"/>
      <c r="D7" s="293" t="n"/>
      <c r="E7" s="293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 ht="15" customHeight="1">
      <c r="A9" s="99" t="n"/>
      <c r="B9" s="227" t="inlineStr">
        <is>
          <t>ИНЖЕНЕРНОЕ ОБОРУДОВАНИЕ</t>
        </is>
      </c>
      <c r="C9" s="290" t="n"/>
      <c r="D9" s="290" t="n"/>
      <c r="E9" s="290" t="n"/>
      <c r="F9" s="290" t="n"/>
      <c r="G9" s="291" t="n"/>
    </row>
    <row r="10" ht="27" customHeight="1">
      <c r="A10" s="228" t="n"/>
      <c r="B10" s="226" t="n"/>
      <c r="C10" s="227" t="inlineStr">
        <is>
          <t>ИТОГО ИНЖЕНЕРНОЕ ОБОРУДОВАНИЕ</t>
        </is>
      </c>
      <c r="D10" s="226" t="n"/>
      <c r="E10" s="100" t="n"/>
      <c r="F10" s="230" t="n"/>
      <c r="G10" s="230" t="n"/>
    </row>
    <row r="11">
      <c r="A11" s="228" t="n"/>
      <c r="B11" s="227" t="inlineStr">
        <is>
          <t>ТЕХНОЛОГИЧЕСКОЕ ОБОРУДОВАНИЕ</t>
        </is>
      </c>
      <c r="C11" s="290" t="n"/>
      <c r="D11" s="290" t="n"/>
      <c r="E11" s="290" t="n"/>
      <c r="F11" s="290" t="n"/>
      <c r="G11" s="291" t="n"/>
    </row>
    <row r="12">
      <c r="A12" s="228" t="n"/>
      <c r="B12" s="160" t="n"/>
      <c r="C12" s="227" t="n"/>
      <c r="D12" s="228" t="n"/>
      <c r="E12" s="302" t="n"/>
      <c r="F12" s="26" t="n"/>
      <c r="G12" s="26" t="n"/>
    </row>
    <row r="13" ht="25.5" customHeight="1">
      <c r="A13" s="228" t="n"/>
      <c r="B13" s="227" t="n"/>
      <c r="C13" s="227" t="inlineStr">
        <is>
          <t>ИТОГО ТЕХНОЛОГИЧЕСКОЕ ОБОРУДОВАНИЕ</t>
        </is>
      </c>
      <c r="D13" s="227" t="n"/>
      <c r="E13" s="242" t="n"/>
      <c r="F13" s="230" t="n"/>
      <c r="G13" s="26" t="n"/>
    </row>
    <row r="14" ht="19.5" customHeight="1">
      <c r="A14" s="228" t="n"/>
      <c r="B14" s="227" t="n"/>
      <c r="C14" s="227" t="inlineStr">
        <is>
          <t>Всего по разделу «Оборудование»</t>
        </is>
      </c>
      <c r="D14" s="227" t="n"/>
      <c r="E14" s="242" t="n"/>
      <c r="F14" s="230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L17"/>
  <sheetViews>
    <sheetView view="pageBreakPreview" workbookViewId="0">
      <selection activeCell="B11" sqref="B11"/>
    </sheetView>
  </sheetViews>
  <sheetFormatPr baseColWidth="8" defaultRowHeight="14.4"/>
  <cols>
    <col width="12.6640625" customWidth="1" min="1" max="1"/>
    <col width="32.33203125" customWidth="1" min="2" max="2"/>
    <col width="44.5546875" customWidth="1" min="3" max="3"/>
    <col width="67.33203125" customWidth="1" min="4" max="4"/>
    <col width="9.109375" customWidth="1" min="5" max="5"/>
  </cols>
  <sheetData>
    <row r="1" ht="15.75" customHeight="1">
      <c r="A1" s="112" t="n"/>
      <c r="B1" s="112" t="n"/>
      <c r="C1" s="112" t="n"/>
      <c r="D1" s="112" t="inlineStr">
        <is>
          <t>Приложение №7</t>
        </is>
      </c>
    </row>
    <row r="2" ht="15.75" customHeight="1">
      <c r="A2" s="112" t="n"/>
      <c r="B2" s="112" t="n"/>
      <c r="C2" s="112" t="n"/>
      <c r="D2" s="112" t="n"/>
    </row>
    <row r="3" ht="15.75" customHeight="1">
      <c r="A3" s="112" t="n"/>
      <c r="B3" s="148" t="inlineStr">
        <is>
          <t>Расчет показателя УНЦ</t>
        </is>
      </c>
      <c r="C3" s="112" t="n"/>
      <c r="D3" s="112" t="n"/>
    </row>
    <row r="4" ht="15.75" customHeight="1">
      <c r="A4" s="112" t="n"/>
      <c r="B4" s="112" t="n"/>
      <c r="C4" s="112" t="n"/>
      <c r="D4" s="112" t="n"/>
    </row>
    <row r="5" ht="69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5.75" customHeight="1">
      <c r="A6" s="112" t="inlineStr">
        <is>
          <t>Единица измерения  — 1 объект</t>
        </is>
      </c>
      <c r="B6" s="112" t="n"/>
      <c r="C6" s="112" t="n"/>
      <c r="D6" s="112" t="n"/>
    </row>
    <row r="7" ht="15.75" customHeight="1">
      <c r="A7" s="112" t="n"/>
      <c r="B7" s="112" t="n"/>
      <c r="C7" s="112" t="n"/>
      <c r="D7" s="112" t="n"/>
    </row>
    <row r="8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>
      <c r="A9" s="293" t="n"/>
      <c r="B9" s="293" t="n"/>
      <c r="C9" s="293" t="n"/>
      <c r="D9" s="293" t="n"/>
    </row>
    <row r="10" ht="15.75" customHeight="1">
      <c r="A10" s="222" t="n">
        <v>1</v>
      </c>
      <c r="B10" s="222" t="n">
        <v>2</v>
      </c>
      <c r="C10" s="222" t="n">
        <v>3</v>
      </c>
      <c r="D10" s="222" t="n">
        <v>4</v>
      </c>
    </row>
    <row r="11" ht="108.75" customHeight="1">
      <c r="A11" s="222" t="inlineStr">
        <is>
          <t>П12-01-1</t>
        </is>
      </c>
      <c r="B11" s="222" t="inlineStr">
        <is>
          <t>Затраты на проектные работы по безопасности значимых объектов критической информационной инфраструктуры</t>
        </is>
      </c>
      <c r="C11" s="162">
        <f>D5</f>
        <v/>
      </c>
      <c r="D11" s="117">
        <f>'Прил.4 РМ'!C25/1000</f>
        <v/>
      </c>
    </row>
    <row r="13" ht="15" customHeight="1">
      <c r="A13" s="176" t="n"/>
      <c r="B13" s="196" t="inlineStr">
        <is>
          <t>Составил ______________________     Е. М. Добровольская</t>
        </is>
      </c>
      <c r="D13" s="197" t="n"/>
      <c r="E13" s="197" t="n"/>
      <c r="F13" s="176" t="n"/>
      <c r="G13" s="176" t="n"/>
      <c r="H13" s="176" t="n"/>
      <c r="I13" s="176" t="n"/>
      <c r="J13" s="176" t="n"/>
      <c r="K13" s="176" t="n"/>
      <c r="L13" s="176" t="n"/>
    </row>
    <row r="14" ht="15" customHeight="1">
      <c r="A14" s="176" t="n"/>
      <c r="B14" s="198" t="inlineStr">
        <is>
          <t xml:space="preserve">                         (подпись, инициалы, фамилия)</t>
        </is>
      </c>
      <c r="D14" s="197" t="n"/>
      <c r="E14" s="197" t="n"/>
      <c r="F14" s="176" t="n"/>
      <c r="G14" s="176" t="n"/>
      <c r="H14" s="176" t="n"/>
      <c r="I14" s="176" t="n"/>
      <c r="J14" s="176" t="n"/>
      <c r="K14" s="176" t="n"/>
      <c r="L14" s="176" t="n"/>
    </row>
    <row r="15" ht="15" customHeight="1">
      <c r="A15" s="176" t="n"/>
      <c r="B15" s="196" t="n"/>
      <c r="D15" s="197" t="n"/>
      <c r="E15" s="197" t="n"/>
      <c r="F15" s="176" t="n"/>
      <c r="G15" s="176" t="n"/>
      <c r="H15" s="176" t="n"/>
      <c r="I15" s="176" t="n"/>
      <c r="J15" s="176" t="n"/>
      <c r="K15" s="176" t="n"/>
      <c r="L15" s="176" t="n"/>
    </row>
    <row r="16" ht="15" customHeight="1">
      <c r="A16" s="176" t="n"/>
      <c r="B16" s="196" t="inlineStr">
        <is>
          <t>Проверил ______________________        А.В. Костянецкая</t>
        </is>
      </c>
      <c r="D16" s="197" t="n"/>
      <c r="E16" s="197" t="n"/>
      <c r="F16" s="176" t="n"/>
      <c r="G16" s="176" t="n"/>
      <c r="H16" s="176" t="n"/>
      <c r="I16" s="176" t="n"/>
      <c r="J16" s="176" t="n"/>
      <c r="K16" s="176" t="n"/>
      <c r="L16" s="176" t="n"/>
    </row>
    <row r="17" ht="15" customHeight="1">
      <c r="A17" s="176" t="n"/>
      <c r="B17" s="198" t="inlineStr">
        <is>
          <t xml:space="preserve">                        (подпись, инициалы, фамилия)</t>
        </is>
      </c>
      <c r="D17" s="197" t="n"/>
      <c r="E17" s="197" t="n"/>
      <c r="F17" s="176" t="n"/>
      <c r="G17" s="176" t="n"/>
      <c r="H17" s="176" t="n"/>
      <c r="I17" s="176" t="n"/>
      <c r="J17" s="176" t="n"/>
      <c r="K17" s="176" t="n"/>
      <c r="L17" s="17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56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70" zoomScaleNormal="85" zoomScaleSheetLayoutView="70" workbookViewId="0">
      <selection activeCell="X11" sqref="X11"/>
    </sheetView>
  </sheetViews>
  <sheetFormatPr baseColWidth="8" defaultColWidth="9.109375" defaultRowHeight="14.4"/>
  <cols>
    <col width="40.6640625" customWidth="1" min="2" max="2"/>
    <col width="37.88671875" customWidth="1" min="3" max="3"/>
    <col width="32" customWidth="1" min="4" max="4"/>
  </cols>
  <sheetData>
    <row r="4" ht="15.75" customHeight="1">
      <c r="B4" s="209" t="inlineStr">
        <is>
          <t>Приложение № 10</t>
        </is>
      </c>
    </row>
    <row r="5" ht="18.75" customHeight="1">
      <c r="B5" s="126" t="n"/>
    </row>
    <row r="6" ht="15.75" customHeight="1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>
      <c r="B10" s="222" t="n">
        <v>1</v>
      </c>
      <c r="C10" s="222" t="n">
        <v>2</v>
      </c>
      <c r="D10" s="222" t="n">
        <v>3</v>
      </c>
    </row>
    <row r="11" ht="31.2" customHeight="1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от 01.04.2023г. №17772-ИФ/09 прил.9</t>
        </is>
      </c>
      <c r="D11" s="222" t="n">
        <v>44.29</v>
      </c>
    </row>
    <row r="12" ht="31.2" customHeight="1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от 01.04.2023г. №17772-ИФ/09 прил.9</t>
        </is>
      </c>
      <c r="D12" s="222" t="n">
        <v>13.47</v>
      </c>
    </row>
    <row r="13" ht="31.2" customHeight="1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от 01.04.2023г. №17772-ИФ/09 прил.9</t>
        </is>
      </c>
      <c r="D13" s="222" t="n">
        <v>8.039999999999999</v>
      </c>
    </row>
    <row r="14" ht="31.2" customHeight="1">
      <c r="B14" s="222" t="inlineStr">
        <is>
          <t>Индекс изменения сметной стоимости на 1 квартал 2023 года. ОБ</t>
        </is>
      </c>
      <c r="C14" s="222" t="inlineStr">
        <is>
          <t>Письмо Минстроя России от 23.02.2023г. №9791-ИФ/09 прил.6</t>
        </is>
      </c>
      <c r="D14" s="222" t="n">
        <v>6.26</v>
      </c>
    </row>
    <row r="15" ht="46.8" customHeight="1">
      <c r="B15" s="222" t="inlineStr">
        <is>
          <t>Индекс изменения сметной стоимости на 1 квартал 2023 года. Инженерные изыскания</t>
        </is>
      </c>
      <c r="C15" s="222" t="inlineStr">
        <is>
          <t>Письмо Минстроя России от 30.01.2023г. №4125-ИФ/09 прил.5</t>
        </is>
      </c>
      <c r="D15" s="222" t="n">
        <v>5.36</v>
      </c>
    </row>
    <row r="16" ht="46.8" customHeight="1">
      <c r="B16" s="171" t="inlineStr">
        <is>
          <t>Индекс изменения сметной стоимости на 1 квартал 2023 года. Проектные работы</t>
        </is>
      </c>
      <c r="C16" s="171" t="inlineStr">
        <is>
          <t>Письмо Минстроя России от 30.01.2023г. №4125-ИФ/09 прил.5</t>
        </is>
      </c>
      <c r="D16" s="171" t="n">
        <v>5.32</v>
      </c>
    </row>
    <row r="17" ht="78" customHeight="1">
      <c r="B17" s="222" t="inlineStr">
        <is>
          <t>Временные здания и сооружения</t>
        </is>
      </c>
      <c r="C17" s="2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7" s="128" t="n">
        <v>0.039</v>
      </c>
    </row>
    <row r="18" ht="78" customHeight="1">
      <c r="B18" s="222" t="inlineStr">
        <is>
          <t>Дополнительные затраты при производстве строительно-монтажных работ в зимнее время</t>
        </is>
      </c>
      <c r="C18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8" s="128" t="n">
        <v>0.021</v>
      </c>
    </row>
    <row r="19" ht="15.6" customHeight="1">
      <c r="B19" s="222" t="n"/>
      <c r="C19" s="222" t="n"/>
      <c r="D19" s="128" t="n"/>
    </row>
    <row r="20" ht="31.5" customHeight="1">
      <c r="B20" s="222" t="inlineStr">
        <is>
          <t>Строительный контроль</t>
        </is>
      </c>
      <c r="C20" s="222" t="inlineStr">
        <is>
          <t>Постановление Правительства РФ от 21.06.10 г. № 468</t>
        </is>
      </c>
      <c r="D20" s="128" t="n">
        <v>0.0214</v>
      </c>
    </row>
    <row r="21" ht="31.5" customHeight="1">
      <c r="B21" s="222" t="inlineStr">
        <is>
          <t>Авторский надзор - 0,2%</t>
        </is>
      </c>
      <c r="C21" s="222" t="inlineStr">
        <is>
          <t>Приказ от 4.08.2020 № 421/пр п.173</t>
        </is>
      </c>
      <c r="D21" s="128" t="n">
        <v>0.002</v>
      </c>
    </row>
    <row r="22" ht="24" customHeight="1">
      <c r="B22" s="222" t="inlineStr">
        <is>
          <t>Непредвиденные расходы</t>
        </is>
      </c>
      <c r="C22" s="222" t="inlineStr">
        <is>
          <t>Приказ от 4.08.2020 № 421/пр п.179</t>
        </is>
      </c>
      <c r="D22" s="128" t="n">
        <v>0.03</v>
      </c>
    </row>
    <row r="23" ht="18.75" customHeight="1">
      <c r="B23" s="127" t="n"/>
    </row>
    <row r="25">
      <c r="B25" s="196" t="inlineStr">
        <is>
          <t>Составил ______________________     Е. М. Добровольская</t>
        </is>
      </c>
      <c r="C25" s="12" t="n"/>
    </row>
    <row r="26">
      <c r="B26" s="198" t="inlineStr">
        <is>
          <t xml:space="preserve">                         (подпись, инициалы, фамилия)</t>
        </is>
      </c>
      <c r="C26" s="12" t="n"/>
    </row>
    <row r="27">
      <c r="B27" s="196" t="n"/>
      <c r="C27" s="12" t="n"/>
    </row>
    <row r="28">
      <c r="B28" s="196" t="inlineStr">
        <is>
          <t>Проверил ______________________        А.В. Костянецкая</t>
        </is>
      </c>
      <c r="C28" s="12" t="n"/>
    </row>
    <row r="29">
      <c r="B29" s="198" t="inlineStr">
        <is>
          <t xml:space="preserve">                        (подпись, инициалы, фамилия)</t>
        </is>
      </c>
      <c r="C29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7" sqref="E7"/>
    </sheetView>
  </sheetViews>
  <sheetFormatPr baseColWidth="8" defaultColWidth="9.109375" defaultRowHeight="14.4"/>
  <cols>
    <col width="44.88671875" customWidth="1" min="2" max="2"/>
    <col width="13" customWidth="1" min="3" max="3"/>
    <col width="22.88671875" customWidth="1" min="4" max="4"/>
    <col width="21.5546875" customWidth="1" min="5" max="5"/>
    <col width="43.88671875" customWidth="1" min="6" max="6"/>
  </cols>
  <sheetData>
    <row r="2" ht="17.25" customHeight="1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1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13" t="inlineStr">
        <is>
          <t>№ пп.</t>
        </is>
      </c>
      <c r="B5" s="113" t="inlineStr">
        <is>
          <t>Наименование элемента</t>
        </is>
      </c>
      <c r="C5" s="113" t="inlineStr">
        <is>
          <t>Обозначение</t>
        </is>
      </c>
      <c r="D5" s="113" t="inlineStr">
        <is>
          <t>Формула</t>
        </is>
      </c>
      <c r="E5" s="113" t="inlineStr">
        <is>
          <t>Величина элемента</t>
        </is>
      </c>
      <c r="F5" s="113" t="inlineStr">
        <is>
          <t>Наименования обосновывающих документов</t>
        </is>
      </c>
      <c r="G5" s="112" t="n"/>
    </row>
    <row r="6" ht="15.75" customHeight="1">
      <c r="A6" s="113" t="n">
        <v>1</v>
      </c>
      <c r="B6" s="113" t="n">
        <v>2</v>
      </c>
      <c r="C6" s="113" t="n">
        <v>3</v>
      </c>
      <c r="D6" s="113" t="n">
        <v>4</v>
      </c>
      <c r="E6" s="113" t="n">
        <v>5</v>
      </c>
      <c r="F6" s="113" t="n">
        <v>6</v>
      </c>
      <c r="G6" s="112" t="n"/>
    </row>
    <row r="7" ht="110.25" customHeight="1">
      <c r="A7" s="114" t="inlineStr">
        <is>
          <t>1.1</t>
        </is>
      </c>
      <c r="B7" s="1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55" t="n">
        <v>47872.94</v>
      </c>
      <c r="F7" s="1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14" t="inlineStr">
        <is>
          <t>1.2</t>
        </is>
      </c>
      <c r="B8" s="115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17">
        <f>1973/12</f>
        <v/>
      </c>
      <c r="F8" s="115" t="inlineStr">
        <is>
          <t>Производственный календарь 2023 год
(40-часов.неделя)</t>
        </is>
      </c>
      <c r="G8" s="118" t="n"/>
    </row>
    <row r="9" ht="15.75" customHeight="1">
      <c r="A9" s="114" t="inlineStr">
        <is>
          <t>1.3</t>
        </is>
      </c>
      <c r="B9" s="115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17" t="n">
        <v>1</v>
      </c>
      <c r="F9" s="115" t="n"/>
      <c r="G9" s="118" t="n"/>
    </row>
    <row r="10" ht="15.75" customHeight="1">
      <c r="A10" s="114" t="inlineStr">
        <is>
          <t>1.4</t>
        </is>
      </c>
      <c r="B10" s="115" t="inlineStr">
        <is>
          <t>Средний разряд работ</t>
        </is>
      </c>
      <c r="C10" s="222" t="n"/>
      <c r="D10" s="222" t="n"/>
      <c r="E10" s="303" t="n">
        <v>3.6</v>
      </c>
      <c r="F10" s="115" t="inlineStr">
        <is>
          <t>РТМ</t>
        </is>
      </c>
      <c r="G10" s="118" t="n"/>
    </row>
    <row r="11" ht="78.75" customHeight="1">
      <c r="A11" s="114" t="inlineStr">
        <is>
          <t>1.5</t>
        </is>
      </c>
      <c r="B11" s="115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04" t="n">
        <v>1.278</v>
      </c>
      <c r="F11" s="1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14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05" t="n">
        <v>1.139</v>
      </c>
      <c r="F12" s="1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4" t="inlineStr">
        <is>
          <t>1.7</t>
        </is>
      </c>
      <c r="B13" s="124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125">
        <f>((E7*E9/E8)*E11)*E12</f>
        <v/>
      </c>
      <c r="F13" s="1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2025-01-24T12:13:22Z</dcterms:modified>
  <cp:lastModifiedBy>user1</cp:lastModifiedBy>
  <cp:lastPrinted>2024-01-17T15:13:07Z</cp:lastPrinted>
</cp:coreProperties>
</file>