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3040" windowHeight="9048" tabRatio="924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стоим'!$A$1:$J$26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 3'!$A$1:$H$20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РМ'!$A$1:$E$32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Area" localSheetId="4">'Прил.5 Расчет СМР и ОБ'!$A$1:$J$28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#,##0.0"/>
    <numFmt numFmtId="166" formatCode="#,##0.000"/>
    <numFmt numFmtId="167" formatCode="0.0000"/>
    <numFmt numFmtId="168" formatCode="#,##0.0000"/>
    <numFmt numFmtId="169" formatCode="#,##0.00;[Red]\-\ #,##0.00"/>
    <numFmt numFmtId="170" formatCode="_-* #,##0.00_-;\-* #,##0.00_-;_-* &quot;-&quot;??_-;_-@_-"/>
  </numFmts>
  <fonts count="40">
    <font>
      <name val="Calibri"/>
      <color rgb="FF000000"/>
      <sz val="11"/>
    </font>
    <font>
      <name val="Arial"/>
      <charset val="204"/>
      <family val="2"/>
      <color rgb="FF000000"/>
      <sz val="10"/>
    </font>
    <font>
      <name val="Arial"/>
      <charset val="204"/>
      <family val="2"/>
      <b val="1"/>
      <color rgb="FF000000"/>
      <sz val="10"/>
    </font>
    <font>
      <name val="Arial"/>
      <charset val="204"/>
      <family val="2"/>
      <color rgb="FF000000"/>
      <sz val="8"/>
    </font>
    <font>
      <name val="Arial"/>
      <charset val="204"/>
      <family val="2"/>
      <color rgb="FF000000"/>
      <sz val="11"/>
    </font>
    <font>
      <name val="Arial"/>
      <charset val="204"/>
      <family val="2"/>
      <i val="1"/>
      <color rgb="FFFF0000"/>
      <sz val="8"/>
    </font>
    <font>
      <name val="Arial"/>
      <charset val="204"/>
      <family val="2"/>
      <i val="1"/>
      <color rgb="FF000000"/>
      <sz val="8"/>
    </font>
    <font>
      <name val="Arial"/>
      <charset val="204"/>
      <family val="2"/>
      <i val="1"/>
      <color rgb="FF000000"/>
      <sz val="11"/>
    </font>
    <font>
      <name val="Arial"/>
      <charset val="204"/>
      <family val="2"/>
      <color rgb="FF000000"/>
      <sz val="9"/>
    </font>
    <font>
      <name val="Arial"/>
      <charset val="204"/>
      <family val="2"/>
      <color rgb="FF000000"/>
      <sz val="18"/>
    </font>
    <font>
      <name val="Arial"/>
      <charset val="204"/>
      <family val="2"/>
      <b val="1"/>
      <color rgb="FFFF0000"/>
      <sz val="9"/>
    </font>
    <font>
      <name val="Arial"/>
      <charset val="204"/>
      <family val="2"/>
      <i val="1"/>
      <color rgb="FF000000"/>
      <sz val="10"/>
    </font>
    <font>
      <name val="Arial"/>
      <charset val="204"/>
      <family val="2"/>
      <b val="1"/>
      <color rgb="FF000000"/>
      <sz val="9"/>
    </font>
    <font>
      <name val="Calibri"/>
      <charset val="204"/>
      <family val="2"/>
      <color rgb="FFFF0000"/>
      <sz val="11"/>
    </font>
    <font>
      <name val="Calibri"/>
      <charset val="204"/>
      <family val="2"/>
      <b val="1"/>
      <color rgb="FF000000"/>
      <sz val="11"/>
    </font>
    <font>
      <name val="Calibri"/>
      <charset val="204"/>
      <family val="2"/>
      <color rgb="FF000000"/>
      <sz val="12"/>
    </font>
    <font>
      <name val="Times New Roman"/>
      <charset val="204"/>
      <family val="1"/>
      <color rgb="FF000000"/>
      <sz val="12"/>
    </font>
    <font>
      <name val="Times New Roman"/>
      <charset val="204"/>
      <family val="1"/>
      <color rgb="FF0563C1"/>
      <sz val="12"/>
      <u val="single"/>
    </font>
    <font>
      <name val="Times New Roman"/>
      <charset val="204"/>
      <family val="1"/>
      <b val="1"/>
      <color rgb="FF000000"/>
      <sz val="12"/>
    </font>
    <font>
      <name val="Times New Roman"/>
      <charset val="204"/>
      <family val="1"/>
      <color rgb="FF000000"/>
      <sz val="14"/>
    </font>
    <font>
      <name val="Times New Roman"/>
      <charset val="204"/>
      <family val="1"/>
      <color rgb="FF000000"/>
      <sz val="10"/>
    </font>
    <font>
      <name val="Times New Roman"/>
      <charset val="204"/>
      <family val="1"/>
      <b val="1"/>
      <color rgb="FF000000"/>
      <sz val="14"/>
    </font>
    <font>
      <name val="Calibri"/>
      <charset val="204"/>
      <family val="2"/>
      <i val="1"/>
      <color rgb="FF000000"/>
      <sz val="11"/>
    </font>
    <font>
      <name val="Calibri"/>
      <charset val="204"/>
      <family val="2"/>
      <b val="1"/>
      <color rgb="FF000000"/>
      <sz val="14"/>
    </font>
    <font>
      <name val="Arial"/>
      <charset val="204"/>
      <family val="2"/>
      <color rgb="FF000000"/>
      <sz val="10"/>
      <u val="single"/>
    </font>
    <font>
      <name val="Times New Roman"/>
      <charset val="204"/>
      <family val="1"/>
      <b val="1"/>
      <color rgb="FF000000"/>
      <sz val="12"/>
      <vertAlign val="subscript"/>
    </font>
    <font>
      <name val="Times New Roman"/>
      <charset val="204"/>
      <family val="1"/>
      <color rgb="FF000000"/>
      <sz val="12"/>
      <vertAlign val="subscript"/>
    </font>
    <font>
      <name val="Tahoma"/>
      <charset val="204"/>
      <family val="2"/>
      <color rgb="FF000000"/>
      <sz val="9"/>
    </font>
    <font>
      <name val="Tahoma"/>
      <charset val="204"/>
      <family val="2"/>
      <b val="1"/>
      <color rgb="FF000000"/>
      <sz val="9"/>
    </font>
    <font>
      <name val="Arial"/>
      <charset val="204"/>
      <family val="2"/>
      <color rgb="FF000000"/>
      <sz val="10"/>
    </font>
    <font>
      <name val="Times New Roman"/>
      <charset val="204"/>
      <family val="1"/>
      <color rgb="FF000000"/>
      <sz val="12"/>
    </font>
    <font>
      <name val="Times New Roman"/>
      <charset val="204"/>
      <family val="1"/>
      <b val="1"/>
      <color rgb="FF000000"/>
      <sz val="12"/>
    </font>
    <font>
      <name val="Calibri"/>
      <charset val="204"/>
      <family val="2"/>
      <color rgb="FF000000"/>
      <sz val="11"/>
    </font>
    <font>
      <name val="Times New Roman"/>
      <charset val="204"/>
      <family val="1"/>
      <color rgb="FF000000"/>
      <sz val="12"/>
    </font>
    <font>
      <name val="Times New Roman"/>
      <charset val="204"/>
      <family val="1"/>
      <color rgb="FFFF0000"/>
      <sz val="12"/>
    </font>
    <font>
      <name val="Calibri"/>
      <charset val="204"/>
      <family val="2"/>
      <color rgb="FF000000"/>
      <sz val="11"/>
    </font>
    <font>
      <name val="Arial"/>
      <charset val="204"/>
      <family val="2"/>
      <color rgb="FF000000"/>
      <sz val="11"/>
    </font>
    <font>
      <name val="Times New Roman"/>
      <charset val="204"/>
      <family val="1"/>
      <b val="1"/>
      <color rgb="FF000000"/>
      <sz val="12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8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4">
    <xf numFmtId="0" fontId="0" fillId="0" borderId="0"/>
    <xf numFmtId="0" fontId="35" fillId="0" borderId="0"/>
    <xf numFmtId="170" fontId="35" fillId="0" borderId="0"/>
    <xf numFmtId="170" fontId="35" fillId="0" borderId="0"/>
  </cellStyleXfs>
  <cellXfs count="315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/>
    </xf>
    <xf numFmtId="0" fontId="17" fillId="0" borderId="0" applyAlignment="1" pivotButton="0" quotePrefix="0" xfId="0">
      <alignment vertical="center"/>
    </xf>
    <xf numFmtId="165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7" fontId="16" fillId="4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0" fontId="18" fillId="0" borderId="1" applyAlignment="1" pivotButton="0" quotePrefix="0" xfId="0">
      <alignment vertical="center" wrapText="1"/>
    </xf>
    <xf numFmtId="4" fontId="18" fillId="0" borderId="1" applyAlignment="1" pivotButton="0" quotePrefix="0" xfId="0">
      <alignment horizontal="center" vertical="center"/>
    </xf>
    <xf numFmtId="0" fontId="19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justify" vertical="center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10" fontId="20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68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8" fillId="0" borderId="0" pivotButton="0" quotePrefix="0" xfId="0"/>
    <xf numFmtId="0" fontId="16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0" fontId="1" fillId="0" borderId="0" applyAlignment="1" pivotButton="0" quotePrefix="0" xfId="0">
      <alignment horizontal="justify" vertical="center"/>
    </xf>
    <xf numFmtId="0" fontId="19" fillId="0" borderId="0" applyAlignment="1" pivotButton="0" quotePrefix="0" xfId="0">
      <alignment horizontal="center" vertical="center"/>
    </xf>
    <xf numFmtId="43" fontId="2" fillId="0" borderId="1" applyAlignment="1" pivotButton="0" quotePrefix="0" xfId="0">
      <alignment vertical="center" wrapText="1"/>
    </xf>
    <xf numFmtId="0" fontId="21" fillId="0" borderId="0" applyAlignment="1" pivotButton="0" quotePrefix="0" xfId="0">
      <alignment horizontal="center" vertical="center"/>
    </xf>
    <xf numFmtId="43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left" vertical="center" wrapText="1"/>
    </xf>
    <xf numFmtId="4" fontId="16" fillId="0" borderId="0" applyAlignment="1" pivotButton="0" quotePrefix="0" xfId="0">
      <alignment horizontal="left" vertical="center" wrapText="1"/>
    </xf>
    <xf numFmtId="1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 wrapText="1"/>
    </xf>
    <xf numFmtId="49" fontId="29" fillId="0" borderId="1" applyAlignment="1" pivotButton="0" quotePrefix="0" xfId="0">
      <alignment horizontal="center" vertical="center" wrapText="1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4" fontId="29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43" fontId="31" fillId="0" borderId="1" applyAlignment="1" pivotButton="0" quotePrefix="0" xfId="0">
      <alignment vertical="center" wrapText="1"/>
    </xf>
    <xf numFmtId="14" fontId="16" fillId="0" borderId="1" applyAlignment="1" pivotButton="0" quotePrefix="0" xfId="0">
      <alignment vertical="center"/>
    </xf>
    <xf numFmtId="0" fontId="30" fillId="0" borderId="1" applyAlignment="1" pivotButton="0" quotePrefix="0" xfId="0">
      <alignment horizontal="center" vertical="center" wrapText="1"/>
    </xf>
    <xf numFmtId="0" fontId="29" fillId="0" borderId="1" applyAlignment="1" pivotButton="0" quotePrefix="0" xfId="0">
      <alignment vertical="center" wrapText="1"/>
    </xf>
    <xf numFmtId="43" fontId="29" fillId="0" borderId="1" applyAlignment="1" pivotButton="0" quotePrefix="0" xfId="0">
      <alignment horizontal="right" vertical="center" wrapText="1"/>
    </xf>
    <xf numFmtId="0" fontId="29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33" fillId="0" borderId="0" pivotButton="0" quotePrefix="0" xfId="0"/>
    <xf numFmtId="0" fontId="33" fillId="0" borderId="1" applyAlignment="1" pivotButton="0" quotePrefix="0" xfId="0">
      <alignment horizontal="center" vertical="center" wrapText="1"/>
    </xf>
    <xf numFmtId="0" fontId="33" fillId="0" borderId="1" applyAlignment="1" pivotButton="0" quotePrefix="0" xfId="0">
      <alignment horizontal="left" vertical="center" wrapText="1"/>
    </xf>
    <xf numFmtId="0" fontId="33" fillId="0" borderId="1" applyAlignment="1" pivotButton="0" quotePrefix="0" xfId="0">
      <alignment vertical="center" wrapText="1"/>
    </xf>
    <xf numFmtId="4" fontId="33" fillId="0" borderId="1" applyAlignment="1" pivotButton="0" quotePrefix="0" xfId="0">
      <alignment horizontal="center" vertical="center" wrapText="1"/>
    </xf>
    <xf numFmtId="0" fontId="34" fillId="0" borderId="0" pivotButton="0" quotePrefix="0" xfId="0"/>
    <xf numFmtId="0" fontId="33" fillId="0" borderId="1" applyAlignment="1" pivotButton="0" quotePrefix="0" xfId="0">
      <alignment horizontal="justify" vertical="center" wrapText="1"/>
    </xf>
    <xf numFmtId="4" fontId="34" fillId="0" borderId="0" applyAlignment="1" pivotButton="0" quotePrefix="0" xfId="0">
      <alignment wrapText="1"/>
    </xf>
    <xf numFmtId="49" fontId="33" fillId="0" borderId="1" applyAlignment="1" pivotButton="0" quotePrefix="0" xfId="0">
      <alignment horizontal="center" vertical="center" wrapText="1"/>
    </xf>
    <xf numFmtId="0" fontId="33" fillId="0" borderId="2" applyAlignment="1" pivotButton="0" quotePrefix="0" xfId="0">
      <alignment vertical="center" wrapText="1"/>
    </xf>
    <xf numFmtId="14" fontId="33" fillId="0" borderId="1" applyAlignment="1" pivotButton="0" quotePrefix="0" xfId="0">
      <alignment horizontal="center" vertical="center" wrapText="1"/>
    </xf>
    <xf numFmtId="0" fontId="34" fillId="0" borderId="0" applyAlignment="1" pivotButton="0" quotePrefix="0" xfId="0">
      <alignment wrapText="1"/>
    </xf>
    <xf numFmtId="0" fontId="33" fillId="0" borderId="2" applyAlignment="1" pivotButton="0" quotePrefix="0" xfId="0">
      <alignment horizontal="justify" vertical="center" wrapText="1"/>
    </xf>
    <xf numFmtId="49" fontId="33" fillId="0" borderId="1" applyAlignment="1" pivotButton="0" quotePrefix="0" xfId="0">
      <alignment vertical="center"/>
    </xf>
    <xf numFmtId="0" fontId="33" fillId="0" borderId="1" applyAlignment="1" pivotButton="0" quotePrefix="0" xfId="0">
      <alignment horizontal="right" vertical="center" wrapText="1"/>
    </xf>
    <xf numFmtId="169" fontId="36" fillId="0" borderId="1" applyAlignment="1" pivotButton="0" quotePrefix="0" xfId="0">
      <alignment vertical="center"/>
    </xf>
    <xf numFmtId="170" fontId="33" fillId="0" borderId="1" applyAlignment="1" pivotButton="0" quotePrefix="0" xfId="2">
      <alignment horizontal="center" vertical="center" wrapText="1"/>
    </xf>
    <xf numFmtId="0" fontId="37" fillId="0" borderId="1" applyAlignment="1" pivotButton="0" quotePrefix="0" xfId="0">
      <alignment vertical="center" wrapText="1"/>
    </xf>
    <xf numFmtId="169" fontId="33" fillId="0" borderId="1" pivotButton="0" quotePrefix="0" xfId="0"/>
    <xf numFmtId="43" fontId="37" fillId="0" borderId="1" applyAlignment="1" pivotButton="0" quotePrefix="0" xfId="0">
      <alignment vertical="center" wrapText="1"/>
    </xf>
    <xf numFmtId="0" fontId="38" fillId="0" borderId="0" pivotButton="0" quotePrefix="0" xfId="0"/>
    <xf numFmtId="0" fontId="36" fillId="0" borderId="0" pivotButton="0" quotePrefix="0" xfId="0"/>
    <xf numFmtId="0" fontId="39" fillId="0" borderId="0" applyAlignment="1" pivotButton="0" quotePrefix="0" xfId="0">
      <alignment vertical="center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33" fillId="0" borderId="2" applyAlignment="1" pivotButton="0" quotePrefix="0" xfId="0">
      <alignment horizontal="center" vertical="center" wrapText="1"/>
    </xf>
    <xf numFmtId="49" fontId="1" fillId="0" borderId="2" applyAlignment="1" pivotButton="0" quotePrefix="0" xfId="0">
      <alignment horizontal="center" vertical="center" wrapText="1"/>
    </xf>
    <xf numFmtId="49" fontId="29" fillId="0" borderId="6" applyAlignment="1" pivotButton="0" quotePrefix="0" xfId="0">
      <alignment horizontal="center" vertical="center" wrapText="1"/>
    </xf>
    <xf numFmtId="49" fontId="29" fillId="0" borderId="4" applyAlignment="1" pivotButton="0" quotePrefix="0" xfId="0">
      <alignment horizontal="center" vertical="center" wrapText="1"/>
    </xf>
    <xf numFmtId="0" fontId="1" fillId="0" borderId="9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top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 wrapText="1"/>
    </xf>
    <xf numFmtId="0" fontId="16" fillId="0" borderId="0" applyAlignment="1" pivotButton="0" quotePrefix="0" xfId="0">
      <alignment horizontal="justify" vertical="center"/>
    </xf>
    <xf numFmtId="0" fontId="33" fillId="0" borderId="0" applyAlignment="1" pivotButton="0" quotePrefix="0" xfId="0">
      <alignment horizontal="justify" vertical="center"/>
    </xf>
    <xf numFmtId="0" fontId="19" fillId="0" borderId="0" applyAlignment="1" pivotButton="0" quotePrefix="0" xfId="0">
      <alignment horizontal="center" vertical="center" wrapText="1"/>
    </xf>
    <xf numFmtId="0" fontId="37" fillId="0" borderId="1" applyAlignment="1" pivotButton="0" quotePrefix="0" xfId="0">
      <alignment horizontal="right" vertical="center" wrapText="1"/>
    </xf>
    <xf numFmtId="0" fontId="33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 wrapText="1"/>
    </xf>
    <xf numFmtId="0" fontId="18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 wrapText="1"/>
    </xf>
    <xf numFmtId="0" fontId="16" fillId="0" borderId="5" applyAlignment="1" pivotButton="0" quotePrefix="0" xfId="0">
      <alignment vertical="center" wrapText="1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horizontal="center" vertical="center" wrapText="1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left" vertical="center" wrapText="1"/>
    </xf>
    <xf numFmtId="0" fontId="1" fillId="0" borderId="2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center" vertical="center" wrapText="1"/>
    </xf>
    <xf numFmtId="2" fontId="1" fillId="0" borderId="6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29" fillId="0" borderId="2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7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2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8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7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3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7" pivotButton="0" quotePrefix="0" xfId="0"/>
    <xf numFmtId="0" fontId="0" fillId="0" borderId="6" pivotButton="0" quotePrefix="0" xfId="0"/>
    <xf numFmtId="0" fontId="0" fillId="0" borderId="8" pivotButton="0" quotePrefix="0" xfId="0"/>
    <xf numFmtId="0" fontId="0" fillId="0" borderId="4" pivotButton="0" quotePrefix="0" xfId="0"/>
    <xf numFmtId="169" fontId="36" fillId="0" borderId="1" applyAlignment="1" pivotButton="0" quotePrefix="0" xfId="0">
      <alignment vertical="center"/>
    </xf>
    <xf numFmtId="170" fontId="33" fillId="0" borderId="1" applyAlignment="1" pivotButton="0" quotePrefix="0" xfId="2">
      <alignment horizontal="center" vertical="center" wrapText="1"/>
    </xf>
    <xf numFmtId="169" fontId="33" fillId="0" borderId="1" pivotButton="0" quotePrefix="0" xfId="0"/>
    <xf numFmtId="43" fontId="37" fillId="0" borderId="1" applyAlignment="1" pivotButton="0" quotePrefix="0" xfId="0">
      <alignment vertical="center" wrapText="1"/>
    </xf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center" wrapText="1"/>
    </xf>
    <xf numFmtId="43" fontId="31" fillId="0" borderId="1" applyAlignment="1" pivotButton="0" quotePrefix="0" xfId="0">
      <alignment vertical="center" wrapText="1"/>
    </xf>
    <xf numFmtId="43" fontId="29" fillId="0" borderId="1" applyAlignment="1" pivotButton="0" quotePrefix="0" xfId="0">
      <alignment horizontal="right" vertical="center" wrapText="1"/>
    </xf>
    <xf numFmtId="168" fontId="1" fillId="0" borderId="1" applyAlignment="1" pivotButton="0" quotePrefix="0" xfId="0">
      <alignment horizontal="center" vertical="center" wrapText="1"/>
    </xf>
    <xf numFmtId="165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  <xf numFmtId="167" fontId="16" fillId="4" borderId="1" applyAlignment="1" pivotButton="0" quotePrefix="0" xfId="0">
      <alignment horizontal="center" vertical="center"/>
    </xf>
  </cellXfs>
  <cellStyles count="4">
    <cellStyle name="Обычный" xfId="0" builtinId="0"/>
    <cellStyle name="Обычный 2 5" xfId="1"/>
    <cellStyle name="Финансовый" xfId="2" builtinId="3"/>
    <cellStyle name="Финансовый 2" xf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3:F32"/>
  <sheetViews>
    <sheetView tabSelected="1" view="pageBreakPreview" zoomScale="70" zoomScaleNormal="70" zoomScaleSheetLayoutView="70" workbookViewId="0">
      <selection activeCell="B9" sqref="B9:D9"/>
    </sheetView>
  </sheetViews>
  <sheetFormatPr baseColWidth="8" defaultColWidth="9.109375" defaultRowHeight="15.6"/>
  <cols>
    <col width="9.109375" customWidth="1" style="112" min="1" max="2"/>
    <col width="51.6640625" customWidth="1" style="112" min="3" max="3"/>
    <col width="54.5546875" customWidth="1" style="112" min="4" max="4"/>
    <col width="37.44140625" customWidth="1" style="112" min="5" max="5"/>
    <col width="9.109375" customWidth="1" style="112" min="6" max="6"/>
  </cols>
  <sheetData>
    <row r="3">
      <c r="B3" s="216" t="inlineStr">
        <is>
          <t>Приложение № 1</t>
        </is>
      </c>
    </row>
    <row r="4">
      <c r="B4" s="217" t="inlineStr">
        <is>
          <t>Сравнительная таблица отбора объекта-представителя</t>
        </is>
      </c>
    </row>
    <row r="5" ht="22.5" customHeight="1">
      <c r="B5" s="221" t="n"/>
    </row>
    <row r="6" ht="18.75" customHeight="1">
      <c r="B6" s="156" t="n"/>
      <c r="C6" s="156" t="n"/>
      <c r="D6" s="156" t="n"/>
    </row>
    <row r="7" ht="71.25" customHeight="1">
      <c r="B7" s="218" t="inlineStr">
        <is>
          <t>Наименование разрабатываемого показателя УНЦ - Объект критической информационной инфраструктуры. Рабочая документация</t>
        </is>
      </c>
    </row>
    <row r="8" ht="15.75" customHeight="1">
      <c r="B8" s="220" t="inlineStr">
        <is>
          <t>Сопоставимый уровень цен: 4 квартал 2019 г</t>
        </is>
      </c>
    </row>
    <row r="9" ht="15.75" customHeight="1">
      <c r="B9" s="219" t="inlineStr">
        <is>
          <t>Единица измерения  — 1 объект</t>
        </is>
      </c>
    </row>
    <row r="10">
      <c r="B10" s="219" t="n"/>
    </row>
    <row r="11">
      <c r="A11" s="176" t="n"/>
      <c r="B11" s="223" t="inlineStr">
        <is>
          <t>№ п/п</t>
        </is>
      </c>
      <c r="C11" s="223" t="inlineStr">
        <is>
          <t>Параметр</t>
        </is>
      </c>
      <c r="D11" s="223" t="inlineStr">
        <is>
          <t xml:space="preserve">Объект-представитель </t>
        </is>
      </c>
      <c r="E11" s="181" t="n"/>
      <c r="F11" s="176" t="n"/>
    </row>
    <row r="12">
      <c r="A12" s="176" t="n"/>
      <c r="B12" s="223" t="n">
        <v>1</v>
      </c>
      <c r="C12" s="179" t="inlineStr">
        <is>
          <t>Наименование объекта-представителя</t>
        </is>
      </c>
      <c r="D12" s="223" t="inlineStr">
        <is>
          <t xml:space="preserve">ПТК ЦУС Головного ЦУС МЭС Востока </t>
        </is>
      </c>
      <c r="E12" s="176" t="n"/>
      <c r="F12" s="176" t="n"/>
    </row>
    <row r="13">
      <c r="A13" s="176" t="n"/>
      <c r="B13" s="223" t="n">
        <v>2</v>
      </c>
      <c r="C13" s="179" t="inlineStr">
        <is>
          <t>Наименование субъекта Российской Федерации</t>
        </is>
      </c>
      <c r="D13" s="223" t="inlineStr">
        <is>
          <t>г.Хабаровск</t>
        </is>
      </c>
      <c r="E13" s="176" t="n"/>
      <c r="F13" s="176" t="n"/>
    </row>
    <row r="14">
      <c r="A14" s="176" t="n"/>
      <c r="B14" s="223" t="n">
        <v>3</v>
      </c>
      <c r="C14" s="179" t="inlineStr">
        <is>
          <t>Климатический район и подрайон</t>
        </is>
      </c>
      <c r="D14" s="223" t="inlineStr">
        <is>
          <t>IВ</t>
        </is>
      </c>
      <c r="E14" s="176" t="n"/>
      <c r="F14" s="176" t="n"/>
    </row>
    <row r="15">
      <c r="A15" s="176" t="n"/>
      <c r="B15" s="223" t="n">
        <v>4</v>
      </c>
      <c r="C15" s="179" t="inlineStr">
        <is>
          <t>Мощность объекта</t>
        </is>
      </c>
      <c r="D15" s="223" t="n">
        <v>1</v>
      </c>
      <c r="E15" s="176" t="n"/>
      <c r="F15" s="176" t="n"/>
    </row>
    <row r="16" ht="62.4" customHeight="1">
      <c r="A16" s="176" t="n"/>
      <c r="B16" s="223" t="n">
        <v>5</v>
      </c>
      <c r="C16" s="182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23" t="inlineStr">
        <is>
          <t>АПК, межсетевые экраны - 3шт;</t>
        </is>
      </c>
      <c r="E16" s="176" t="n"/>
      <c r="F16" s="176" t="n"/>
    </row>
    <row r="17" ht="62.4" customHeight="1">
      <c r="A17" s="176" t="n"/>
      <c r="B17" s="223" t="n">
        <v>6</v>
      </c>
      <c r="C17" s="182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80" t="n">
        <v>784.29652</v>
      </c>
      <c r="E17" s="183" t="n"/>
      <c r="F17" s="176" t="n"/>
    </row>
    <row r="18">
      <c r="A18" s="176" t="n"/>
      <c r="B18" s="184" t="inlineStr">
        <is>
          <t>6.1</t>
        </is>
      </c>
      <c r="C18" s="179" t="inlineStr">
        <is>
          <t>строительно-монтажные работы</t>
        </is>
      </c>
      <c r="D18" s="180" t="n"/>
      <c r="E18" s="176" t="n"/>
      <c r="F18" s="176" t="n"/>
    </row>
    <row r="19" ht="15.75" customHeight="1">
      <c r="A19" s="176" t="n"/>
      <c r="B19" s="184" t="inlineStr">
        <is>
          <t>6.2</t>
        </is>
      </c>
      <c r="C19" s="179" t="inlineStr">
        <is>
          <t>оборудование и инвентарь</t>
        </is>
      </c>
      <c r="D19" s="180" t="n"/>
      <c r="E19" s="176" t="n"/>
      <c r="F19" s="176" t="n"/>
    </row>
    <row r="20" ht="16.5" customHeight="1">
      <c r="A20" s="176" t="n"/>
      <c r="B20" s="184" t="inlineStr">
        <is>
          <t>6.3</t>
        </is>
      </c>
      <c r="C20" s="179" t="inlineStr">
        <is>
          <t>пусконаладочные работы</t>
        </is>
      </c>
      <c r="D20" s="180" t="n"/>
      <c r="E20" s="176" t="n"/>
      <c r="F20" s="176" t="n"/>
    </row>
    <row r="21" ht="35.25" customHeight="1">
      <c r="A21" s="176" t="n"/>
      <c r="B21" s="184" t="inlineStr">
        <is>
          <t>6.4</t>
        </is>
      </c>
      <c r="C21" s="185" t="inlineStr">
        <is>
          <t>прочие и лимитированные затраты</t>
        </is>
      </c>
      <c r="D21" s="180" t="n">
        <v>784.29652</v>
      </c>
      <c r="E21" s="176" t="n"/>
      <c r="F21" s="176" t="n"/>
    </row>
    <row r="22">
      <c r="A22" s="176" t="n"/>
      <c r="B22" s="223" t="n">
        <v>7</v>
      </c>
      <c r="C22" s="185" t="inlineStr">
        <is>
          <t>Сопоставимый уровень цен</t>
        </is>
      </c>
      <c r="D22" s="186" t="inlineStr">
        <is>
          <t>4 квартал 2019 г</t>
        </is>
      </c>
      <c r="E22" s="187" t="n"/>
      <c r="F22" s="176" t="n"/>
    </row>
    <row r="23" ht="62.4" customHeight="1">
      <c r="A23" s="176" t="n"/>
      <c r="B23" s="223" t="n">
        <v>8</v>
      </c>
      <c r="C23" s="188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80" t="n">
        <v>784.29652</v>
      </c>
      <c r="E23" s="183" t="n"/>
      <c r="F23" s="176" t="n"/>
    </row>
    <row r="24" ht="31.2" customHeight="1">
      <c r="A24" s="176" t="n"/>
      <c r="B24" s="223" t="n">
        <v>9</v>
      </c>
      <c r="C24" s="182" t="inlineStr">
        <is>
          <t>Приведенная сметная стоимость на единицу мощности, тыс. руб. (строка 8/строку 4)</t>
        </is>
      </c>
      <c r="D24" s="180" t="n">
        <v>784.29652</v>
      </c>
      <c r="E24" s="187" t="n"/>
      <c r="F24" s="176" t="n"/>
    </row>
    <row r="25">
      <c r="A25" s="176" t="n"/>
      <c r="B25" s="223" t="n">
        <v>10</v>
      </c>
      <c r="C25" s="179" t="inlineStr">
        <is>
          <t>Примечание</t>
        </is>
      </c>
      <c r="D25" s="223" t="n"/>
      <c r="E25" s="176" t="n"/>
      <c r="F25" s="176" t="n"/>
    </row>
    <row r="26">
      <c r="B26" s="145" t="n"/>
      <c r="C26" s="144" t="n"/>
      <c r="D26" s="144" t="n"/>
    </row>
    <row r="27" ht="37.5" customHeight="1">
      <c r="B27" s="143" t="n"/>
    </row>
    <row r="28">
      <c r="B28" s="112" t="inlineStr">
        <is>
          <t>Составил ______________________    Е. М. Добровольская</t>
        </is>
      </c>
    </row>
    <row r="29">
      <c r="B29" s="143" t="inlineStr">
        <is>
          <t xml:space="preserve">                         (подпись, инициалы, фамилия)</t>
        </is>
      </c>
    </row>
    <row r="31">
      <c r="B31" s="112" t="inlineStr">
        <is>
          <t>Проверил ______________________        А.В. Костянецкая</t>
        </is>
      </c>
    </row>
    <row r="32">
      <c r="B32" s="143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1" horizontalDpi="1200" verticalDpi="1200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3:L23"/>
  <sheetViews>
    <sheetView view="pageBreakPreview" zoomScale="70" zoomScaleNormal="70" workbookViewId="0">
      <selection activeCell="E24" sqref="E24"/>
    </sheetView>
  </sheetViews>
  <sheetFormatPr baseColWidth="8" defaultColWidth="9.109375" defaultRowHeight="15.6"/>
  <cols>
    <col width="5.5546875" customWidth="1" style="112" min="1" max="1"/>
    <col width="9.109375" customWidth="1" style="112" min="2" max="2"/>
    <col width="35.33203125" customWidth="1" style="112" min="3" max="3"/>
    <col width="13.88671875" customWidth="1" style="112" min="4" max="4"/>
    <col width="24.88671875" customWidth="1" style="112" min="5" max="5"/>
    <col width="15.5546875" customWidth="1" style="112" min="6" max="6"/>
    <col width="14.88671875" customWidth="1" style="112" min="7" max="7"/>
    <col width="16.6640625" customWidth="1" style="112" min="8" max="8"/>
    <col width="16.88671875" customWidth="1" style="112" min="9" max="9"/>
    <col width="15.6640625" customWidth="1" style="112" min="10" max="10"/>
    <col width="18" customWidth="1" style="112" min="11" max="11"/>
    <col width="9.109375" customWidth="1" style="112" min="12" max="12"/>
  </cols>
  <sheetData>
    <row r="3">
      <c r="B3" s="216" t="inlineStr">
        <is>
          <t>Приложение № 2</t>
        </is>
      </c>
      <c r="K3" s="143" t="n"/>
    </row>
    <row r="4">
      <c r="B4" s="217" t="inlineStr">
        <is>
          <t>Расчет стоимости основных видов работ для выбора объекта-представителя</t>
        </is>
      </c>
    </row>
    <row r="5">
      <c r="B5" s="146" t="n"/>
      <c r="C5" s="146" t="n"/>
      <c r="D5" s="146" t="n"/>
      <c r="E5" s="146" t="n"/>
      <c r="F5" s="146" t="n"/>
      <c r="G5" s="146" t="n"/>
      <c r="H5" s="146" t="n"/>
      <c r="I5" s="146" t="n"/>
      <c r="J5" s="146" t="n"/>
      <c r="K5" s="146" t="n"/>
    </row>
    <row r="6" ht="54" customHeight="1">
      <c r="B6" s="224">
        <f>'Прил.1 Сравнит табл'!B7:D7</f>
        <v/>
      </c>
      <c r="K6" s="143" t="n"/>
    </row>
    <row r="7">
      <c r="B7" s="219">
        <f>'Прил.1 Сравнит табл'!B9:D9</f>
        <v/>
      </c>
    </row>
    <row r="8" ht="18.75" customHeight="1">
      <c r="B8" s="127" t="n"/>
    </row>
    <row r="9" ht="27.75" customFormat="1" customHeight="1" s="176">
      <c r="B9" s="223" t="inlineStr">
        <is>
          <t>№ п/п</t>
        </is>
      </c>
      <c r="C9" s="223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23" t="inlineStr">
        <is>
          <t xml:space="preserve">Объект-представитель </t>
        </is>
      </c>
      <c r="E9" s="299" t="n"/>
      <c r="F9" s="299" t="n"/>
      <c r="G9" s="299" t="n"/>
      <c r="H9" s="299" t="n"/>
      <c r="I9" s="299" t="n"/>
      <c r="J9" s="300" t="n"/>
    </row>
    <row r="10" ht="21" customFormat="1" customHeight="1" s="176">
      <c r="B10" s="301" t="n"/>
      <c r="C10" s="301" t="n"/>
      <c r="D10" s="223" t="inlineStr">
        <is>
          <t>Номер сметы</t>
        </is>
      </c>
      <c r="E10" s="223" t="inlineStr">
        <is>
          <t>Наименование сметы</t>
        </is>
      </c>
      <c r="F10" s="223" t="inlineStr">
        <is>
          <t>Сметная стоимость в уровне цен 4 кв. 2019г., тыс. руб.</t>
        </is>
      </c>
      <c r="G10" s="299" t="n"/>
      <c r="H10" s="299" t="n"/>
      <c r="I10" s="299" t="n"/>
      <c r="J10" s="300" t="n"/>
    </row>
    <row r="11" ht="55.5" customFormat="1" customHeight="1" s="176">
      <c r="B11" s="302" t="n"/>
      <c r="C11" s="302" t="n"/>
      <c r="D11" s="302" t="n"/>
      <c r="E11" s="302" t="n"/>
      <c r="F11" s="223" t="inlineStr">
        <is>
          <t>Строительные работы</t>
        </is>
      </c>
      <c r="G11" s="223" t="inlineStr">
        <is>
          <t>Монтажные работы</t>
        </is>
      </c>
      <c r="H11" s="223" t="inlineStr">
        <is>
          <t>Оборудование</t>
        </is>
      </c>
      <c r="I11" s="223" t="inlineStr">
        <is>
          <t>Прочее</t>
        </is>
      </c>
      <c r="J11" s="223" t="inlineStr">
        <is>
          <t>Всего</t>
        </is>
      </c>
    </row>
    <row r="12" ht="162" customFormat="1" customHeight="1" s="176">
      <c r="B12" s="223" t="n">
        <v>1</v>
      </c>
      <c r="C12" s="178" t="inlineStr">
        <is>
          <t>АПК, межсетевые экраны - 3шт;</t>
        </is>
      </c>
      <c r="D12" s="189" t="n"/>
      <c r="E12" s="179" t="n"/>
      <c r="F12" s="190" t="n"/>
      <c r="G12" s="303" t="n"/>
      <c r="H12" s="303" t="n"/>
      <c r="I12" s="304" t="n">
        <v>784.29652</v>
      </c>
      <c r="J12" s="180" t="n">
        <v>784.29652</v>
      </c>
    </row>
    <row r="13" ht="15.6" customFormat="1" customHeight="1" s="176">
      <c r="B13" s="222" t="inlineStr">
        <is>
          <t>Всего по объекту:</t>
        </is>
      </c>
      <c r="C13" s="299" t="n"/>
      <c r="D13" s="299" t="n"/>
      <c r="E13" s="300" t="n"/>
      <c r="F13" s="193" t="n"/>
      <c r="G13" s="305" t="n"/>
      <c r="H13" s="305" t="n"/>
      <c r="I13" s="305" t="n">
        <v>784.29652</v>
      </c>
      <c r="J13" s="305" t="n">
        <v>784.29652</v>
      </c>
    </row>
    <row r="14" ht="15.75" customFormat="1" customHeight="1" s="176">
      <c r="B14" s="222" t="inlineStr">
        <is>
          <t>Всего по объекту в сопоставимом уровне цен 4 кв. 2019 г:</t>
        </is>
      </c>
      <c r="C14" s="299" t="n"/>
      <c r="D14" s="299" t="n"/>
      <c r="E14" s="300" t="n"/>
      <c r="F14" s="306" t="n"/>
      <c r="G14" s="306" t="n"/>
      <c r="H14" s="306" t="n"/>
      <c r="I14" s="306" t="n">
        <v>784.29652</v>
      </c>
      <c r="J14" s="306" t="n">
        <v>784.29652</v>
      </c>
    </row>
    <row r="15" ht="15" customHeight="1">
      <c r="A15" s="176" t="n"/>
      <c r="B15" s="176" t="n"/>
      <c r="C15" s="176" t="n"/>
      <c r="D15" s="176" t="n"/>
      <c r="E15" s="176" t="n"/>
      <c r="F15" s="176" t="n"/>
      <c r="G15" s="176" t="n"/>
      <c r="H15" s="176" t="n"/>
      <c r="I15" s="176" t="n"/>
      <c r="J15" s="176" t="n"/>
      <c r="K15" s="176" t="n"/>
      <c r="L15" s="176" t="n"/>
    </row>
    <row r="16" ht="15" customHeight="1">
      <c r="A16" s="176" t="n"/>
      <c r="B16" s="176" t="n"/>
      <c r="C16" s="176" t="n"/>
      <c r="D16" s="176" t="n"/>
      <c r="E16" s="176" t="n"/>
      <c r="F16" s="176" t="n"/>
      <c r="G16" s="176" t="n"/>
      <c r="H16" s="176" t="n"/>
      <c r="I16" s="176" t="n"/>
      <c r="J16" s="176" t="n"/>
      <c r="K16" s="176" t="n"/>
      <c r="L16" s="176" t="n"/>
    </row>
    <row r="17" ht="15" customHeight="1">
      <c r="A17" s="176" t="n"/>
      <c r="B17" s="176" t="n"/>
      <c r="C17" s="176" t="n"/>
      <c r="D17" s="176" t="n"/>
      <c r="E17" s="176" t="n"/>
      <c r="F17" s="176" t="n"/>
      <c r="G17" s="176" t="n"/>
      <c r="H17" s="176" t="n"/>
      <c r="I17" s="176" t="n"/>
      <c r="J17" s="176" t="n"/>
      <c r="K17" s="176" t="n"/>
      <c r="L17" s="176" t="n"/>
    </row>
    <row r="18" ht="15" customHeight="1">
      <c r="A18" s="176" t="n"/>
      <c r="B18" s="176" t="n"/>
      <c r="C18" s="196" t="inlineStr">
        <is>
          <t>Составил ______________________     Е. М. Добровольская</t>
        </is>
      </c>
      <c r="D18" s="197" t="n"/>
      <c r="E18" s="197" t="n"/>
      <c r="F18" s="176" t="n"/>
      <c r="G18" s="176" t="n"/>
      <c r="H18" s="176" t="n"/>
      <c r="I18" s="176" t="n"/>
      <c r="J18" s="176" t="n"/>
      <c r="K18" s="176" t="n"/>
      <c r="L18" s="176" t="n"/>
    </row>
    <row r="19" ht="15" customHeight="1">
      <c r="A19" s="176" t="n"/>
      <c r="B19" s="176" t="n"/>
      <c r="C19" s="198" t="inlineStr">
        <is>
          <t xml:space="preserve">                         (подпись, инициалы, фамилия)</t>
        </is>
      </c>
      <c r="D19" s="197" t="n"/>
      <c r="E19" s="197" t="n"/>
      <c r="F19" s="176" t="n"/>
      <c r="G19" s="176" t="n"/>
      <c r="H19" s="176" t="n"/>
      <c r="I19" s="176" t="n"/>
      <c r="J19" s="176" t="n"/>
      <c r="K19" s="176" t="n"/>
      <c r="L19" s="176" t="n"/>
    </row>
    <row r="20" ht="15" customHeight="1">
      <c r="A20" s="176" t="n"/>
      <c r="B20" s="176" t="n"/>
      <c r="C20" s="196" t="n"/>
      <c r="D20" s="197" t="n"/>
      <c r="E20" s="197" t="n"/>
      <c r="F20" s="176" t="n"/>
      <c r="G20" s="176" t="n"/>
      <c r="H20" s="176" t="n"/>
      <c r="I20" s="176" t="n"/>
      <c r="J20" s="176" t="n"/>
      <c r="K20" s="176" t="n"/>
      <c r="L20" s="176" t="n"/>
    </row>
    <row r="21" ht="15" customHeight="1">
      <c r="A21" s="176" t="n"/>
      <c r="B21" s="176" t="n"/>
      <c r="C21" s="196" t="inlineStr">
        <is>
          <t>Проверил ______________________        А.В. Костянецкая</t>
        </is>
      </c>
      <c r="D21" s="197" t="n"/>
      <c r="E21" s="197" t="n"/>
      <c r="F21" s="176" t="n"/>
      <c r="G21" s="176" t="n"/>
      <c r="H21" s="176" t="n"/>
      <c r="I21" s="176" t="n"/>
      <c r="J21" s="176" t="n"/>
      <c r="K21" s="176" t="n"/>
      <c r="L21" s="176" t="n"/>
    </row>
    <row r="22" ht="15" customHeight="1">
      <c r="A22" s="176" t="n"/>
      <c r="B22" s="176" t="n"/>
      <c r="C22" s="198" t="inlineStr">
        <is>
          <t xml:space="preserve">                        (подпись, инициалы, фамилия)</t>
        </is>
      </c>
      <c r="D22" s="197" t="n"/>
      <c r="E22" s="197" t="n"/>
      <c r="F22" s="176" t="n"/>
      <c r="G22" s="176" t="n"/>
      <c r="H22" s="176" t="n"/>
      <c r="I22" s="176" t="n"/>
      <c r="J22" s="176" t="n"/>
      <c r="K22" s="176" t="n"/>
      <c r="L22" s="176" t="n"/>
    </row>
    <row r="23" ht="15" customHeight="1">
      <c r="A23" s="176" t="n"/>
      <c r="B23" s="176" t="n"/>
      <c r="C23" s="176" t="n"/>
      <c r="D23" s="176" t="n"/>
      <c r="E23" s="176" t="n"/>
      <c r="F23" s="176" t="n"/>
      <c r="G23" s="176" t="n"/>
      <c r="H23" s="176" t="n"/>
      <c r="I23" s="176" t="n"/>
      <c r="J23" s="176" t="n"/>
      <c r="K23" s="176" t="n"/>
      <c r="L23" s="176" t="n"/>
    </row>
    <row r="24" ht="15" customHeight="1"/>
    <row r="25" ht="15" customHeight="1"/>
    <row r="26" ht="15" customHeight="1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C9:C11"/>
    <mergeCell ref="E10:E11"/>
    <mergeCell ref="B6:J6"/>
    <mergeCell ref="B14:E14"/>
  </mergeCells>
  <pageMargins left="0.7" right="0.7" top="0.75" bottom="0.75" header="0.3" footer="0.3"/>
  <pageSetup orientation="portrait" paperSize="9" scale="52" horizontalDpi="1200" verticalDpi="1200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H20"/>
  <sheetViews>
    <sheetView view="pageBreakPreview" zoomScale="70" zoomScaleSheetLayoutView="70" workbookViewId="0">
      <selection activeCell="A7" sqref="A7"/>
    </sheetView>
  </sheetViews>
  <sheetFormatPr baseColWidth="8" defaultColWidth="9.109375" defaultRowHeight="15.6"/>
  <cols>
    <col width="9.109375" customWidth="1" style="112" min="1" max="1"/>
    <col width="12.5546875" customWidth="1" style="112" min="2" max="2"/>
    <col width="22.44140625" customWidth="1" style="112" min="3" max="3"/>
    <col width="49.6640625" customWidth="1" style="112" min="4" max="4"/>
    <col width="10.109375" customWidth="1" style="112" min="5" max="5"/>
    <col width="20.6640625" customWidth="1" style="112" min="6" max="6"/>
    <col width="20" customWidth="1" style="112" min="7" max="7"/>
    <col width="16.6640625" customWidth="1" style="112" min="8" max="8"/>
    <col width="20.88671875" customWidth="1" style="112" min="9" max="9"/>
    <col width="12.109375" customWidth="1" style="112" min="10" max="10"/>
    <col width="15" customWidth="1" style="112" min="11" max="11"/>
    <col width="9.109375" customWidth="1" style="112" min="12" max="12"/>
  </cols>
  <sheetData>
    <row r="2">
      <c r="A2" s="216" t="inlineStr">
        <is>
          <t xml:space="preserve">Приложение № 3 </t>
        </is>
      </c>
    </row>
    <row r="3">
      <c r="A3" s="217" t="inlineStr">
        <is>
          <t>Объектная ресурсная ведомость</t>
        </is>
      </c>
    </row>
    <row r="4" ht="18.75" customHeight="1">
      <c r="A4" s="158" t="n"/>
      <c r="B4" s="158" t="n"/>
      <c r="C4" s="231" t="n"/>
    </row>
    <row r="5">
      <c r="A5" s="219" t="n"/>
    </row>
    <row r="6" ht="61.5" customHeight="1">
      <c r="A6" s="224" t="inlineStr">
        <is>
          <t>Наименование разрабатываемого показателя УНЦ -   Объект критической информационной инфраструктуры. Рабочая документация</t>
        </is>
      </c>
    </row>
    <row r="7">
      <c r="A7" s="229" t="n"/>
      <c r="B7" s="229" t="n"/>
      <c r="C7" s="229" t="n"/>
      <c r="D7" s="229" t="n"/>
      <c r="E7" s="229" t="n"/>
      <c r="F7" s="229" t="n"/>
      <c r="G7" s="229" t="n"/>
      <c r="H7" s="229" t="n"/>
    </row>
    <row r="8" ht="38.25" customHeight="1">
      <c r="A8" s="230" t="inlineStr">
        <is>
          <t>п/п</t>
        </is>
      </c>
      <c r="B8" s="230" t="inlineStr">
        <is>
          <t>№ЛСР</t>
        </is>
      </c>
      <c r="C8" s="230" t="inlineStr">
        <is>
          <t>Код ресурса</t>
        </is>
      </c>
      <c r="D8" s="230" t="inlineStr">
        <is>
          <t>Наименование ресурса</t>
        </is>
      </c>
      <c r="E8" s="230" t="inlineStr">
        <is>
          <t>Ед. изм.</t>
        </is>
      </c>
      <c r="F8" s="230" t="inlineStr">
        <is>
          <t>Кол-во единиц по данным объекта-представителя</t>
        </is>
      </c>
      <c r="G8" s="230" t="inlineStr">
        <is>
          <t>Сметная стоимость в ценах на 01.01.2000 (руб.)</t>
        </is>
      </c>
      <c r="H8" s="300" t="n"/>
    </row>
    <row r="9" ht="40.5" customHeight="1">
      <c r="A9" s="302" t="n"/>
      <c r="B9" s="302" t="n"/>
      <c r="C9" s="302" t="n"/>
      <c r="D9" s="302" t="n"/>
      <c r="E9" s="302" t="n"/>
      <c r="F9" s="302" t="n"/>
      <c r="G9" s="230" t="inlineStr">
        <is>
          <t>на ед.изм.</t>
        </is>
      </c>
      <c r="H9" s="230" t="inlineStr">
        <is>
          <t>общая</t>
        </is>
      </c>
    </row>
    <row r="10">
      <c r="A10" s="149" t="n">
        <v>1</v>
      </c>
      <c r="B10" s="149" t="n"/>
      <c r="C10" s="149" t="n">
        <v>2</v>
      </c>
      <c r="D10" s="149" t="inlineStr">
        <is>
          <t>З</t>
        </is>
      </c>
      <c r="E10" s="149" t="n">
        <v>4</v>
      </c>
      <c r="F10" s="149" t="n">
        <v>5</v>
      </c>
      <c r="G10" s="149" t="n">
        <v>6</v>
      </c>
      <c r="H10" s="149" t="n">
        <v>7</v>
      </c>
    </row>
    <row r="11" customFormat="1" s="148">
      <c r="A11" s="225" t="inlineStr">
        <is>
          <t>Основные работы</t>
        </is>
      </c>
      <c r="B11" s="299" t="n"/>
      <c r="C11" s="299" t="n"/>
      <c r="D11" s="299" t="n"/>
      <c r="E11" s="300" t="n"/>
      <c r="F11" s="307" t="n"/>
      <c r="G11" s="308" t="n"/>
      <c r="H11" s="309">
        <f>SUM(H12:H13)</f>
        <v/>
      </c>
    </row>
    <row r="12" ht="84" customHeight="1">
      <c r="A12" s="162" t="n">
        <v>1</v>
      </c>
      <c r="B12" s="170" t="n"/>
      <c r="C12" s="201" t="inlineStr">
        <is>
          <t>АПК, межсетевые экраны - 3 шт</t>
        </is>
      </c>
      <c r="D12" s="205" t="inlineStr">
        <is>
          <t xml:space="preserve">Защищённая информационная система в составе: спецаппаратура высокоскоростная (от 10 Мбит/с) мощностью от 1 до 6 каналов (прим. АПК, межсетевые экраны), 3(1 канал) </t>
        </is>
      </c>
      <c r="E12" s="203" t="inlineStr">
        <is>
          <t>1 установка</t>
        </is>
      </c>
      <c r="F12" s="163" t="n">
        <v>3</v>
      </c>
      <c r="G12" s="310">
        <f>ROUND((77930+68390*3)*0.6/3,2)</f>
        <v/>
      </c>
      <c r="H12" s="167">
        <f>ROUND(G12*F12,2)</f>
        <v/>
      </c>
    </row>
    <row r="13" ht="110.4" customHeight="1">
      <c r="A13" s="162" t="n">
        <v>2</v>
      </c>
      <c r="B13" s="170" t="n"/>
      <c r="C13" s="202" t="inlineStr">
        <is>
          <t xml:space="preserve">СБЦ "Разработка конструкторской документации оборудования индивидуального изготовления (1996)" табл.1 п.15
(СБЦ98-1-15) </t>
        </is>
      </c>
      <c r="D13" s="206" t="inlineStr">
        <is>
          <t xml:space="preserve">Разработка конструкторской документации оборудования индивидуального изготовления: документ (Ведомость ЭД, Руководство администратора ЭД (пишется в отношении каждого запроектированного комплекса), Инструкция по эксплуатации КТС, Технический паспорт, Общее описание системы, Руководство администратора ИБ ), 628(лист формата А4) </t>
        </is>
      </c>
      <c r="E13" s="203" t="inlineStr">
        <is>
          <t>лист формата А4</t>
        </is>
      </c>
      <c r="F13" s="163" t="n">
        <v>628</v>
      </c>
      <c r="G13" s="310">
        <f>ROUND(22,2)</f>
        <v/>
      </c>
      <c r="H13" s="167">
        <f>ROUND(G13*F13,2)</f>
        <v/>
      </c>
    </row>
    <row r="16">
      <c r="B16" s="112" t="inlineStr">
        <is>
          <t>Составил ______________________     Е. М. Добровольская</t>
        </is>
      </c>
    </row>
    <row r="17">
      <c r="B17" s="143" t="inlineStr">
        <is>
          <t xml:space="preserve">                         (подпись, инициалы, фамилия)</t>
        </is>
      </c>
    </row>
    <row r="19">
      <c r="B19" s="112" t="inlineStr">
        <is>
          <t>Проверил ______________________        А.В. Костянецкая</t>
        </is>
      </c>
    </row>
    <row r="20">
      <c r="B20" s="143" t="inlineStr">
        <is>
          <t xml:space="preserve">                        (подпись, инициалы, фамилия)</t>
        </is>
      </c>
    </row>
  </sheetData>
  <mergeCells count="12">
    <mergeCell ref="A3:H3"/>
    <mergeCell ref="A8:A9"/>
    <mergeCell ref="E8:E9"/>
    <mergeCell ref="C8:C9"/>
    <mergeCell ref="F8:F9"/>
    <mergeCell ref="A2:H2"/>
    <mergeCell ref="A11:E11"/>
    <mergeCell ref="D8:D9"/>
    <mergeCell ref="B8:B9"/>
    <mergeCell ref="C4:H4"/>
    <mergeCell ref="G8:H8"/>
    <mergeCell ref="A6:H6"/>
  </mergeCells>
  <pageMargins left="0.7" right="0.7" top="0.75" bottom="0.75" header="0.3" footer="0.3"/>
  <pageSetup orientation="landscape" paperSize="9" scale="81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34"/>
  <sheetViews>
    <sheetView view="pageBreakPreview" workbookViewId="0">
      <selection activeCell="B9" sqref="B9"/>
    </sheetView>
  </sheetViews>
  <sheetFormatPr baseColWidth="8" defaultColWidth="9.109375" defaultRowHeight="14.4"/>
  <cols>
    <col width="4.109375" customWidth="1" min="1" max="1"/>
    <col width="36.33203125" customWidth="1" min="2" max="2"/>
    <col width="18.88671875" customWidth="1" min="3" max="3"/>
    <col width="13.88671875" bestFit="1" customWidth="1" min="4" max="4"/>
    <col width="18.88671875" customWidth="1" min="5" max="5"/>
    <col width="13.44140625" customWidth="1" min="7" max="7"/>
    <col width="13.5546875" customWidth="1" min="12" max="12"/>
  </cols>
  <sheetData>
    <row r="1">
      <c r="B1" s="4" t="n"/>
      <c r="C1" s="4" t="n"/>
      <c r="D1" s="4" t="n"/>
      <c r="E1" s="4" t="n"/>
    </row>
    <row r="2">
      <c r="B2" s="4" t="n"/>
      <c r="C2" s="4" t="n"/>
      <c r="D2" s="4" t="n"/>
      <c r="E2" s="247" t="inlineStr">
        <is>
          <t>Приложение № 4</t>
        </is>
      </c>
    </row>
    <row r="3">
      <c r="B3" s="4" t="n"/>
      <c r="C3" s="4" t="n"/>
      <c r="D3" s="4" t="n"/>
      <c r="E3" s="4" t="n"/>
    </row>
    <row r="4">
      <c r="B4" s="4" t="n"/>
      <c r="C4" s="4" t="n"/>
      <c r="D4" s="4" t="n"/>
      <c r="E4" s="4" t="n"/>
    </row>
    <row r="5">
      <c r="B5" s="209" t="inlineStr">
        <is>
          <t>Ресурсная модель</t>
        </is>
      </c>
    </row>
    <row r="6">
      <c r="B6" s="155" t="n"/>
      <c r="C6" s="4" t="n"/>
      <c r="D6" s="4" t="n"/>
      <c r="E6" s="4" t="n"/>
    </row>
    <row r="7" ht="51" customHeight="1">
      <c r="B7" s="232" t="inlineStr">
        <is>
          <t>Наименование разрабатываемого показателя УНЦ —  Объект критической информационной инфраструктуры. Рабочая документация</t>
        </is>
      </c>
    </row>
    <row r="8">
      <c r="B8" s="233" t="inlineStr">
        <is>
          <t>Единица измерения  — 1 объект</t>
        </is>
      </c>
    </row>
    <row r="9">
      <c r="B9" s="155" t="n"/>
      <c r="C9" s="4" t="n"/>
      <c r="D9" s="4" t="n"/>
      <c r="E9" s="4" t="n"/>
    </row>
    <row r="10" ht="51" customHeight="1">
      <c r="B10" s="243" t="inlineStr">
        <is>
          <t>Наименование</t>
        </is>
      </c>
      <c r="C10" s="243" t="inlineStr">
        <is>
          <t>Сметная стоимость в ценах на 01.01.2023
 (руб.)</t>
        </is>
      </c>
      <c r="D10" s="243" t="inlineStr">
        <is>
          <t>Удельный вес, 
(в СМР)</t>
        </is>
      </c>
      <c r="E10" s="243" t="inlineStr">
        <is>
          <t>Удельный вес, % 
(от всего по РМ)</t>
        </is>
      </c>
    </row>
    <row r="11">
      <c r="B11" s="172" t="inlineStr">
        <is>
          <t>ВСЕГО основные работы</t>
        </is>
      </c>
      <c r="C11" s="154">
        <f>'Прил.5 Расчет СМР и ОБ'!J17</f>
        <v/>
      </c>
      <c r="D11" s="152" t="n"/>
      <c r="E11" s="152">
        <f>C11/$C$24</f>
        <v/>
      </c>
      <c r="G11" s="153" t="n"/>
    </row>
    <row r="12" ht="33" customHeight="1">
      <c r="B12" s="99" t="inlineStr">
        <is>
          <t>ПРОЧ. ЗАТР., УЧТЕННЫЕ ПОКАЗАТЕЛЕМ,  в том числе</t>
        </is>
      </c>
      <c r="C12" s="99" t="n"/>
      <c r="D12" s="99" t="n"/>
      <c r="E12" s="99" t="n"/>
    </row>
    <row r="13">
      <c r="B13" s="99" t="inlineStr">
        <is>
          <t>Временные здания и сооружения - 3,3%</t>
        </is>
      </c>
      <c r="C13" s="154" t="n">
        <v>0</v>
      </c>
      <c r="D13" s="99" t="n"/>
      <c r="E13" s="152" t="n">
        <v>0.033</v>
      </c>
    </row>
    <row r="14" ht="38.25" customHeight="1">
      <c r="B14" s="99" t="inlineStr">
        <is>
          <t>Дополнительные затраты при производстве строительно-монтажных работ в зимнее время - 2,1%</t>
        </is>
      </c>
      <c r="C14" s="154" t="n">
        <v>0</v>
      </c>
      <c r="D14" s="99" t="n"/>
      <c r="E14" s="152" t="n">
        <v>0.021</v>
      </c>
    </row>
    <row r="15">
      <c r="B15" s="99" t="inlineStr">
        <is>
          <t>Пусконаладочные работы</t>
        </is>
      </c>
      <c r="C15" s="154" t="n">
        <v>0</v>
      </c>
      <c r="D15" s="99" t="n"/>
      <c r="E15" s="152">
        <f>C15/$C$24</f>
        <v/>
      </c>
    </row>
    <row r="16" ht="25.5" customHeight="1">
      <c r="B16" s="99" t="inlineStr">
        <is>
          <t>Затраты по перевозке работников к месту работы и обратно</t>
        </is>
      </c>
      <c r="C16" s="154" t="n">
        <v>0</v>
      </c>
      <c r="D16" s="99" t="n"/>
      <c r="E16" s="152">
        <f>C16/$C$24</f>
        <v/>
      </c>
    </row>
    <row r="17" ht="25.5" customHeight="1">
      <c r="B17" s="99" t="inlineStr">
        <is>
          <t>Затраты, связанные с осуществлением работ вахтовым методом</t>
        </is>
      </c>
      <c r="C17" s="154">
        <f>ROUND(C11*0%,2)</f>
        <v/>
      </c>
      <c r="D17" s="99" t="n"/>
      <c r="E17" s="152">
        <f>C17/$C$24</f>
        <v/>
      </c>
    </row>
    <row r="18" ht="51" customHeight="1">
      <c r="B18" s="99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18" s="154" t="n">
        <v>0</v>
      </c>
      <c r="D18" s="99" t="n"/>
      <c r="E18" s="152">
        <f>C18/$C$24</f>
        <v/>
      </c>
    </row>
    <row r="19" ht="76.5" customHeight="1">
      <c r="B19" s="99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19" s="154">
        <f>ROUND(C11*0%,2)</f>
        <v/>
      </c>
      <c r="D19" s="99" t="n"/>
      <c r="E19" s="152">
        <f>C19/$C$24</f>
        <v/>
      </c>
    </row>
    <row r="20" ht="51" customHeight="1">
      <c r="B20" s="99" t="inlineStr">
        <is>
          <t>Строительный контроль и содержание службы заказчика - 10% (Приказ Минрегионразвития РФ №317 от 02.07.2010г. П. 3.10.4.)</t>
        </is>
      </c>
      <c r="C20" s="154" t="n">
        <v>0</v>
      </c>
      <c r="D20" s="99" t="n"/>
      <c r="E20" s="152" t="n">
        <v>0.1</v>
      </c>
      <c r="G20" s="165" t="n"/>
      <c r="L20" s="153" t="n"/>
    </row>
    <row r="21">
      <c r="B21" s="99" t="inlineStr">
        <is>
          <t>Авторский надзор - 0,2%</t>
        </is>
      </c>
      <c r="C21" s="154" t="n">
        <v>0</v>
      </c>
      <c r="D21" s="99" t="n"/>
      <c r="E21" s="152">
        <f>C21/$C$24</f>
        <v/>
      </c>
      <c r="G21" s="166" t="n"/>
      <c r="L21" s="153" t="n"/>
    </row>
    <row r="22">
      <c r="B22" s="172" t="inlineStr">
        <is>
          <t>ИТОГО основные работы</t>
        </is>
      </c>
      <c r="C22" s="151">
        <f>C11+C16+C17+C18+C19+C13+C15+C14+C20+C21</f>
        <v/>
      </c>
      <c r="D22" s="99" t="n"/>
      <c r="E22" s="152">
        <f>C22/$C$24</f>
        <v/>
      </c>
    </row>
    <row r="23" ht="13.5" customHeight="1">
      <c r="B23" s="99" t="inlineStr">
        <is>
          <t>Непредвиденные расходы</t>
        </is>
      </c>
      <c r="C23" s="151" t="n">
        <v>0</v>
      </c>
      <c r="D23" s="99" t="n"/>
      <c r="E23" s="152" t="n">
        <v>0.1</v>
      </c>
    </row>
    <row r="24">
      <c r="B24" s="99" t="inlineStr">
        <is>
          <t>ВСЕГО:</t>
        </is>
      </c>
      <c r="C24" s="151">
        <f>C23+C22</f>
        <v/>
      </c>
      <c r="D24" s="99" t="n"/>
      <c r="E24" s="152">
        <f>C24/$C$24</f>
        <v/>
      </c>
    </row>
    <row r="25">
      <c r="B25" s="99" t="inlineStr">
        <is>
          <t>ИТОГО ПОКАЗАТЕЛЬ НА ЕД. ИЗМ.</t>
        </is>
      </c>
      <c r="C25" s="151">
        <f>C24/'Прил.5 Расчет СМР и ОБ'!E22</f>
        <v/>
      </c>
      <c r="D25" s="99" t="n"/>
      <c r="E25" s="99" t="n"/>
    </row>
    <row r="26">
      <c r="B26" s="150" t="n"/>
      <c r="C26" s="4" t="n"/>
      <c r="D26" s="4" t="n"/>
      <c r="E26" s="4" t="n"/>
    </row>
    <row r="27">
      <c r="B27" s="150" t="inlineStr">
        <is>
          <t>Составил ____________________________  Е. М. Добровольская</t>
        </is>
      </c>
      <c r="C27" s="4" t="n"/>
      <c r="D27" s="4" t="n"/>
      <c r="E27" s="4" t="n"/>
    </row>
    <row r="28">
      <c r="B28" s="150" t="inlineStr">
        <is>
          <t xml:space="preserve">(должность, подпись, инициалы, фамилия) </t>
        </is>
      </c>
      <c r="C28" s="4" t="n"/>
      <c r="D28" s="4" t="n"/>
      <c r="E28" s="4" t="n"/>
    </row>
    <row r="29">
      <c r="B29" s="150" t="n"/>
      <c r="C29" s="4" t="n"/>
      <c r="D29" s="4" t="n"/>
      <c r="E29" s="4" t="n"/>
    </row>
    <row r="30">
      <c r="B30" s="150" t="inlineStr">
        <is>
          <t>Проверил ____________________________ А.В. Костянецкая</t>
        </is>
      </c>
      <c r="C30" s="4" t="n"/>
      <c r="D30" s="4" t="n"/>
      <c r="E30" s="4" t="n"/>
    </row>
    <row r="31">
      <c r="B31" s="233" t="inlineStr">
        <is>
          <t>(должность, подпись, инициалы, фамилия)</t>
        </is>
      </c>
      <c r="D31" s="4" t="n"/>
      <c r="E31" s="4" t="n"/>
    </row>
    <row r="33">
      <c r="B33" s="4" t="n"/>
      <c r="C33" s="4" t="n"/>
      <c r="D33" s="4" t="n"/>
      <c r="E33" s="4" t="n"/>
    </row>
    <row r="34">
      <c r="B34" s="4" t="n"/>
      <c r="C34" s="4" t="n"/>
      <c r="D34" s="4" t="n"/>
      <c r="E34" s="4" t="n"/>
    </row>
  </sheetData>
  <mergeCells count="4">
    <mergeCell ref="B7:E7"/>
    <mergeCell ref="B8:E8"/>
    <mergeCell ref="B5:E5"/>
    <mergeCell ref="B31:C31"/>
  </mergeCells>
  <pageMargins left="0.7" right="0.7" top="0.75" bottom="0.75" header="0.3" footer="0.3"/>
  <pageSetup orientation="portrait" paperSize="9" scale="96" horizontalDpi="1200" verticalDpi="1200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28"/>
  <sheetViews>
    <sheetView view="pageBreakPreview" topLeftCell="A4" zoomScale="85" zoomScaleSheetLayoutView="85" workbookViewId="0">
      <selection activeCell="A7" sqref="A7:H7"/>
    </sheetView>
  </sheetViews>
  <sheetFormatPr baseColWidth="8" defaultColWidth="9.109375" defaultRowHeight="14.4"/>
  <cols>
    <col width="5.6640625" customWidth="1" style="12" min="1" max="1"/>
    <col width="22.5546875" customWidth="1" style="12" min="2" max="2"/>
    <col width="40.109375" customWidth="1" style="12" min="3" max="3"/>
    <col width="13.5546875" customWidth="1" style="12" min="4" max="4"/>
    <col width="12.6640625" customWidth="1" style="12" min="5" max="5"/>
    <col width="14.5546875" customWidth="1" style="12" min="6" max="6"/>
    <col width="13.44140625" customWidth="1" style="12" min="7" max="7"/>
    <col width="12.6640625" customWidth="1" style="12" min="8" max="8"/>
    <col width="15.5546875" customWidth="1" style="12" min="9" max="9"/>
    <col width="17.5546875" customWidth="1" style="12" min="10" max="10"/>
    <col width="10.88671875" customWidth="1" style="12" min="11" max="11"/>
    <col width="13.88671875" customWidth="1" style="12" min="12" max="12"/>
  </cols>
  <sheetData>
    <row r="1">
      <c r="M1" s="12" t="n"/>
      <c r="N1" s="12" t="n"/>
    </row>
    <row r="2" ht="15.75" customHeight="1">
      <c r="H2" s="240" t="inlineStr">
        <is>
          <t>Приложение №5</t>
        </is>
      </c>
      <c r="M2" s="12" t="n"/>
      <c r="N2" s="12" t="n"/>
    </row>
    <row r="3">
      <c r="M3" s="12" t="n"/>
      <c r="N3" s="12" t="n"/>
    </row>
    <row r="4" ht="12.75" customFormat="1" customHeight="1" s="4">
      <c r="A4" s="209" t="inlineStr">
        <is>
          <t>Расчет стоимости СМР и оборудования</t>
        </is>
      </c>
    </row>
    <row r="5" ht="12.75" customFormat="1" customHeight="1" s="4">
      <c r="A5" s="209" t="n"/>
      <c r="B5" s="209" t="n"/>
      <c r="C5" s="255" t="n"/>
      <c r="D5" s="209" t="n"/>
      <c r="E5" s="209" t="n"/>
      <c r="F5" s="209" t="n"/>
      <c r="G5" s="209" t="n"/>
      <c r="H5" s="209" t="n"/>
      <c r="I5" s="209" t="n"/>
      <c r="J5" s="209" t="n"/>
    </row>
    <row r="6" ht="45" customFormat="1" customHeight="1" s="4">
      <c r="A6" s="141" t="inlineStr">
        <is>
          <t>Наименование разрабатываемого показателя УНЦ</t>
        </is>
      </c>
      <c r="B6" s="140" t="n"/>
      <c r="C6" s="140" t="n"/>
      <c r="D6" s="212" t="inlineStr">
        <is>
          <t>Объект критической информационной инфраструктуры. Рабочая документация</t>
        </is>
      </c>
    </row>
    <row r="7" ht="12.75" customFormat="1" customHeight="1" s="4">
      <c r="A7" s="212" t="inlineStr">
        <is>
          <t>Единица измерения  — 1 объект</t>
        </is>
      </c>
      <c r="I7" s="232" t="n"/>
      <c r="J7" s="232" t="n"/>
    </row>
    <row r="8" ht="13.5" customFormat="1" customHeight="1" s="4">
      <c r="A8" s="212" t="n"/>
    </row>
    <row r="9" ht="13.2" customFormat="1" customHeight="1" s="4"/>
    <row r="10" ht="27" customHeight="1">
      <c r="A10" s="243" t="inlineStr">
        <is>
          <t>№ пп.</t>
        </is>
      </c>
      <c r="B10" s="243" t="inlineStr">
        <is>
          <t>Код ресурса</t>
        </is>
      </c>
      <c r="C10" s="243" t="inlineStr">
        <is>
          <t>Наименование</t>
        </is>
      </c>
      <c r="D10" s="243" t="inlineStr">
        <is>
          <t>Ед. изм.</t>
        </is>
      </c>
      <c r="E10" s="243" t="inlineStr">
        <is>
          <t>Кол-во единиц по проектным данным</t>
        </is>
      </c>
      <c r="F10" s="174" t="inlineStr">
        <is>
          <t>Сметная стоимость в ценах на 01.01.2001 (руб.)</t>
        </is>
      </c>
      <c r="G10" s="300" t="n"/>
      <c r="H10" s="243" t="inlineStr">
        <is>
          <t>Удельный вес, %</t>
        </is>
      </c>
      <c r="I10" s="243" t="inlineStr">
        <is>
          <t>Сметная стоимость в ценах на 01.01.2023 (руб.)</t>
        </is>
      </c>
      <c r="J10" s="300" t="n"/>
      <c r="M10" s="12" t="n"/>
      <c r="N10" s="12" t="n"/>
    </row>
    <row r="11" ht="28.5" customHeight="1">
      <c r="A11" s="302" t="n"/>
      <c r="B11" s="302" t="n"/>
      <c r="C11" s="302" t="n"/>
      <c r="D11" s="302" t="n"/>
      <c r="E11" s="302" t="n"/>
      <c r="F11" s="243" t="inlineStr">
        <is>
          <t>на ед. изм.</t>
        </is>
      </c>
      <c r="G11" s="243" t="inlineStr">
        <is>
          <t>общая</t>
        </is>
      </c>
      <c r="H11" s="302" t="n"/>
      <c r="I11" s="243" t="inlineStr">
        <is>
          <t>на ед. изм.</t>
        </is>
      </c>
      <c r="J11" s="243" t="inlineStr">
        <is>
          <t>общая</t>
        </is>
      </c>
      <c r="M11" s="12" t="n"/>
      <c r="N11" s="12" t="n"/>
    </row>
    <row r="12">
      <c r="A12" s="243" t="n">
        <v>1</v>
      </c>
      <c r="B12" s="243" t="n">
        <v>2</v>
      </c>
      <c r="C12" s="241" t="n">
        <v>3</v>
      </c>
      <c r="D12" s="205" t="n">
        <v>4</v>
      </c>
      <c r="E12" s="242" t="n">
        <v>5</v>
      </c>
      <c r="F12" s="243" t="n">
        <v>6</v>
      </c>
      <c r="G12" s="243" t="n">
        <v>7</v>
      </c>
      <c r="H12" s="243" t="n">
        <v>8</v>
      </c>
      <c r="I12" s="244" t="n">
        <v>9</v>
      </c>
      <c r="J12" s="244" t="n">
        <v>10</v>
      </c>
      <c r="M12" s="12" t="n"/>
      <c r="N12" s="12" t="n"/>
    </row>
    <row r="13" ht="13.8" customFormat="1" customHeight="1" s="12">
      <c r="A13" s="243" t="n"/>
      <c r="B13" s="234" t="inlineStr">
        <is>
          <t>Основные работы</t>
        </is>
      </c>
      <c r="C13" s="299" t="n"/>
      <c r="D13" s="299" t="n"/>
      <c r="E13" s="299" t="n"/>
      <c r="F13" s="299" t="n"/>
      <c r="G13" s="299" t="n"/>
      <c r="H13" s="300" t="n"/>
      <c r="I13" s="133" t="n"/>
      <c r="J13" s="133" t="n"/>
    </row>
    <row r="14" ht="92.25" customFormat="1" customHeight="1" s="12">
      <c r="A14" s="243" t="n">
        <v>1</v>
      </c>
      <c r="B14" s="175" t="inlineStr">
        <is>
          <t xml:space="preserve">СБЦП "Объекты связи (2010)" табл.23 п.3
(СБЦП02-23-3) </t>
        </is>
      </c>
      <c r="C14" s="205" t="inlineStr">
        <is>
          <t xml:space="preserve">Защищённая информационная система в составе: спецаппаратура высокоскоростная (от 10 Мбит/с) мощностью от 1 до 6 каналов (прим. АПК, межсетевые экраны), 3(1 канал) </t>
        </is>
      </c>
      <c r="D14" s="204" t="inlineStr">
        <is>
          <t>1 установка</t>
        </is>
      </c>
      <c r="E14" s="163" t="n">
        <v>3</v>
      </c>
      <c r="F14" s="310">
        <f>ROUND((77930+68390*3)*0.6/3,2)</f>
        <v/>
      </c>
      <c r="G14" s="167">
        <f>ROUND(F14*E14,2)</f>
        <v/>
      </c>
      <c r="H14" s="139">
        <f>G14/$G$16</f>
        <v/>
      </c>
      <c r="I14" s="167">
        <f>ROUND(F14*'Прил. 10'!$D$16,2)</f>
        <v/>
      </c>
      <c r="J14" s="167">
        <f>ROUND(I14*E14,2)</f>
        <v/>
      </c>
    </row>
    <row r="15" ht="120.6" customFormat="1" customHeight="1" s="12">
      <c r="A15" s="243" t="n">
        <v>2</v>
      </c>
      <c r="B15" s="175" t="inlineStr">
        <is>
          <t xml:space="preserve">СБЦ "Разработка конструкторской документации оборудования индивидуального изготовления (1996)" табл.1 п.15
(СБЦ98-1-15) </t>
        </is>
      </c>
      <c r="C15" s="206" t="inlineStr">
        <is>
          <t xml:space="preserve">Разработка конструкторской документации оборудования индивидуального изготовления: документ (Ведомость ЭД, Руководство администратора ЭД (пишется в отношении каждого запроектированного комплекса), Инструкция по эксплуатации КТС, Технический паспорт, Общее описание системы, Руководство администратора ИБ ), 628(лист формата А4) </t>
        </is>
      </c>
      <c r="D15" s="164" t="inlineStr">
        <is>
          <t>лист формата А4</t>
        </is>
      </c>
      <c r="E15" s="163" t="n">
        <v>628</v>
      </c>
      <c r="F15" s="310">
        <f>ROUND(22,2)</f>
        <v/>
      </c>
      <c r="G15" s="167">
        <f>ROUND(F15*E15,2)</f>
        <v/>
      </c>
      <c r="H15" s="139">
        <f>G15/$G$16</f>
        <v/>
      </c>
      <c r="I15" s="167">
        <f>ROUND(F15*'Прил. 10'!$D$17,2)</f>
        <v/>
      </c>
      <c r="J15" s="167">
        <f>ROUND(I15*E15,2)</f>
        <v/>
      </c>
    </row>
    <row r="16" ht="14.25" customFormat="1" customHeight="1" s="12">
      <c r="A16" s="243" t="n"/>
      <c r="B16" s="243" t="n"/>
      <c r="C16" s="234" t="inlineStr">
        <is>
          <t>Итого по разделу «Основные работы»</t>
        </is>
      </c>
      <c r="D16" s="243" t="n"/>
      <c r="E16" s="131" t="n"/>
      <c r="F16" s="26" t="n"/>
      <c r="G16" s="26">
        <f>SUM(G14:G15)</f>
        <v/>
      </c>
      <c r="H16" s="134" t="n">
        <v>1</v>
      </c>
      <c r="I16" s="135" t="n"/>
      <c r="J16" s="26">
        <f>SUM(J14:J15)</f>
        <v/>
      </c>
    </row>
    <row r="17" ht="14.25" customFormat="1" customHeight="1" s="12">
      <c r="A17" s="243" t="n"/>
      <c r="B17" s="243" t="n"/>
      <c r="C17" s="250" t="inlineStr">
        <is>
          <t>ИТОГО ПО РМ</t>
        </is>
      </c>
      <c r="D17" s="243" t="n"/>
      <c r="E17" s="131" t="n"/>
      <c r="F17" s="238" t="n"/>
      <c r="G17" s="26">
        <f>G16</f>
        <v/>
      </c>
      <c r="H17" s="239" t="n"/>
      <c r="I17" s="26" t="n"/>
      <c r="J17" s="26">
        <f>J16</f>
        <v/>
      </c>
    </row>
    <row r="18" ht="14.25" customFormat="1" customHeight="1" s="12">
      <c r="A18" s="243" t="n"/>
      <c r="B18" s="243" t="n"/>
      <c r="C18" s="250" t="inlineStr">
        <is>
          <t>Накладные расходы</t>
        </is>
      </c>
      <c r="D18" s="136" t="n"/>
      <c r="E18" s="131" t="n"/>
      <c r="F18" s="238" t="n"/>
      <c r="G18" s="26" t="n">
        <v>0</v>
      </c>
      <c r="H18" s="239" t="n"/>
      <c r="I18" s="26" t="n"/>
      <c r="J18" s="26" t="n">
        <v>0</v>
      </c>
    </row>
    <row r="19" ht="14.25" customFormat="1" customHeight="1" s="12">
      <c r="A19" s="243" t="n"/>
      <c r="B19" s="243" t="n"/>
      <c r="C19" s="250" t="inlineStr">
        <is>
          <t>Сметная прибыль</t>
        </is>
      </c>
      <c r="D19" s="136" t="n"/>
      <c r="E19" s="131" t="n"/>
      <c r="F19" s="238" t="n"/>
      <c r="G19" s="26" t="n">
        <v>0</v>
      </c>
      <c r="H19" s="239" t="n"/>
      <c r="I19" s="26" t="n"/>
      <c r="J19" s="26" t="n">
        <v>0</v>
      </c>
    </row>
    <row r="20" ht="14.25" customFormat="1" customHeight="1" s="12">
      <c r="A20" s="243" t="n"/>
      <c r="B20" s="243" t="n"/>
      <c r="C20" s="250" t="inlineStr">
        <is>
          <t xml:space="preserve">Итого </t>
        </is>
      </c>
      <c r="D20" s="243" t="n"/>
      <c r="E20" s="131" t="n"/>
      <c r="F20" s="238" t="n"/>
      <c r="G20" s="26">
        <f>ROUND((G16+G18+G19),2)</f>
        <v/>
      </c>
      <c r="H20" s="239" t="n"/>
      <c r="I20" s="26" t="n"/>
      <c r="J20" s="26">
        <f>ROUND((J16+J18+J19),2)</f>
        <v/>
      </c>
    </row>
    <row r="21" ht="14.25" customFormat="1" customHeight="1" s="12">
      <c r="A21" s="243" t="n"/>
      <c r="B21" s="243" t="n"/>
      <c r="C21" s="250" t="inlineStr">
        <is>
          <t>ВСЕГО сновные работы</t>
        </is>
      </c>
      <c r="D21" s="243" t="n"/>
      <c r="E21" s="131" t="n"/>
      <c r="F21" s="238" t="n"/>
      <c r="G21" s="26">
        <f>G20</f>
        <v/>
      </c>
      <c r="H21" s="239" t="n"/>
      <c r="I21" s="26" t="n"/>
      <c r="J21" s="26">
        <f>J20</f>
        <v/>
      </c>
    </row>
    <row r="22" ht="34.5" customFormat="1" customHeight="1" s="12">
      <c r="A22" s="243" t="n"/>
      <c r="B22" s="243" t="n"/>
      <c r="C22" s="250" t="inlineStr">
        <is>
          <t>ИТОГО ПОКАЗАТЕЛЬ НА ЕД. ИЗМ.</t>
        </is>
      </c>
      <c r="D22" s="174" t="inlineStr">
        <is>
          <t>1 ед</t>
        </is>
      </c>
      <c r="E22" s="131" t="n">
        <v>1</v>
      </c>
      <c r="F22" s="238" t="n"/>
      <c r="G22" s="26">
        <f>G21/E22</f>
        <v/>
      </c>
      <c r="H22" s="239" t="n"/>
      <c r="I22" s="26" t="n"/>
      <c r="J22" s="26">
        <f>J21/E22</f>
        <v/>
      </c>
    </row>
    <row r="24" ht="14.25" customFormat="1" customHeight="1" s="12">
      <c r="A24" s="4" t="inlineStr">
        <is>
          <t>Составил ______________________     Е. М. Добровольская</t>
        </is>
      </c>
    </row>
    <row r="25" ht="14.25" customFormat="1" customHeight="1" s="12">
      <c r="A25" s="27" t="inlineStr">
        <is>
          <t xml:space="preserve">                         (подпись, инициалы, фамилия)</t>
        </is>
      </c>
    </row>
    <row r="26" ht="14.25" customFormat="1" customHeight="1" s="12">
      <c r="A26" s="4" t="n"/>
    </row>
    <row r="27" ht="14.25" customFormat="1" customHeight="1" s="12">
      <c r="A27" s="4" t="inlineStr">
        <is>
          <t>Проверил ______________________        А.В. Костянецкая</t>
        </is>
      </c>
    </row>
    <row r="28" ht="14.25" customFormat="1" customHeight="1" s="12">
      <c r="A28" s="27" t="inlineStr">
        <is>
          <t xml:space="preserve">                        (подпись, инициалы, фамилия)</t>
        </is>
      </c>
    </row>
  </sheetData>
  <mergeCells count="14">
    <mergeCell ref="D10:D11"/>
    <mergeCell ref="B13:H13"/>
    <mergeCell ref="F10:G10"/>
    <mergeCell ref="A7:H7"/>
    <mergeCell ref="I10:J10"/>
    <mergeCell ref="A10:A11"/>
    <mergeCell ref="D6:J6"/>
    <mergeCell ref="A4:J4"/>
    <mergeCell ref="H2:J2"/>
    <mergeCell ref="C10:C11"/>
    <mergeCell ref="B10:B11"/>
    <mergeCell ref="E10:E11"/>
    <mergeCell ref="A8:H8"/>
    <mergeCell ref="H10:H11"/>
  </mergeCells>
  <pageMargins left="0.7" right="0.7" top="0.75" bottom="0.75" header="0.3" footer="0.3"/>
  <pageSetup orientation="landscape" paperSize="9" scale="74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0"/>
  <sheetViews>
    <sheetView view="pageBreakPreview" workbookViewId="0">
      <selection activeCell="I10" sqref="I10"/>
    </sheetView>
  </sheetViews>
  <sheetFormatPr baseColWidth="8" defaultRowHeight="14.4"/>
  <cols>
    <col width="5.6640625" customWidth="1" min="1" max="1"/>
    <col width="17.5546875" customWidth="1" min="2" max="2"/>
    <col width="39.109375" customWidth="1" min="3" max="3"/>
    <col width="10.6640625" customWidth="1" min="4" max="4"/>
    <col width="13.88671875" customWidth="1" min="5" max="5"/>
    <col width="13.33203125" customWidth="1" min="6" max="6"/>
    <col width="14.109375" customWidth="1" min="7" max="7"/>
  </cols>
  <sheetData>
    <row r="1">
      <c r="A1" s="247" t="inlineStr">
        <is>
          <t>Приложение №6</t>
        </is>
      </c>
    </row>
    <row r="2" ht="21.75" customHeight="1">
      <c r="A2" s="247" t="n"/>
      <c r="B2" s="247" t="n"/>
      <c r="C2" s="247" t="n"/>
      <c r="D2" s="247" t="n"/>
      <c r="E2" s="247" t="n"/>
      <c r="F2" s="247" t="n"/>
      <c r="G2" s="247" t="n"/>
    </row>
    <row r="3">
      <c r="A3" s="209" t="inlineStr">
        <is>
          <t>Расчет стоимости оборудования</t>
        </is>
      </c>
    </row>
    <row r="4" ht="25.8" customHeight="1">
      <c r="A4" s="212" t="inlineStr">
        <is>
          <t>Наименование разрабатываемого показателя УНЦ — Объект критической информационной инфраструктуры. Рабочая документация</t>
        </is>
      </c>
    </row>
    <row r="5">
      <c r="A5" s="4" t="n"/>
      <c r="B5" s="4" t="n"/>
      <c r="C5" s="4" t="n"/>
      <c r="D5" s="4" t="n"/>
      <c r="E5" s="4" t="n"/>
      <c r="F5" s="4" t="n"/>
      <c r="G5" s="4" t="n"/>
    </row>
    <row r="6" ht="30" customHeight="1">
      <c r="A6" s="243" t="inlineStr">
        <is>
          <t>№ пп.</t>
        </is>
      </c>
      <c r="B6" s="243" t="inlineStr">
        <is>
          <t>Код ресурса</t>
        </is>
      </c>
      <c r="C6" s="243" t="inlineStr">
        <is>
          <t>Наименование</t>
        </is>
      </c>
      <c r="D6" s="243" t="inlineStr">
        <is>
          <t>Ед. изм.</t>
        </is>
      </c>
      <c r="E6" s="243" t="inlineStr">
        <is>
          <t>Кол-во единиц по проектным данным</t>
        </is>
      </c>
      <c r="F6" s="252" t="inlineStr">
        <is>
          <t>Сметная стоимость в ценах на 01.01.2000 (руб.)</t>
        </is>
      </c>
      <c r="G6" s="300" t="n"/>
    </row>
    <row r="7">
      <c r="A7" s="302" t="n"/>
      <c r="B7" s="302" t="n"/>
      <c r="C7" s="302" t="n"/>
      <c r="D7" s="302" t="n"/>
      <c r="E7" s="302" t="n"/>
      <c r="F7" s="243" t="inlineStr">
        <is>
          <t>на ед. изм.</t>
        </is>
      </c>
      <c r="G7" s="243" t="inlineStr">
        <is>
          <t>общая</t>
        </is>
      </c>
    </row>
    <row r="8">
      <c r="A8" s="243" t="n">
        <v>1</v>
      </c>
      <c r="B8" s="243" t="n">
        <v>2</v>
      </c>
      <c r="C8" s="243" t="n">
        <v>3</v>
      </c>
      <c r="D8" s="243" t="n">
        <v>4</v>
      </c>
      <c r="E8" s="243" t="n">
        <v>5</v>
      </c>
      <c r="F8" s="243" t="n">
        <v>6</v>
      </c>
      <c r="G8" s="243" t="n">
        <v>7</v>
      </c>
    </row>
    <row r="9" ht="15" customHeight="1">
      <c r="A9" s="99" t="n"/>
      <c r="B9" s="250" t="inlineStr">
        <is>
          <t>ИНЖЕНЕРНОЕ ОБОРУДОВАНИЕ</t>
        </is>
      </c>
      <c r="C9" s="299" t="n"/>
      <c r="D9" s="299" t="n"/>
      <c r="E9" s="299" t="n"/>
      <c r="F9" s="299" t="n"/>
      <c r="G9" s="300" t="n"/>
    </row>
    <row r="10" ht="27" customHeight="1">
      <c r="A10" s="243" t="n"/>
      <c r="B10" s="234" t="n"/>
      <c r="C10" s="250" t="inlineStr">
        <is>
          <t>ИТОГО ИНЖЕНЕРНОЕ ОБОРУДОВАНИЕ</t>
        </is>
      </c>
      <c r="D10" s="234" t="n"/>
      <c r="E10" s="100" t="n"/>
      <c r="F10" s="238" t="n"/>
      <c r="G10" s="238" t="n"/>
    </row>
    <row r="11">
      <c r="A11" s="243" t="n"/>
      <c r="B11" s="250" t="inlineStr">
        <is>
          <t>ТЕХНОЛОГИЧЕСКОЕ ОБОРУДОВАНИЕ</t>
        </is>
      </c>
      <c r="C11" s="299" t="n"/>
      <c r="D11" s="299" t="n"/>
      <c r="E11" s="299" t="n"/>
      <c r="F11" s="299" t="n"/>
      <c r="G11" s="300" t="n"/>
    </row>
    <row r="12">
      <c r="A12" s="243" t="n"/>
      <c r="B12" s="160" t="n"/>
      <c r="C12" s="250" t="n"/>
      <c r="D12" s="243" t="n"/>
      <c r="E12" s="311" t="n"/>
      <c r="F12" s="26" t="n"/>
      <c r="G12" s="26" t="n"/>
    </row>
    <row r="13" ht="25.5" customHeight="1">
      <c r="A13" s="243" t="n"/>
      <c r="B13" s="250" t="n"/>
      <c r="C13" s="250" t="inlineStr">
        <is>
          <t>ИТОГО ТЕХНОЛОГИЧЕСКОЕ ОБОРУДОВАНИЕ</t>
        </is>
      </c>
      <c r="D13" s="250" t="n"/>
      <c r="E13" s="251" t="n"/>
      <c r="F13" s="238" t="n"/>
      <c r="G13" s="26" t="n"/>
    </row>
    <row r="14" ht="19.5" customHeight="1">
      <c r="A14" s="243" t="n"/>
      <c r="B14" s="250" t="n"/>
      <c r="C14" s="250" t="inlineStr">
        <is>
          <t>Всего по разделу «Оборудование»</t>
        </is>
      </c>
      <c r="D14" s="250" t="n"/>
      <c r="E14" s="251" t="n"/>
      <c r="F14" s="238" t="n"/>
      <c r="G14" s="26" t="n"/>
    </row>
    <row r="15">
      <c r="A15" s="24" t="n"/>
      <c r="B15" s="101" t="n"/>
      <c r="C15" s="24" t="n"/>
      <c r="D15" s="24" t="n"/>
      <c r="E15" s="24" t="n"/>
      <c r="F15" s="24" t="n"/>
      <c r="G15" s="24" t="n"/>
    </row>
    <row r="16">
      <c r="A16" s="4" t="inlineStr">
        <is>
          <t>Составил ______________________    Е. М. Добровольская</t>
        </is>
      </c>
      <c r="B16" s="12" t="n"/>
      <c r="C16" s="12" t="n"/>
      <c r="D16" s="24" t="n"/>
      <c r="E16" s="24" t="n"/>
      <c r="F16" s="24" t="n"/>
      <c r="G16" s="24" t="n"/>
    </row>
    <row r="17">
      <c r="A17" s="27" t="inlineStr">
        <is>
          <t xml:space="preserve">                         (подпись, инициалы, фамилия)</t>
        </is>
      </c>
      <c r="B17" s="12" t="n"/>
      <c r="C17" s="12" t="n"/>
      <c r="D17" s="24" t="n"/>
      <c r="E17" s="24" t="n"/>
      <c r="F17" s="24" t="n"/>
      <c r="G17" s="24" t="n"/>
    </row>
    <row r="18">
      <c r="A18" s="4" t="n"/>
      <c r="B18" s="12" t="n"/>
      <c r="C18" s="12" t="n"/>
      <c r="D18" s="24" t="n"/>
      <c r="E18" s="24" t="n"/>
      <c r="F18" s="24" t="n"/>
      <c r="G18" s="24" t="n"/>
    </row>
    <row r="19">
      <c r="A19" s="4" t="inlineStr">
        <is>
          <t>Проверил ______________________        А.В. Костянецкая</t>
        </is>
      </c>
      <c r="B19" s="12" t="n"/>
      <c r="C19" s="12" t="n"/>
      <c r="D19" s="24" t="n"/>
      <c r="E19" s="24" t="n"/>
      <c r="F19" s="24" t="n"/>
      <c r="G19" s="24" t="n"/>
    </row>
    <row r="20">
      <c r="A20" s="27" t="inlineStr">
        <is>
          <t xml:space="preserve">                        (подпись, инициалы, фамилия)</t>
        </is>
      </c>
      <c r="B20" s="12" t="n"/>
      <c r="C20" s="12" t="n"/>
      <c r="D20" s="24" t="n"/>
      <c r="E20" s="24" t="n"/>
      <c r="F20" s="24" t="n"/>
      <c r="G20" s="24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7" horizontalDpi="1200" verticalDpi="1200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A6" sqref="A6"/>
    </sheetView>
  </sheetViews>
  <sheetFormatPr baseColWidth="8" defaultRowHeight="14.4"/>
  <cols>
    <col width="12.6640625" customWidth="1" min="1" max="1"/>
    <col width="32.33203125" customWidth="1" min="2" max="2"/>
    <col width="47.109375" customWidth="1" min="3" max="3"/>
    <col width="62.88671875" customWidth="1" min="4" max="4"/>
    <col width="9.109375" customWidth="1" min="5" max="5"/>
  </cols>
  <sheetData>
    <row r="1" ht="15.75" customHeight="1">
      <c r="A1" s="112" t="n"/>
      <c r="B1" s="112" t="n"/>
      <c r="C1" s="112" t="n"/>
      <c r="D1" s="240" t="inlineStr">
        <is>
          <t>Приложение №7</t>
        </is>
      </c>
    </row>
    <row r="2" ht="15.75" customHeight="1">
      <c r="A2" s="112" t="n"/>
      <c r="B2" s="112" t="n"/>
      <c r="C2" s="112" t="n"/>
      <c r="D2" s="112" t="n"/>
    </row>
    <row r="3" ht="15.75" customHeight="1">
      <c r="A3" s="112" t="n"/>
      <c r="B3" s="148" t="inlineStr">
        <is>
          <t>Расчет показателя УНЦ</t>
        </is>
      </c>
      <c r="C3" s="112" t="n"/>
      <c r="D3" s="112" t="n"/>
    </row>
    <row r="4" ht="15.75" customHeight="1">
      <c r="A4" s="112" t="n"/>
      <c r="B4" s="112" t="n"/>
      <c r="C4" s="112" t="n"/>
      <c r="D4" s="112" t="n"/>
    </row>
    <row r="5" ht="31.2" customHeight="1">
      <c r="A5" s="253" t="inlineStr">
        <is>
          <t xml:space="preserve">Наименование разрабатываемого показателя УНЦ - </t>
        </is>
      </c>
      <c r="D5" s="253">
        <f>'Прил.5 Расчет СМР и ОБ'!D6:J6</f>
        <v/>
      </c>
    </row>
    <row r="6" ht="15.75" customHeight="1">
      <c r="A6" s="112" t="inlineStr">
        <is>
          <t>Единица измерения  — 1 объект</t>
        </is>
      </c>
      <c r="B6" s="112" t="n"/>
      <c r="C6" s="112" t="n"/>
      <c r="D6" s="112" t="n"/>
    </row>
    <row r="7" ht="15.75" customHeight="1">
      <c r="A7" s="112" t="n"/>
      <c r="B7" s="112" t="n"/>
      <c r="C7" s="112" t="n"/>
      <c r="D7" s="112" t="n"/>
    </row>
    <row r="8">
      <c r="A8" s="230" t="inlineStr">
        <is>
          <t>Код показателя</t>
        </is>
      </c>
      <c r="B8" s="230" t="inlineStr">
        <is>
          <t>Наименование показателя</t>
        </is>
      </c>
      <c r="C8" s="230" t="inlineStr">
        <is>
          <t>Наименование РМ, входящих в состав показателя</t>
        </is>
      </c>
      <c r="D8" s="230" t="inlineStr">
        <is>
          <t>Норматив цены на 01.01.2023, тыс.руб.</t>
        </is>
      </c>
    </row>
    <row r="9">
      <c r="A9" s="302" t="n"/>
      <c r="B9" s="302" t="n"/>
      <c r="C9" s="302" t="n"/>
      <c r="D9" s="302" t="n"/>
    </row>
    <row r="10" ht="15.75" customHeight="1">
      <c r="A10" s="230" t="n">
        <v>1</v>
      </c>
      <c r="B10" s="230" t="n">
        <v>2</v>
      </c>
      <c r="C10" s="230" t="n">
        <v>3</v>
      </c>
      <c r="D10" s="230" t="n">
        <v>4</v>
      </c>
    </row>
    <row r="11" ht="94.5" customHeight="1">
      <c r="A11" s="230" t="inlineStr">
        <is>
          <t>П12-01-2</t>
        </is>
      </c>
      <c r="B11" s="230" t="inlineStr">
        <is>
          <t>Затраты на проектные работы по безопасности значимых объектов критической информационной инфраструктуры</t>
        </is>
      </c>
      <c r="C11" s="208" t="inlineStr">
        <is>
          <t>Объект критической информационной инфраструктуры. Проектная документация</t>
        </is>
      </c>
      <c r="D11" s="117">
        <f>'Прил.4 РМ'!C25/1000</f>
        <v/>
      </c>
    </row>
    <row r="13">
      <c r="A13" s="4" t="inlineStr">
        <is>
          <t>Составил ______________________    Е. М. Добровольская</t>
        </is>
      </c>
      <c r="B13" s="12" t="n"/>
      <c r="C13" s="12" t="n"/>
      <c r="D13" s="24" t="n"/>
    </row>
    <row r="14">
      <c r="A14" s="27" t="inlineStr">
        <is>
          <t xml:space="preserve">                         (подпись, инициалы, фамилия)</t>
        </is>
      </c>
      <c r="B14" s="12" t="n"/>
      <c r="C14" s="12" t="n"/>
      <c r="D14" s="24" t="n"/>
    </row>
    <row r="15">
      <c r="A15" s="4" t="n"/>
      <c r="B15" s="12" t="n"/>
      <c r="C15" s="12" t="n"/>
      <c r="D15" s="24" t="n"/>
    </row>
    <row r="16">
      <c r="A16" s="4" t="inlineStr">
        <is>
          <t>Проверил ______________________        А.В. Костянецкая</t>
        </is>
      </c>
      <c r="B16" s="12" t="n"/>
      <c r="C16" s="12" t="n"/>
      <c r="D16" s="24" t="n"/>
    </row>
    <row r="17" ht="20.25" customHeight="1">
      <c r="A17" s="27" t="inlineStr">
        <is>
          <t xml:space="preserve">                        (подпись, инициалы, фамилия)</t>
        </is>
      </c>
      <c r="B17" s="12" t="n"/>
      <c r="C17" s="12" t="n"/>
      <c r="D17" s="24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57" horizontalDpi="1200" verticalDpi="1200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29"/>
  <sheetViews>
    <sheetView view="pageBreakPreview" zoomScale="60" zoomScaleNormal="85" workbookViewId="0">
      <selection activeCell="B15" sqref="B15"/>
    </sheetView>
  </sheetViews>
  <sheetFormatPr baseColWidth="8" defaultColWidth="9.109375" defaultRowHeight="14.4"/>
  <cols>
    <col width="40.6640625" customWidth="1" min="2" max="2"/>
    <col width="37.88671875" customWidth="1" min="3" max="3"/>
    <col width="32" customWidth="1" min="4" max="4"/>
  </cols>
  <sheetData>
    <row r="4" ht="15.75" customHeight="1">
      <c r="B4" s="216" t="inlineStr">
        <is>
          <t>Приложение № 10</t>
        </is>
      </c>
    </row>
    <row r="5" ht="18.75" customHeight="1">
      <c r="B5" s="126" t="n"/>
    </row>
    <row r="6" ht="15.75" customHeight="1">
      <c r="B6" s="217" t="inlineStr">
        <is>
          <t>Используемые индексы изменений сметной стоимости и нормы сопутствующих затрат</t>
        </is>
      </c>
    </row>
    <row r="7">
      <c r="B7" s="254" t="n"/>
    </row>
    <row r="8">
      <c r="B8" s="254" t="n"/>
      <c r="C8" s="254" t="n"/>
      <c r="D8" s="254" t="n"/>
      <c r="E8" s="254" t="n"/>
    </row>
    <row r="9" ht="47.25" customHeight="1">
      <c r="B9" s="230" t="inlineStr">
        <is>
          <t>Наименование индекса / норм сопутствующих затрат</t>
        </is>
      </c>
      <c r="C9" s="230" t="inlineStr">
        <is>
          <t>Дата применения и обоснование индекса / норм сопутствующих затрат</t>
        </is>
      </c>
      <c r="D9" s="230" t="inlineStr">
        <is>
          <t>Размер индекса / норма сопутствующих затрат</t>
        </is>
      </c>
    </row>
    <row r="10" ht="15.75" customHeight="1">
      <c r="B10" s="230" t="n">
        <v>1</v>
      </c>
      <c r="C10" s="230" t="n">
        <v>2</v>
      </c>
      <c r="D10" s="230" t="n">
        <v>3</v>
      </c>
    </row>
    <row r="11" ht="31.2" customHeight="1">
      <c r="B11" s="230" t="inlineStr">
        <is>
          <t xml:space="preserve">Индекс изменения сметной стоимости на 1 квартал 2023 года. ОЗП </t>
        </is>
      </c>
      <c r="C11" s="230" t="inlineStr">
        <is>
          <t>Письмо Минстроя России от от 01.04.2023г. №17772-ИФ/09 прил.9</t>
        </is>
      </c>
      <c r="D11" s="230" t="n">
        <v>44.29</v>
      </c>
    </row>
    <row r="12" ht="31.2" customHeight="1">
      <c r="B12" s="230" t="inlineStr">
        <is>
          <t>Индекс изменения сметной стоимости на 1 квартал 2023 года. ЭМ</t>
        </is>
      </c>
      <c r="C12" s="230" t="inlineStr">
        <is>
          <t>Письмо Минстроя России от от 01.04.2023г. №17772-ИФ/09 прил.9</t>
        </is>
      </c>
      <c r="D12" s="230" t="n">
        <v>13.47</v>
      </c>
    </row>
    <row r="13" ht="31.2" customHeight="1">
      <c r="B13" s="230" t="inlineStr">
        <is>
          <t>Индекс изменения сметной стоимости на 1 квартал 2023 года. МАТ</t>
        </is>
      </c>
      <c r="C13" s="230" t="inlineStr">
        <is>
          <t>Письмо Минстроя России от от 01.04.2023г. №17772-ИФ/09 прил.9</t>
        </is>
      </c>
      <c r="D13" s="230" t="n">
        <v>8.039999999999999</v>
      </c>
    </row>
    <row r="14" ht="31.2" customHeight="1">
      <c r="B14" s="230" t="inlineStr">
        <is>
          <t>Индекс изменения сметной стоимости на 1 квартал 2023 года. ОБ</t>
        </is>
      </c>
      <c r="C14" s="230" t="inlineStr">
        <is>
          <t>Письмо Минстроя России от 23.02.2023г. №9791-ИФ/09 прил.6</t>
        </is>
      </c>
      <c r="D14" s="230" t="n">
        <v>6.26</v>
      </c>
    </row>
    <row r="15" ht="46.8" customHeight="1">
      <c r="B15" s="230" t="inlineStr">
        <is>
          <t>Индекс изменения сметной стоимости на 1 квартал 2023 года. Инженерные изыскания</t>
        </is>
      </c>
      <c r="C15" s="230" t="inlineStr">
        <is>
          <t>Письмо Минстроя России от 30.01.2023г. №4125-ИФ/09 прил.5</t>
        </is>
      </c>
      <c r="D15" s="230" t="n">
        <v>5.36</v>
      </c>
    </row>
    <row r="16" ht="46.8" customHeight="1">
      <c r="B16" s="171" t="inlineStr">
        <is>
          <t>Индекс изменения сметной стоимости на 1 квартал 2023 года. Проектные работы</t>
        </is>
      </c>
      <c r="C16" s="171" t="inlineStr">
        <is>
          <t>Письмо Минстроя России от 30.01.2023г. №4125-ИФ/09 прил.5</t>
        </is>
      </c>
      <c r="D16" s="171" t="n">
        <v>5.32</v>
      </c>
    </row>
    <row r="17" ht="46.8" customHeight="1">
      <c r="B17" s="171" t="inlineStr">
        <is>
          <t>Индекс изменения сметной стоимости на 1 квартал 2023 года. Проектные работы</t>
        </is>
      </c>
      <c r="C17" s="171" t="inlineStr">
        <is>
          <t>Письмо Минстроя России от 30.01.2023г. №4125-ИФ/09 прил.5</t>
        </is>
      </c>
      <c r="D17" s="171" t="n">
        <v>40.71</v>
      </c>
    </row>
    <row r="18" ht="78" customHeight="1">
      <c r="B18" s="230" t="inlineStr">
        <is>
          <t>Временные здания и сооружения</t>
        </is>
      </c>
      <c r="C18" s="230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8" s="128" t="n">
        <v>0.039</v>
      </c>
    </row>
    <row r="19" ht="78" customHeight="1">
      <c r="B19" s="230" t="inlineStr">
        <is>
          <t>Дополнительные затраты при производстве строительно-монтажных работ в зимнее время</t>
        </is>
      </c>
      <c r="C19" s="230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9" s="128" t="n">
        <v>0.021</v>
      </c>
    </row>
    <row r="20" ht="15.6" customHeight="1">
      <c r="B20" s="230" t="n"/>
      <c r="C20" s="230" t="n"/>
      <c r="D20" s="128" t="n"/>
    </row>
    <row r="21" ht="31.5" customHeight="1">
      <c r="B21" s="230" t="inlineStr">
        <is>
          <t>Строительный контроль</t>
        </is>
      </c>
      <c r="C21" s="230" t="inlineStr">
        <is>
          <t>Постановление Правительства РФ от 21.06.10 г. № 468</t>
        </is>
      </c>
      <c r="D21" s="128" t="n">
        <v>0.0214</v>
      </c>
    </row>
    <row r="22" ht="31.5" customHeight="1">
      <c r="B22" s="230" t="inlineStr">
        <is>
          <t>Авторский надзор - 0,2%</t>
        </is>
      </c>
      <c r="C22" s="230" t="inlineStr">
        <is>
          <t>Приказ от 4.08.2020 № 421/пр п.173</t>
        </is>
      </c>
      <c r="D22" s="128" t="n">
        <v>0.002</v>
      </c>
    </row>
    <row r="23" ht="24" customHeight="1">
      <c r="B23" s="230" t="inlineStr">
        <is>
          <t>Непредвиденные расходы</t>
        </is>
      </c>
      <c r="C23" s="230" t="inlineStr">
        <is>
          <t>Приказ от 4.08.2020 № 421/пр п.179</t>
        </is>
      </c>
      <c r="D23" s="128" t="n">
        <v>0.03</v>
      </c>
    </row>
    <row r="24" ht="18.75" customHeight="1">
      <c r="B24" s="127" t="n"/>
    </row>
    <row r="25">
      <c r="B25" s="4" t="inlineStr">
        <is>
          <t>Составил ______________________    Е. М. Добровольская</t>
        </is>
      </c>
      <c r="C25" s="12" t="n"/>
    </row>
    <row r="26">
      <c r="B26" s="27" t="inlineStr">
        <is>
          <t xml:space="preserve">                         (подпись, инициалы, фамилия)</t>
        </is>
      </c>
      <c r="C26" s="12" t="n"/>
    </row>
    <row r="27">
      <c r="B27" s="4" t="n"/>
      <c r="C27" s="12" t="n"/>
    </row>
    <row r="28">
      <c r="B28" s="4" t="inlineStr">
        <is>
          <t>Проверил ______________________        А.В. Костянецкая</t>
        </is>
      </c>
      <c r="C28" s="12" t="n"/>
    </row>
    <row r="29">
      <c r="B29" s="27" t="inlineStr">
        <is>
          <t xml:space="preserve">                        (подпись, инициалы, фамилия)</t>
        </is>
      </c>
      <c r="C29" s="12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horizontalDpi="1200" verticalDpi="1200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workbookViewId="0">
      <selection activeCell="J19" sqref="J19"/>
    </sheetView>
  </sheetViews>
  <sheetFormatPr baseColWidth="8" defaultColWidth="9.109375" defaultRowHeight="14.4"/>
  <cols>
    <col width="44.88671875" customWidth="1" min="2" max="2"/>
    <col width="13" customWidth="1" min="3" max="3"/>
    <col width="22.88671875" customWidth="1" min="4" max="4"/>
    <col width="21.5546875" customWidth="1" min="5" max="5"/>
    <col width="43.88671875" customWidth="1" min="6" max="6"/>
  </cols>
  <sheetData>
    <row r="2" ht="17.25" customHeight="1">
      <c r="A2" s="217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111" t="inlineStr">
        <is>
          <t>Составлен в уровне цен на 01.01.2023 г.</t>
        </is>
      </c>
      <c r="B4" s="112" t="n"/>
      <c r="C4" s="112" t="n"/>
      <c r="D4" s="112" t="n"/>
      <c r="E4" s="112" t="n"/>
      <c r="F4" s="112" t="n"/>
      <c r="G4" s="112" t="n"/>
    </row>
    <row r="5" ht="15.75" customHeight="1">
      <c r="A5" s="113" t="inlineStr">
        <is>
          <t>№ пп.</t>
        </is>
      </c>
      <c r="B5" s="113" t="inlineStr">
        <is>
          <t>Наименование элемента</t>
        </is>
      </c>
      <c r="C5" s="113" t="inlineStr">
        <is>
          <t>Обозначение</t>
        </is>
      </c>
      <c r="D5" s="113" t="inlineStr">
        <is>
          <t>Формула</t>
        </is>
      </c>
      <c r="E5" s="113" t="inlineStr">
        <is>
          <t>Величина элемента</t>
        </is>
      </c>
      <c r="F5" s="113" t="inlineStr">
        <is>
          <t>Наименования обосновывающих документов</t>
        </is>
      </c>
      <c r="G5" s="112" t="n"/>
    </row>
    <row r="6" ht="15.75" customHeight="1">
      <c r="A6" s="113" t="n">
        <v>1</v>
      </c>
      <c r="B6" s="113" t="n">
        <v>2</v>
      </c>
      <c r="C6" s="113" t="n">
        <v>3</v>
      </c>
      <c r="D6" s="113" t="n">
        <v>4</v>
      </c>
      <c r="E6" s="113" t="n">
        <v>5</v>
      </c>
      <c r="F6" s="113" t="n">
        <v>6</v>
      </c>
      <c r="G6" s="112" t="n"/>
    </row>
    <row r="7" ht="110.25" customHeight="1">
      <c r="A7" s="114" t="inlineStr">
        <is>
          <t>1.1</t>
        </is>
      </c>
      <c r="B7" s="115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30" t="inlineStr">
        <is>
          <t>С1ср</t>
        </is>
      </c>
      <c r="D7" s="230" t="inlineStr">
        <is>
          <t>-</t>
        </is>
      </c>
      <c r="E7" s="55" t="n">
        <v>47872.94</v>
      </c>
      <c r="F7" s="115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12" t="n"/>
    </row>
    <row r="8" ht="31.5" customHeight="1">
      <c r="A8" s="114" t="inlineStr">
        <is>
          <t>1.2</t>
        </is>
      </c>
      <c r="B8" s="115" t="inlineStr">
        <is>
          <t>Среднегодовое нормативное число часов работы одного рабочего в месяц, часы (ч.)</t>
        </is>
      </c>
      <c r="C8" s="230" t="inlineStr">
        <is>
          <t>tср</t>
        </is>
      </c>
      <c r="D8" s="230" t="inlineStr">
        <is>
          <t>1973ч/12мес.</t>
        </is>
      </c>
      <c r="E8" s="117">
        <f>1973/12</f>
        <v/>
      </c>
      <c r="F8" s="115" t="inlineStr">
        <is>
          <t>Производственный календарь 2023 год
(40-часов.неделя)</t>
        </is>
      </c>
      <c r="G8" s="118" t="n"/>
    </row>
    <row r="9" ht="15.75" customHeight="1">
      <c r="A9" s="114" t="inlineStr">
        <is>
          <t>1.3</t>
        </is>
      </c>
      <c r="B9" s="115" t="inlineStr">
        <is>
          <t>Коэффициент увеличения</t>
        </is>
      </c>
      <c r="C9" s="230" t="inlineStr">
        <is>
          <t>Кув</t>
        </is>
      </c>
      <c r="D9" s="230" t="inlineStr">
        <is>
          <t>-</t>
        </is>
      </c>
      <c r="E9" s="117" t="n">
        <v>1</v>
      </c>
      <c r="F9" s="115" t="n"/>
      <c r="G9" s="118" t="n"/>
    </row>
    <row r="10" ht="15.75" customHeight="1">
      <c r="A10" s="114" t="inlineStr">
        <is>
          <t>1.4</t>
        </is>
      </c>
      <c r="B10" s="115" t="inlineStr">
        <is>
          <t>Средний разряд работ</t>
        </is>
      </c>
      <c r="C10" s="230" t="n"/>
      <c r="D10" s="230" t="n"/>
      <c r="E10" s="312" t="n">
        <v>3.6</v>
      </c>
      <c r="F10" s="115" t="inlineStr">
        <is>
          <t>РТМ</t>
        </is>
      </c>
      <c r="G10" s="118" t="n"/>
    </row>
    <row r="11" ht="78.75" customHeight="1">
      <c r="A11" s="114" t="inlineStr">
        <is>
          <t>1.5</t>
        </is>
      </c>
      <c r="B11" s="115" t="inlineStr">
        <is>
          <t>Тарифный коэффициент среднего разряда работ</t>
        </is>
      </c>
      <c r="C11" s="230" t="inlineStr">
        <is>
          <t>КТ</t>
        </is>
      </c>
      <c r="D11" s="230" t="inlineStr">
        <is>
          <t>-</t>
        </is>
      </c>
      <c r="E11" s="313" t="n">
        <v>1.278</v>
      </c>
      <c r="F11" s="115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12" t="n"/>
    </row>
    <row r="12" ht="78.75" customHeight="1">
      <c r="A12" s="114" t="inlineStr">
        <is>
          <t>1.6</t>
        </is>
      </c>
      <c r="B12" s="227" t="inlineStr">
        <is>
          <t>Коэффициент инфляции, определяемый поквартально</t>
        </is>
      </c>
      <c r="C12" s="230" t="inlineStr">
        <is>
          <t>Кинф</t>
        </is>
      </c>
      <c r="D12" s="230" t="inlineStr">
        <is>
          <t>-</t>
        </is>
      </c>
      <c r="E12" s="314" t="n">
        <v>1.139</v>
      </c>
      <c r="F12" s="123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18" t="n"/>
    </row>
    <row r="13" ht="63" customHeight="1">
      <c r="A13" s="114" t="inlineStr">
        <is>
          <t>1.7</t>
        </is>
      </c>
      <c r="B13" s="124" t="inlineStr">
        <is>
          <t>Размер средств на оплату труда рабочих-строителей в текущем уровне цен (ФОТр.тек.), руб/чел.-ч</t>
        </is>
      </c>
      <c r="C13" s="230" t="inlineStr">
        <is>
          <t>ФОТр.тек.</t>
        </is>
      </c>
      <c r="D13" s="230" t="inlineStr">
        <is>
          <t>(С1ср/tср*КТ*Т*Кув)*Кинф</t>
        </is>
      </c>
      <c r="E13" s="125">
        <f>((E7*E9/E8)*E11)*E12</f>
        <v/>
      </c>
      <c r="F13" s="115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12" t="n"/>
    </row>
  </sheetData>
  <mergeCells count="1">
    <mergeCell ref="A2:F2"/>
  </mergeCells>
  <pageMargins left="0.7" right="0.7" top="0.75" bottom="0.75" header="0.3" footer="0.3"/>
  <pageSetup orientation="portrait" paperSize="9" scale="57" horizontalDpi="1200" verticalDpi="1200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2025-01-24T12:13:22Z</dcterms:modified>
  <cp:lastModifiedBy>user1</cp:lastModifiedBy>
  <cp:lastPrinted>2024-01-17T15:22:59Z</cp:lastPrinted>
</cp:coreProperties>
</file>