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760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20 кВ, 760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19" t="inlineStr">
        <is>
          <t>Составил ______________________     Е. М. Добровольская</t>
        </is>
      </c>
      <c r="D18" s="329" t="n"/>
      <c r="E18" s="329" t="n"/>
    </row>
    <row r="19" ht="14.45" customHeight="1" s="342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2">
      <c r="C20" s="319" t="n"/>
      <c r="D20" s="329" t="n"/>
      <c r="E20" s="329" t="n"/>
    </row>
    <row r="21" ht="14.45" customHeight="1" s="342">
      <c r="C21" s="319" t="inlineStr">
        <is>
          <t>Проверил ______________________        А.В. Костянецкая</t>
        </is>
      </c>
      <c r="D21" s="329" t="n"/>
      <c r="E21" s="329" t="n"/>
    </row>
    <row r="22" ht="14.45" customHeight="1" s="342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4" t="n"/>
      <c r="B4" s="274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760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5" t="n"/>
      <c r="H12" s="47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3" t="n">
        <v>8.859999999999999</v>
      </c>
      <c r="H14" s="263">
        <f>ROUND(F14*G14,2)</f>
        <v/>
      </c>
    </row>
    <row r="15">
      <c r="A15" s="41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3" t="n">
        <v>9.619999999999999</v>
      </c>
      <c r="H16" s="263">
        <f>ROUND(F16*G16,2)</f>
        <v/>
      </c>
    </row>
    <row r="17">
      <c r="A17" s="41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3" t="n">
        <v>8.529999999999999</v>
      </c>
      <c r="H20" s="263">
        <f>ROUND(F20*G20,2)</f>
        <v/>
      </c>
    </row>
    <row r="21">
      <c r="A21" s="41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3" t="n">
        <v>9.289999999999999</v>
      </c>
      <c r="H22" s="263">
        <f>ROUND(F22*G22,2)</f>
        <v/>
      </c>
    </row>
    <row r="23">
      <c r="A23" s="41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3" t="n">
        <v>10.65</v>
      </c>
      <c r="H24" s="263">
        <f>ROUND(F24*G24,2)</f>
        <v/>
      </c>
    </row>
    <row r="25">
      <c r="A25" s="41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3" t="n">
        <v>7.94</v>
      </c>
      <c r="H25" s="263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7" t="n">
        <v>2</v>
      </c>
      <c r="D27" s="268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3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11" t="n">
        <v>16</v>
      </c>
      <c r="B30" s="38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11" t="n">
        <v>17</v>
      </c>
      <c r="B31" s="383" t="n"/>
      <c r="C31" s="267" t="inlineStr">
        <is>
          <t>91.21.03-011</t>
        </is>
      </c>
      <c r="D31" s="268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2">
      <c r="A32" s="411" t="n">
        <v>18</v>
      </c>
      <c r="B32" s="38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11" t="n">
        <v>19</v>
      </c>
      <c r="B33" s="38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42">
      <c r="A34" s="411" t="n">
        <v>20</v>
      </c>
      <c r="B34" s="38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2">
      <c r="A35" s="411" t="n">
        <v>21</v>
      </c>
      <c r="B35" s="38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2" t="n">
        <v>100</v>
      </c>
      <c r="H35" s="263">
        <f>ROUND(F35*G35,2)</f>
        <v/>
      </c>
      <c r="I35" s="276" t="n"/>
    </row>
    <row r="36" ht="26.45" customHeight="1" s="342">
      <c r="A36" s="411" t="n">
        <v>22</v>
      </c>
      <c r="B36" s="38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2" t="n">
        <v>8.1</v>
      </c>
      <c r="H36" s="263">
        <f>ROUND(F36*G36,2)</f>
        <v/>
      </c>
    </row>
    <row r="37" ht="26.45" customHeight="1" s="342">
      <c r="A37" s="411" t="n">
        <v>23</v>
      </c>
      <c r="B37" s="38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2" t="n">
        <v>8.16</v>
      </c>
      <c r="H37" s="263">
        <f>ROUND(F37*G37,2)</f>
        <v/>
      </c>
    </row>
    <row r="38" ht="26.45" customHeight="1" s="342">
      <c r="A38" s="411" t="n">
        <v>24</v>
      </c>
      <c r="B38" s="38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2" t="n">
        <v>5.03</v>
      </c>
      <c r="H38" s="263">
        <f>ROUND(F38*G38,2)</f>
        <v/>
      </c>
    </row>
    <row r="39">
      <c r="A39" s="411" t="n">
        <v>25</v>
      </c>
      <c r="B39" s="38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2" t="n">
        <v>86.40000000000001</v>
      </c>
      <c r="H39" s="263">
        <f>ROUND(F39*G39,2)</f>
        <v/>
      </c>
    </row>
    <row r="40" ht="25.5" customHeight="1" s="342">
      <c r="A40" s="411" t="n">
        <v>26</v>
      </c>
      <c r="B40" s="38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2" t="n">
        <v>96.89</v>
      </c>
      <c r="H40" s="263">
        <f>ROUND(F40*G40,2)</f>
        <v/>
      </c>
    </row>
    <row r="41">
      <c r="A41" s="411" t="n">
        <v>27</v>
      </c>
      <c r="B41" s="38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2" t="n">
        <v>65.70999999999999</v>
      </c>
      <c r="H41" s="263">
        <f>ROUND(F41*G41,2)</f>
        <v/>
      </c>
    </row>
    <row r="42" ht="26.45" customHeight="1" s="342">
      <c r="A42" s="411" t="n">
        <v>28</v>
      </c>
      <c r="B42" s="38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2" t="n">
        <v>90.40000000000001</v>
      </c>
      <c r="H42" s="263">
        <f>ROUND(F42*G42,2)</f>
        <v/>
      </c>
    </row>
    <row r="43">
      <c r="A43" s="411" t="n">
        <v>29</v>
      </c>
      <c r="B43" s="38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2" t="n">
        <v>79.06999999999999</v>
      </c>
      <c r="H43" s="263">
        <f>ROUND(F43*G43,2)</f>
        <v/>
      </c>
      <c r="J43" s="478" t="n"/>
      <c r="L43" s="276" t="n"/>
    </row>
    <row r="44" customFormat="1" s="237">
      <c r="A44" s="411" t="n">
        <v>30</v>
      </c>
      <c r="B44" s="38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2" t="n">
        <v>59.47</v>
      </c>
      <c r="H44" s="263">
        <f>ROUND(F44*G44,2)</f>
        <v/>
      </c>
      <c r="L44" s="276" t="n"/>
    </row>
    <row r="45">
      <c r="A45" s="411" t="n">
        <v>31</v>
      </c>
      <c r="B45" s="38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2" t="n">
        <v>13.5</v>
      </c>
      <c r="H45" s="263">
        <f>ROUND(F45*G45,2)</f>
        <v/>
      </c>
      <c r="L45" s="276" t="n"/>
    </row>
    <row r="46" ht="26.45" customHeight="1" s="342">
      <c r="A46" s="411" t="n">
        <v>32</v>
      </c>
      <c r="B46" s="38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2" t="n">
        <v>6.9</v>
      </c>
      <c r="H46" s="263">
        <f>ROUND(F46*G46,2)</f>
        <v/>
      </c>
      <c r="L46" s="276" t="n"/>
    </row>
    <row r="47">
      <c r="A47" s="411" t="n">
        <v>33</v>
      </c>
      <c r="B47" s="38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2" t="n">
        <v>29.6</v>
      </c>
      <c r="H47" s="263">
        <f>ROUND(F47*G47,2)</f>
        <v/>
      </c>
      <c r="L47" s="276" t="n"/>
    </row>
    <row r="48" ht="26.45" customHeight="1" s="342">
      <c r="A48" s="411" t="n">
        <v>34</v>
      </c>
      <c r="B48" s="38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2" t="n">
        <v>12.31</v>
      </c>
      <c r="H48" s="263">
        <f>ROUND(F48*G48,2)</f>
        <v/>
      </c>
      <c r="L48" s="276" t="n"/>
    </row>
    <row r="49" ht="26.45" customHeight="1" s="342">
      <c r="A49" s="411" t="n">
        <v>35</v>
      </c>
      <c r="B49" s="38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2" t="n">
        <v>6.82</v>
      </c>
      <c r="H49" s="263">
        <f>ROUND(F49*G49,2)</f>
        <v/>
      </c>
    </row>
    <row r="50">
      <c r="A50" s="411" t="n">
        <v>36</v>
      </c>
      <c r="B50" s="38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2" t="n">
        <v>290.01</v>
      </c>
      <c r="H50" s="263">
        <f>ROUND(F50*G50,2)</f>
        <v/>
      </c>
    </row>
    <row r="51" ht="26.45" customHeight="1" s="342">
      <c r="A51" s="411" t="n">
        <v>37</v>
      </c>
      <c r="B51" s="38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2" t="n">
        <v>0.55</v>
      </c>
      <c r="H51" s="263">
        <f>ROUND(F51*G51,2)</f>
        <v/>
      </c>
    </row>
    <row r="52">
      <c r="A52" s="411" t="n">
        <v>38</v>
      </c>
      <c r="B52" s="383" t="n"/>
      <c r="C52" s="267" t="inlineStr">
        <is>
          <t>91.07.04-001</t>
        </is>
      </c>
      <c r="D52" s="268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2" t="n">
        <v>1.9</v>
      </c>
      <c r="H52" s="263">
        <f>ROUND(F52*G52,2)</f>
        <v/>
      </c>
    </row>
    <row r="53">
      <c r="A53" s="411" t="n">
        <v>39</v>
      </c>
      <c r="B53" s="38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2" t="n">
        <v>110</v>
      </c>
      <c r="H53" s="263">
        <f>ROUND(F53*G53,2)</f>
        <v/>
      </c>
    </row>
    <row r="54">
      <c r="A54" s="411" t="n">
        <v>40</v>
      </c>
      <c r="B54" s="38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2" t="n">
        <v>89.98999999999999</v>
      </c>
      <c r="H54" s="263">
        <f>ROUND(F54*G54,2)</f>
        <v/>
      </c>
    </row>
    <row r="55">
      <c r="A55" s="411" t="n">
        <v>41</v>
      </c>
      <c r="B55" s="38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2" t="n">
        <v>120.24</v>
      </c>
      <c r="H55" s="263">
        <f>ROUND(F55*G55,2)</f>
        <v/>
      </c>
    </row>
    <row r="56" ht="26.45" customHeight="1" s="342">
      <c r="A56" s="411" t="n">
        <v>42</v>
      </c>
      <c r="B56" s="38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2" t="n">
        <v>0.9</v>
      </c>
      <c r="H56" s="263">
        <f>ROUND(F56*G56,2)</f>
        <v/>
      </c>
    </row>
    <row r="57" ht="26.45" customHeight="1" s="342">
      <c r="A57" s="411" t="n">
        <v>43</v>
      </c>
      <c r="B57" s="38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2" t="n">
        <v>131.44</v>
      </c>
      <c r="H57" s="263">
        <f>ROUND(F57*G57,2)</f>
        <v/>
      </c>
      <c r="J57" s="478" t="n"/>
      <c r="L57" s="276" t="n"/>
    </row>
    <row r="58" customFormat="1" s="237">
      <c r="A58" s="411" t="n">
        <v>44</v>
      </c>
      <c r="B58" s="38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2" t="n">
        <v>1.2</v>
      </c>
      <c r="H58" s="263">
        <f>ROUND(F58*G58,2)</f>
        <v/>
      </c>
      <c r="L58" s="276" t="n"/>
    </row>
    <row r="59">
      <c r="A59" s="411" t="n">
        <v>45</v>
      </c>
      <c r="B59" s="38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2" t="n">
        <v>0.5</v>
      </c>
      <c r="H59" s="263">
        <f>ROUND(F59*G59,2)</f>
        <v/>
      </c>
      <c r="L59" s="276" t="n"/>
    </row>
    <row r="60" ht="26.45" customHeight="1" s="342">
      <c r="A60" s="411" t="n">
        <v>46</v>
      </c>
      <c r="B60" s="38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2" t="n">
        <v>1.7</v>
      </c>
      <c r="H60" s="263">
        <f>ROUND(F60*G60,2)</f>
        <v/>
      </c>
      <c r="L60" s="276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5" t="n"/>
      <c r="G61" s="265" t="n"/>
      <c r="H61" s="475">
        <f>SUM(H62:H64)</f>
        <v/>
      </c>
    </row>
    <row r="62" ht="26.45" customHeight="1" s="342">
      <c r="A62" s="273" t="n">
        <v>47</v>
      </c>
      <c r="B62" s="381" t="n"/>
      <c r="C62" s="332" t="inlineStr">
        <is>
          <t>Прайс из СД ОП</t>
        </is>
      </c>
      <c r="D62" s="314" t="inlineStr">
        <is>
          <t>Реактор дугогосящий масляный с конденсаторным регулированием типа  РДМК 760 кВА 20 кВ</t>
        </is>
      </c>
      <c r="E62" s="332" t="inlineStr">
        <is>
          <t>компл.</t>
        </is>
      </c>
      <c r="F62" s="332" t="n">
        <v>2</v>
      </c>
      <c r="G62" s="332" t="n">
        <v>553226.84</v>
      </c>
      <c r="H62" s="263">
        <f>ROUND(F62*G62,2)</f>
        <v/>
      </c>
      <c r="I62" s="280" t="n"/>
    </row>
    <row r="63" ht="27" customHeight="1" s="342">
      <c r="A63" s="273" t="n">
        <v>48</v>
      </c>
      <c r="B63" s="381" t="n"/>
      <c r="C63" s="332" t="inlineStr">
        <is>
          <t>Прайс из СД ОП</t>
        </is>
      </c>
      <c r="D63" s="314" t="inlineStr">
        <is>
          <t>Шинная опора напряжением 20 кВ ШОП-20 УХЛ1</t>
        </is>
      </c>
      <c r="E63" s="332" t="inlineStr">
        <is>
          <t>шт.</t>
        </is>
      </c>
      <c r="F63" s="332" t="n">
        <v>6</v>
      </c>
      <c r="G63" s="332" t="n">
        <v>1382.57</v>
      </c>
      <c r="H63" s="263">
        <f>ROUND(F63*G63,2)</f>
        <v/>
      </c>
    </row>
    <row r="64" ht="14.45" customHeight="1" s="342">
      <c r="A64" s="273" t="n">
        <v>49</v>
      </c>
      <c r="B64" s="381" t="n"/>
      <c r="C64" s="332" t="inlineStr">
        <is>
          <t>Прайс из СД ОП</t>
        </is>
      </c>
      <c r="D64" s="314" t="inlineStr">
        <is>
          <t>Ограничитель перенапряжения 20 кВ</t>
        </is>
      </c>
      <c r="E64" s="332" t="inlineStr">
        <is>
          <t>шт.</t>
        </is>
      </c>
      <c r="F64" s="332" t="n">
        <v>6</v>
      </c>
      <c r="G64" s="332" t="n">
        <v>112.46</v>
      </c>
      <c r="H64" s="263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3" t="n">
        <v>50</v>
      </c>
      <c r="B66" s="38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2">
      <c r="A67" s="273" t="n">
        <v>51</v>
      </c>
      <c r="B67" s="38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2">
      <c r="A69" s="273" t="n">
        <v>53</v>
      </c>
      <c r="B69" s="38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2">
      <c r="A70" s="273" t="n">
        <v>54</v>
      </c>
      <c r="B70" s="38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2">
      <c r="A71" s="273" t="n">
        <v>55</v>
      </c>
      <c r="B71" s="38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2">
      <c r="A72" s="273" t="n">
        <v>56</v>
      </c>
      <c r="B72" s="38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3" t="n">
        <v>5650</v>
      </c>
      <c r="H73" s="263">
        <f>ROUND(F73*G73,2)</f>
        <v/>
      </c>
      <c r="I73" s="280" t="n"/>
    </row>
    <row r="74" ht="26.45" customHeight="1" s="342">
      <c r="A74" s="273" t="n">
        <v>58</v>
      </c>
      <c r="B74" s="38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2">
      <c r="A76" s="273" t="n">
        <v>60</v>
      </c>
      <c r="B76" s="38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2">
      <c r="A77" s="273" t="n">
        <v>61</v>
      </c>
      <c r="B77" s="38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2">
      <c r="A78" s="273" t="n">
        <v>62</v>
      </c>
      <c r="B78" s="38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3" t="n"/>
      <c r="C79" s="267" t="inlineStr">
        <is>
          <t>08.1.02.25-0021</t>
        </is>
      </c>
      <c r="D79" s="268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3" t="n"/>
      <c r="C81" s="267" t="inlineStr">
        <is>
          <t>08.3.08.03-0011</t>
        </is>
      </c>
      <c r="D81" s="268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2">
      <c r="A82" s="273" t="n">
        <v>66</v>
      </c>
      <c r="B82" s="38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2">
      <c r="A83" s="273" t="n">
        <v>67</v>
      </c>
      <c r="B83" s="38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3" t="n">
        <v>44.98</v>
      </c>
      <c r="H84" s="263">
        <f>ROUND(F84*G84,2)</f>
        <v/>
      </c>
    </row>
    <row r="85" ht="26.45" customHeight="1" s="342">
      <c r="A85" s="273" t="n">
        <v>69</v>
      </c>
      <c r="B85" s="38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3" t="n">
        <v>54.99</v>
      </c>
      <c r="H86" s="263">
        <f>ROUND(F86*G86,2)</f>
        <v/>
      </c>
    </row>
    <row r="87" ht="26.45" customHeight="1" s="342">
      <c r="A87" s="273" t="n">
        <v>71</v>
      </c>
      <c r="B87" s="38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3" t="n">
        <v>63</v>
      </c>
      <c r="H87" s="263">
        <f>ROUND(F87*G87,2)</f>
        <v/>
      </c>
    </row>
    <row r="88" ht="26.45" customHeight="1" s="342">
      <c r="A88" s="273" t="n">
        <v>72</v>
      </c>
      <c r="B88" s="38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3" t="n"/>
      <c r="C90" s="267" t="inlineStr">
        <is>
          <t>02.2.01.02-0001</t>
        </is>
      </c>
      <c r="D90" s="268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3" t="n">
        <v>64315.46</v>
      </c>
      <c r="H95" s="263">
        <f>ROUND(F95*G95,2)</f>
        <v/>
      </c>
    </row>
    <row r="96" ht="26.45" customHeight="1" s="342">
      <c r="A96" s="273" t="n">
        <v>80</v>
      </c>
      <c r="B96" s="38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2">
      <c r="A99" s="273" t="n">
        <v>83</v>
      </c>
      <c r="B99" s="38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3" t="n">
        <v>1056</v>
      </c>
      <c r="H99" s="263">
        <f>ROUND(F99*G99,2)</f>
        <v/>
      </c>
    </row>
    <row r="100" ht="26.45" customHeight="1" s="342">
      <c r="A100" s="273" t="n">
        <v>84</v>
      </c>
      <c r="B100" s="38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3" t="n"/>
      <c r="C102" s="267" t="inlineStr">
        <is>
          <t>14.4.04.09-0016</t>
        </is>
      </c>
      <c r="D102" s="268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3" t="n">
        <v>112</v>
      </c>
      <c r="H103" s="263">
        <f>ROUND(F103*G103,2)</f>
        <v/>
      </c>
    </row>
    <row r="104" ht="26.45" customHeight="1" s="342">
      <c r="A104" s="273" t="n">
        <v>88</v>
      </c>
      <c r="B104" s="38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3" t="n">
        <v>556.76</v>
      </c>
      <c r="H104" s="263">
        <f>ROUND(F104*G104,2)</f>
        <v/>
      </c>
    </row>
    <row r="105" ht="26.45" customHeight="1" s="342">
      <c r="A105" s="273" t="n">
        <v>89</v>
      </c>
      <c r="B105" s="38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3" t="n"/>
      <c r="C106" s="267" t="inlineStr">
        <is>
          <t>01.7.15.06-0111</t>
        </is>
      </c>
      <c r="D106" s="268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3" t="n">
        <v>10315.01</v>
      </c>
      <c r="H107" s="263">
        <f>ROUND(F107*G107,2)</f>
        <v/>
      </c>
    </row>
    <row r="108" ht="26.45" customHeight="1" s="342">
      <c r="A108" s="273" t="n">
        <v>92</v>
      </c>
      <c r="B108" s="38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3" t="n">
        <v>6726.18</v>
      </c>
      <c r="H109" s="263">
        <f>ROUND(F109*G109,2)</f>
        <v/>
      </c>
    </row>
    <row r="110" ht="26.45" customHeight="1" s="342">
      <c r="A110" s="273" t="n">
        <v>94</v>
      </c>
      <c r="B110" s="38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3" t="n"/>
      <c r="C112" s="267" t="inlineStr">
        <is>
          <t>01.7.17.11-0001</t>
        </is>
      </c>
      <c r="D112" s="268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3" t="n">
        <v>50</v>
      </c>
      <c r="H112" s="263">
        <f>ROUND(F112*G112,2)</f>
        <v/>
      </c>
      <c r="K112" s="276" t="n"/>
    </row>
    <row r="113" ht="26.45" customHeight="1" s="342">
      <c r="A113" s="273" t="n">
        <v>97</v>
      </c>
      <c r="B113" s="38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2">
      <c r="A114" s="273" t="n">
        <v>98</v>
      </c>
      <c r="B114" s="38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3" t="n"/>
      <c r="C115" s="267" t="inlineStr">
        <is>
          <t>14.4.02.09-0001</t>
        </is>
      </c>
      <c r="D115" s="268" t="inlineStr">
        <is>
          <t>Краска</t>
        </is>
      </c>
      <c r="E115" s="411" t="inlineStr">
        <is>
          <t>кг</t>
        </is>
      </c>
      <c r="F115" s="41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3" t="n">
        <v>3.62</v>
      </c>
      <c r="H120" s="263">
        <f>ROUND(F120*G120,2)</f>
        <v/>
      </c>
    </row>
    <row r="121" ht="26.45" customHeight="1" s="342">
      <c r="A121" s="273" t="n">
        <v>105</v>
      </c>
      <c r="B121" s="38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8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3" t="n">
        <v>4455.2</v>
      </c>
      <c r="H124" s="263">
        <f>ROUND(F124*G124,2)</f>
        <v/>
      </c>
    </row>
    <row r="125" ht="26.45" customHeight="1" s="342">
      <c r="A125" s="273" t="n">
        <v>109</v>
      </c>
      <c r="B125" s="38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3" t="n">
        <v>42.1</v>
      </c>
      <c r="H125" s="263">
        <f>ROUND(F125*G125,2)</f>
        <v/>
      </c>
    </row>
    <row r="126" ht="26.45" customHeight="1" s="342">
      <c r="A126" s="273" t="n">
        <v>110</v>
      </c>
      <c r="B126" s="38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2">
      <c r="A128" s="273" t="n">
        <v>112</v>
      </c>
      <c r="B128" s="38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3" t="n"/>
      <c r="C129" s="267" t="inlineStr">
        <is>
          <t>20.2.08.05-0017</t>
        </is>
      </c>
      <c r="D129" s="268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3" t="n">
        <v>66.81999999999999</v>
      </c>
      <c r="H129" s="263">
        <f>ROUND(F129*G129,2)</f>
        <v/>
      </c>
    </row>
    <row r="130" ht="26.45" customHeight="1" s="342">
      <c r="A130" s="273" t="n">
        <v>114</v>
      </c>
      <c r="B130" s="38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3" t="n">
        <v>1100</v>
      </c>
      <c r="H130" s="263">
        <f>ROUND(F130*G130,2)</f>
        <v/>
      </c>
    </row>
    <row r="131" ht="26.45" customHeight="1" s="342">
      <c r="A131" s="273" t="n">
        <v>115</v>
      </c>
      <c r="B131" s="38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3" t="n"/>
      <c r="C132" s="267" t="inlineStr">
        <is>
          <t>01.7.03.01-0001</t>
        </is>
      </c>
      <c r="D132" s="268" t="inlineStr">
        <is>
          <t>Вода</t>
        </is>
      </c>
      <c r="E132" s="411" t="inlineStr">
        <is>
          <t>м3</t>
        </is>
      </c>
      <c r="F132" s="41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3" t="n"/>
      <c r="C134" s="267" t="inlineStr">
        <is>
          <t>14.1.02.01-0002</t>
        </is>
      </c>
      <c r="D134" s="268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3" t="n"/>
      <c r="C135" s="267" t="inlineStr">
        <is>
          <t>16.2.02.07-0001</t>
        </is>
      </c>
      <c r="D135" s="268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3" t="n"/>
      <c r="C137" s="267" t="inlineStr">
        <is>
          <t>20.2.02.02-0011</t>
        </is>
      </c>
      <c r="D137" s="268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3" t="n"/>
      <c r="C140" s="267" t="inlineStr">
        <is>
          <t>20.2.02.01-0019</t>
        </is>
      </c>
      <c r="D140" s="268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2">
      <c r="A142" s="273" t="n">
        <v>126</v>
      </c>
      <c r="B142" s="38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42">
      <c r="A144" s="273" t="n">
        <v>128</v>
      </c>
      <c r="B144" s="38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3" t="n">
        <v>59.99</v>
      </c>
      <c r="H146" s="263">
        <f>ROUND(F146*G146,2)</f>
        <v/>
      </c>
    </row>
    <row r="147" ht="39.6" customHeight="1" s="342">
      <c r="A147" s="273" t="n">
        <v>131</v>
      </c>
      <c r="B147" s="38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3" t="n">
        <v>2</v>
      </c>
      <c r="H147" s="263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6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9" t="inlineStr">
        <is>
          <t>Ресурсная модель</t>
        </is>
      </c>
    </row>
    <row r="6">
      <c r="B6" s="254" t="n"/>
      <c r="C6" s="319" t="n"/>
      <c r="D6" s="319" t="n"/>
      <c r="E6" s="319" t="n"/>
    </row>
    <row r="7" ht="25.5" customHeight="1" s="342">
      <c r="B7" s="372" t="inlineStr">
        <is>
          <t>Наименование разрабатываемого показателя УНЦ — Ячейка реактора ДГР 20 кВ, 760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19" t="n"/>
      <c r="D9" s="319" t="n"/>
      <c r="E9" s="319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1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1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1" t="inlineStr">
        <is>
          <t>МАТЕРИАЛЫ, ВСЕГО:</t>
        </is>
      </c>
      <c r="C18" s="321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1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1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1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1" t="inlineStr">
        <is>
          <t>ВСЕГО стоимость оборудования, в том числе</t>
        </is>
      </c>
      <c r="C25" s="321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1" t="inlineStr">
        <is>
          <t>стоимость оборудования технологического</t>
        </is>
      </c>
      <c r="C26" s="321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2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6.45" customHeight="1" s="342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2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156722.12</v>
      </c>
      <c r="D31" s="301" t="n"/>
      <c r="E31" s="248">
        <f>C31/$C$40</f>
        <v/>
      </c>
    </row>
    <row r="32" ht="26.45" customHeight="1" s="342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39.6" customHeight="1" s="342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2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2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2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2">
      <c r="B38" s="301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301" t="n"/>
      <c r="E38" s="248">
        <f>C38/$C$40</f>
        <v/>
      </c>
    </row>
    <row r="39" ht="13.5" customHeight="1" s="342">
      <c r="B39" s="301" t="inlineStr">
        <is>
          <t>Непредвиденные расходы</t>
        </is>
      </c>
      <c r="C39" s="321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1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1">
        <f>C40/'Прил.5 Расчет СМР и ОБ'!E155</f>
        <v/>
      </c>
      <c r="D41" s="301" t="n"/>
      <c r="E41" s="301" t="n"/>
    </row>
    <row r="42">
      <c r="B42" s="323" t="n"/>
      <c r="C42" s="319" t="n"/>
      <c r="D42" s="319" t="n"/>
      <c r="E42" s="319" t="n"/>
    </row>
    <row r="43">
      <c r="B43" s="323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323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23" t="n"/>
      <c r="C45" s="319" t="n"/>
      <c r="D45" s="319" t="n"/>
      <c r="E45" s="319" t="n"/>
    </row>
    <row r="46">
      <c r="B46" s="323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3.5703125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2" min="13" max="13"/>
  </cols>
  <sheetData>
    <row r="1" s="34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2">
      <c r="A2" s="329" t="n"/>
      <c r="B2" s="329" t="n"/>
      <c r="C2" s="329" t="n"/>
      <c r="D2" s="329" t="n"/>
      <c r="E2" s="329" t="n"/>
      <c r="F2" s="329" t="n"/>
      <c r="G2" s="329" t="n"/>
      <c r="H2" s="402" t="inlineStr">
        <is>
          <t>Приложение №5</t>
        </is>
      </c>
      <c r="K2" s="329" t="n"/>
      <c r="L2" s="329" t="n"/>
      <c r="M2" s="329" t="n"/>
      <c r="N2" s="329" t="n"/>
    </row>
    <row r="3" s="34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19">
      <c r="A4" s="359" t="inlineStr">
        <is>
          <t>Расчет стоимости СМР и оборудования</t>
        </is>
      </c>
    </row>
    <row r="5" ht="13.15" customFormat="1" customHeight="1" s="319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760 кВА</t>
        </is>
      </c>
    </row>
    <row r="7" ht="13.15" customFormat="1" customHeight="1" s="319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19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29" t="n"/>
      <c r="L9" s="329" t="n"/>
      <c r="M9" s="329" t="n"/>
      <c r="N9" s="329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29" t="n"/>
      <c r="L10" s="329" t="n"/>
      <c r="M10" s="329" t="n"/>
      <c r="N10" s="329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29" t="n"/>
      <c r="L11" s="329" t="n"/>
      <c r="M11" s="329" t="n"/>
      <c r="N11" s="329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6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0" t="n"/>
      <c r="G14" s="300">
        <f>SUM(G13:G13)</f>
        <v/>
      </c>
      <c r="H14" s="397" t="n">
        <v>1</v>
      </c>
      <c r="I14" s="196" t="n"/>
      <c r="J14" s="300">
        <f>SUM(J13:J13)</f>
        <v/>
      </c>
    </row>
    <row r="15" ht="13.9" customFormat="1" customHeight="1" s="329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2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0">
        <f>G16/E16</f>
        <v/>
      </c>
      <c r="G16" s="300" t="n">
        <v>3898.55</v>
      </c>
      <c r="H16" s="397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9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29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29">
      <c r="A19" s="394" t="n">
        <v>3</v>
      </c>
      <c r="B19" s="306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9">
      <c r="A20" s="394" t="n">
        <v>4</v>
      </c>
      <c r="B20" s="306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" customFormat="1" customHeight="1" s="329">
      <c r="A21" s="394" t="n">
        <v>5</v>
      </c>
      <c r="B21" s="306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9">
      <c r="A22" s="394" t="n">
        <v>6</v>
      </c>
      <c r="B22" s="306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25" customFormat="1" customHeight="1" s="329">
      <c r="A23" s="394" t="n">
        <v>7</v>
      </c>
      <c r="B23" s="306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9">
      <c r="A24" s="394" t="n">
        <v>8</v>
      </c>
      <c r="B24" s="306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9">
      <c r="A25" s="394" t="n">
        <v>9</v>
      </c>
      <c r="B25" s="306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9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0" t="n"/>
      <c r="G26" s="300">
        <f>SUM(G19:G25)</f>
        <v/>
      </c>
      <c r="H26" s="397">
        <f>G26/G53</f>
        <v/>
      </c>
      <c r="I26" s="310" t="n"/>
      <c r="J26" s="300">
        <f>SUM(J19:J25)</f>
        <v/>
      </c>
    </row>
    <row r="27" hidden="1" outlineLevel="1" ht="26.45" customFormat="1" customHeight="1" s="329">
      <c r="A27" s="394" t="n">
        <v>10</v>
      </c>
      <c r="B27" s="306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9">
      <c r="A28" s="394" t="n">
        <v>11</v>
      </c>
      <c r="B28" s="306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9">
      <c r="A29" s="394" t="n">
        <v>12</v>
      </c>
      <c r="B29" s="306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9">
      <c r="A30" s="394" t="n">
        <v>13</v>
      </c>
      <c r="B30" s="306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9">
      <c r="A31" s="394" t="n">
        <v>14</v>
      </c>
      <c r="B31" s="306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9">
      <c r="A32" s="394" t="n">
        <v>15</v>
      </c>
      <c r="B32" s="306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9">
      <c r="A33" s="394" t="n">
        <v>16</v>
      </c>
      <c r="B33" s="306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9">
      <c r="A34" s="394" t="n">
        <v>17</v>
      </c>
      <c r="B34" s="306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9">
      <c r="A35" s="394" t="n">
        <v>18</v>
      </c>
      <c r="B35" s="306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9">
      <c r="A36" s="394" t="n">
        <v>19</v>
      </c>
      <c r="B36" s="306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9">
      <c r="A37" s="394" t="n">
        <v>20</v>
      </c>
      <c r="B37" s="306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9">
      <c r="A38" s="394" t="n">
        <v>21</v>
      </c>
      <c r="B38" s="306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9">
      <c r="A39" s="394" t="n">
        <v>22</v>
      </c>
      <c r="B39" s="306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9">
      <c r="A40" s="394" t="n">
        <v>23</v>
      </c>
      <c r="B40" s="306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9">
      <c r="A41" s="394" t="n">
        <v>24</v>
      </c>
      <c r="B41" s="306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9">
      <c r="A42" s="394" t="n">
        <v>25</v>
      </c>
      <c r="B42" s="306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9">
      <c r="A43" s="394" t="n">
        <v>26</v>
      </c>
      <c r="B43" s="306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9">
      <c r="A44" s="394" t="n">
        <v>27</v>
      </c>
      <c r="B44" s="306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9">
      <c r="A45" s="394" t="n">
        <v>28</v>
      </c>
      <c r="B45" s="306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9">
      <c r="A46" s="394" t="n">
        <v>29</v>
      </c>
      <c r="B46" s="306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9">
      <c r="A47" s="394" t="n">
        <v>30</v>
      </c>
      <c r="B47" s="306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9">
      <c r="A48" s="394" t="n">
        <v>31</v>
      </c>
      <c r="B48" s="306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9">
      <c r="A49" s="394" t="n">
        <v>32</v>
      </c>
      <c r="B49" s="306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9">
      <c r="A50" s="394" t="n">
        <v>33</v>
      </c>
      <c r="B50" s="306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9">
      <c r="A51" s="394" t="n">
        <v>34</v>
      </c>
      <c r="B51" s="306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9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9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9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29" t="n"/>
      <c r="L55" s="329" t="n"/>
    </row>
    <row r="56" ht="39.6" customHeight="1" s="342">
      <c r="A56" s="394" t="n">
        <v>35</v>
      </c>
      <c r="B56" s="306" t="inlineStr">
        <is>
          <t>БЦ.19.47</t>
        </is>
      </c>
      <c r="C56" s="393" t="inlineStr">
        <is>
          <t>Реактор ДГР 20 кВ, 760 кВА</t>
        </is>
      </c>
      <c r="D56" s="394" t="inlineStr">
        <is>
          <t>компл.</t>
        </is>
      </c>
      <c r="E56" s="480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3463200</v>
      </c>
      <c r="J56" s="300">
        <f>ROUND(I56*E56,2)</f>
        <v/>
      </c>
      <c r="K56" s="329" t="n"/>
      <c r="L56" s="329" t="n"/>
      <c r="M56" s="329" t="n"/>
      <c r="N56" s="329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0">
        <f>G56</f>
        <v/>
      </c>
      <c r="H57" s="397">
        <f>H56</f>
        <v/>
      </c>
      <c r="I57" s="310" t="n"/>
      <c r="J57" s="300">
        <f>J56</f>
        <v/>
      </c>
      <c r="K57" s="329" t="n"/>
      <c r="L57" s="329" t="n"/>
    </row>
    <row r="58" ht="36" customHeight="1" s="342">
      <c r="A58" s="394" t="n">
        <v>36</v>
      </c>
      <c r="B58" s="306" t="inlineStr">
        <is>
          <t>БЦ.28.13</t>
        </is>
      </c>
      <c r="C58" s="393" t="inlineStr">
        <is>
          <t>Шинная опора 20 кВ</t>
        </is>
      </c>
      <c r="D58" s="394" t="inlineStr">
        <is>
          <t>шт.</t>
        </is>
      </c>
      <c r="E58" s="480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8165</v>
      </c>
      <c r="J58" s="300">
        <f>ROUND(I58*E58,2)</f>
        <v/>
      </c>
      <c r="K58" s="329" t="n"/>
      <c r="L58" s="329" t="n"/>
      <c r="M58" s="329" t="n"/>
      <c r="N58" s="329" t="n"/>
    </row>
    <row r="59" s="342">
      <c r="A59" s="394" t="n">
        <v>37</v>
      </c>
      <c r="B59" s="306" t="inlineStr">
        <is>
          <t>БЦ.60.35</t>
        </is>
      </c>
      <c r="C59" s="393" t="inlineStr">
        <is>
          <t>Ограничитель перенапряжения 20 кВ</t>
        </is>
      </c>
      <c r="D59" s="394" t="inlineStr">
        <is>
          <t>шт.</t>
        </is>
      </c>
      <c r="E59" s="480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704</v>
      </c>
      <c r="J59" s="300">
        <f>ROUND(I59*E59,2)</f>
        <v/>
      </c>
      <c r="K59" s="329" t="n"/>
      <c r="L59" s="329" t="n"/>
      <c r="M59" s="329" t="n"/>
      <c r="N59" s="329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0">
        <f>G59+G58</f>
        <v/>
      </c>
      <c r="H60" s="397">
        <f>H59+H58</f>
        <v/>
      </c>
      <c r="I60" s="310" t="n"/>
      <c r="J60" s="300">
        <f>J59+J58</f>
        <v/>
      </c>
      <c r="K60" s="329" t="n"/>
      <c r="L60" s="329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0">
        <f>G60+G57</f>
        <v/>
      </c>
      <c r="H61" s="397">
        <f>H60+H57</f>
        <v/>
      </c>
      <c r="I61" s="310" t="n"/>
      <c r="J61" s="300">
        <f>J60+J57</f>
        <v/>
      </c>
      <c r="K61" s="329" t="n"/>
      <c r="L61" s="329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0">
        <f>G61</f>
        <v/>
      </c>
      <c r="H62" s="397" t="n"/>
      <c r="I62" s="310" t="n"/>
      <c r="J62" s="300">
        <f>J61</f>
        <v/>
      </c>
      <c r="K62" s="329" t="n"/>
      <c r="L62" s="329" t="n"/>
    </row>
    <row r="63" ht="13.9" customFormat="1" customHeight="1" s="329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29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29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39.6" customFormat="1" customHeight="1" s="329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9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9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9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9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9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9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9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9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9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9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9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9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9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9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9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9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9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9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9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9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9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9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9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9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9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9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9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9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9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9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9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9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9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9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9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9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9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9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9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9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9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9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9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9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9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9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9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9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9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9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9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9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9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9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9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9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9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9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9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9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9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9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9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9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9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9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9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9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9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9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9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9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9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9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9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9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9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9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26.45" customFormat="1" customHeight="1" s="329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9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9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9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9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9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0">
        <f>G14+G53+G149</f>
        <v/>
      </c>
      <c r="H150" s="397" t="n"/>
      <c r="I150" s="300" t="n"/>
      <c r="J150" s="300">
        <f>J14+J53+J149</f>
        <v/>
      </c>
    </row>
    <row r="151" ht="13.9" customFormat="1" customHeight="1" s="329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0" t="n">
        <v>20687.93</v>
      </c>
      <c r="H151" s="397" t="n"/>
      <c r="I151" s="300" t="n"/>
      <c r="J151" s="300">
        <f>ROUND(D151*(J14+J16),2)</f>
        <v/>
      </c>
    </row>
    <row r="152" ht="13.9" customFormat="1" customHeight="1" s="329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0" t="n">
        <v>16545.64</v>
      </c>
      <c r="H152" s="397" t="n"/>
      <c r="I152" s="300" t="n"/>
      <c r="J152" s="300">
        <f>ROUND(D152*(J14+J16),2)</f>
        <v/>
      </c>
    </row>
    <row r="153" ht="39.6" customFormat="1" customHeight="1" s="329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0.4</v>
      </c>
      <c r="F153" s="396" t="n"/>
      <c r="G153" s="300">
        <f>ROUND((G14+G53+G149+G151+G152)/E153,2)</f>
        <v/>
      </c>
      <c r="H153" s="397" t="n"/>
      <c r="I153" s="300" t="n"/>
      <c r="J153" s="300">
        <f>ROUND((J14+J53+J149+J151+J152)/E153,2)</f>
        <v/>
      </c>
    </row>
    <row r="154" ht="13.9" customFormat="1" customHeight="1" s="329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0">
        <f>G153+G61</f>
        <v/>
      </c>
      <c r="H154" s="397" t="n"/>
      <c r="I154" s="300" t="n"/>
      <c r="J154" s="300">
        <f>J153+J61</f>
        <v/>
      </c>
    </row>
    <row r="155" ht="34.5" customFormat="1" customHeight="1" s="329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0">
        <f>G154/E155</f>
        <v/>
      </c>
      <c r="H155" s="397" t="n"/>
      <c r="I155" s="300" t="n"/>
      <c r="J155" s="300">
        <f>J154/E155</f>
        <v/>
      </c>
    </row>
    <row r="157" ht="13.9" customFormat="1" customHeight="1" s="329">
      <c r="A157" s="319" t="inlineStr">
        <is>
          <t>Составил ______________________     Е. М. Добровольская</t>
        </is>
      </c>
    </row>
    <row r="158" ht="13.9" customFormat="1" customHeight="1" s="329">
      <c r="A158" s="328" t="inlineStr">
        <is>
          <t xml:space="preserve">                         (подпись, инициалы, фамилия)</t>
        </is>
      </c>
    </row>
    <row r="159" ht="13.9" customFormat="1" customHeight="1" s="329">
      <c r="A159" s="319" t="n"/>
    </row>
    <row r="160" ht="13.9" customFormat="1" customHeight="1" s="329">
      <c r="A160" s="319" t="inlineStr">
        <is>
          <t>Проверил ______________________        А.В. Костянецкая</t>
        </is>
      </c>
    </row>
    <row r="161" ht="13.9" customFormat="1" customHeight="1" s="329">
      <c r="A161" s="32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760 кВА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1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0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0">
        <f>ROUND(E13*F13,2)</f>
        <v/>
      </c>
    </row>
    <row r="14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0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0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0">
        <f>G10+G15</f>
        <v/>
      </c>
    </row>
    <row r="17">
      <c r="A17" s="330" t="n"/>
      <c r="B17" s="325" t="n"/>
      <c r="C17" s="330" t="n"/>
      <c r="D17" s="330" t="n"/>
      <c r="E17" s="330" t="n"/>
      <c r="F17" s="330" t="n"/>
      <c r="G17" s="330" t="n"/>
    </row>
    <row r="18">
      <c r="A18" s="319" t="inlineStr">
        <is>
          <t>Составил ______________________    Е. М. Добровольская</t>
        </is>
      </c>
      <c r="B18" s="329" t="n"/>
      <c r="C18" s="329" t="n"/>
      <c r="D18" s="330" t="n"/>
      <c r="E18" s="330" t="n"/>
      <c r="F18" s="330" t="n"/>
      <c r="G18" s="330" t="n"/>
    </row>
    <row r="19">
      <c r="A19" s="328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19" t="n"/>
      <c r="B20" s="329" t="n"/>
      <c r="C20" s="329" t="n"/>
      <c r="D20" s="330" t="n"/>
      <c r="E20" s="330" t="n"/>
      <c r="F20" s="330" t="n"/>
      <c r="G20" s="330" t="n"/>
    </row>
    <row r="21">
      <c r="A21" s="319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28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19" t="n"/>
      <c r="C1" s="319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19" t="n"/>
      <c r="B7" s="319" t="n"/>
      <c r="C7" s="319" t="n"/>
      <c r="D7" s="319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Р1-12-2</t>
        </is>
      </c>
      <c r="B11" s="394" t="inlineStr">
        <is>
          <t>УНЦ ячейки реактора ДГР 6-35 кВ</t>
        </is>
      </c>
      <c r="C11" s="321">
        <f>D5</f>
        <v/>
      </c>
      <c r="D11" s="322">
        <f>'Прил.4 РМ'!C41/1000</f>
        <v/>
      </c>
      <c r="E11" s="323" t="n"/>
    </row>
    <row r="12">
      <c r="A12" s="330" t="n"/>
      <c r="B12" s="325" t="n"/>
      <c r="C12" s="330" t="n"/>
      <c r="D12" s="330" t="n"/>
    </row>
    <row r="13">
      <c r="A13" s="319" t="inlineStr">
        <is>
          <t>Составил ______________________      Е. М. Добровольская</t>
        </is>
      </c>
      <c r="B13" s="329" t="n"/>
      <c r="C13" s="329" t="n"/>
      <c r="D13" s="330" t="n"/>
    </row>
    <row r="14">
      <c r="A14" s="328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19" t="n"/>
      <c r="B15" s="329" t="n"/>
      <c r="C15" s="329" t="n"/>
      <c r="D15" s="330" t="n"/>
    </row>
    <row r="16">
      <c r="A16" s="319" t="inlineStr">
        <is>
          <t>Проверил ______________________        А.В. Костянецкая</t>
        </is>
      </c>
      <c r="B16" s="329" t="n"/>
      <c r="C16" s="329" t="n"/>
      <c r="D16" s="330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19" t="n"/>
      <c r="C28" s="329" t="n"/>
    </row>
    <row r="29">
      <c r="B29" s="319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2025-01-24T12:13:44Z</dcterms:modified>
  <cp:lastModifiedBy>Nikolay Ivanov</cp:lastModifiedBy>
  <cp:lastPrinted>2023-11-30T17:39:12Z</cp:lastPrinted>
</cp:coreProperties>
</file>