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028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opLeftCell="A2" zoomScale="70" zoomScaleNormal="70" workbookViewId="0">
      <selection activeCell="D19" sqref="D19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8.33203125" customWidth="1" style="342" min="4" max="4"/>
    <col width="37.44140625" customWidth="1" style="342" min="5" max="5"/>
    <col width="9.109375" customWidth="1" style="342" min="6" max="6"/>
  </cols>
  <sheetData>
    <row r="3">
      <c r="B3" s="370" t="inlineStr">
        <is>
          <t>Приложение № 1</t>
        </is>
      </c>
    </row>
    <row r="4">
      <c r="B4" s="371" t="inlineStr">
        <is>
          <t>Сравнительная таблица отбора объекта-представителя</t>
        </is>
      </c>
    </row>
    <row r="5" ht="84" customHeight="1" s="340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5" t="n"/>
      <c r="C6" s="255" t="n"/>
      <c r="D6" s="255" t="n"/>
    </row>
    <row r="7" ht="64.5" customHeight="1" s="340">
      <c r="B7" s="372" t="inlineStr">
        <is>
          <t>Наименование разрабатываемого показателя УНЦ - Ячейка реактора ТОР 35 кВ, 250 А, одинарный</t>
        </is>
      </c>
    </row>
    <row r="8" ht="31.5" customHeight="1" s="340">
      <c r="B8" s="372" t="inlineStr">
        <is>
          <t>Сопоставимый уровень цен: 4 кв. 2018</t>
        </is>
      </c>
    </row>
    <row r="9" ht="15.75" customHeight="1" s="340">
      <c r="B9" s="372" t="inlineStr">
        <is>
          <t>Единица измерения  — 1 ячейка</t>
        </is>
      </c>
    </row>
    <row r="10">
      <c r="B10" s="372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3" t="n"/>
    </row>
    <row r="12" ht="96.75" customHeight="1" s="340">
      <c r="B12" s="379" t="n">
        <v>1</v>
      </c>
      <c r="C12" s="354" t="inlineStr">
        <is>
          <t>Наименование объекта-представителя</t>
        </is>
      </c>
      <c r="D12" s="379" t="inlineStr">
        <is>
          <t>ПС 500 кВ Белобережская (МЭС Сибири)</t>
        </is>
      </c>
    </row>
    <row r="13">
      <c r="B13" s="379" t="n">
        <v>2</v>
      </c>
      <c r="C13" s="354" t="inlineStr">
        <is>
          <t>Наименование субъекта Российской Федерации</t>
        </is>
      </c>
      <c r="D13" s="379" t="inlineStr">
        <is>
          <t>Брянская область</t>
        </is>
      </c>
    </row>
    <row r="14">
      <c r="B14" s="379" t="n">
        <v>3</v>
      </c>
      <c r="C14" s="354" t="inlineStr">
        <is>
          <t>Климатический район и подрайон</t>
        </is>
      </c>
      <c r="D14" s="379" t="inlineStr">
        <is>
          <t>IIIВ</t>
        </is>
      </c>
    </row>
    <row r="15">
      <c r="B15" s="379" t="n">
        <v>4</v>
      </c>
      <c r="C15" s="354" t="inlineStr">
        <is>
          <t>Мощность объекта</t>
        </is>
      </c>
      <c r="D15" s="379" t="n">
        <v>2</v>
      </c>
    </row>
    <row r="16" ht="116.25" customHeight="1" s="340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Реактор токоограничивающий сухой  - 2 комплекта</t>
        </is>
      </c>
    </row>
    <row r="17" ht="79.5" customHeight="1" s="340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4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30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37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0">
      <c r="B23" s="37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4" t="n"/>
    </row>
    <row r="24" ht="60.75" customHeight="1" s="340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0">
      <c r="B25" s="379" t="n">
        <v>10</v>
      </c>
      <c r="C25" s="354" t="inlineStr">
        <is>
          <t>Примечание</t>
        </is>
      </c>
      <c r="D25" s="379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H20" sqref="H20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70" t="inlineStr">
        <is>
          <t>Приложение № 2</t>
        </is>
      </c>
      <c r="K3" s="225" t="n"/>
    </row>
    <row r="4">
      <c r="B4" s="37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0">
      <c r="B8" s="256" t="n"/>
    </row>
    <row r="9" ht="15.75" customHeight="1" s="340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0">
      <c r="B10" s="463" t="n"/>
      <c r="C10" s="463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кв. 2018 г., тыс. руб.</t>
        </is>
      </c>
      <c r="G10" s="461" t="n"/>
      <c r="H10" s="461" t="n"/>
      <c r="I10" s="461" t="n"/>
      <c r="J10" s="462" t="n"/>
    </row>
    <row r="11" ht="31.2" customHeight="1" s="340">
      <c r="B11" s="464" t="n"/>
      <c r="C11" s="464" t="n"/>
      <c r="D11" s="464" t="n"/>
      <c r="E11" s="464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0">
      <c r="B12" s="334" t="n"/>
      <c r="C12" s="334" t="inlineStr">
        <is>
          <t>Ячейка реактора ТОР 35 кВ, 250 А, одинарный</t>
        </is>
      </c>
      <c r="D12" s="334" t="n"/>
      <c r="E12" s="334" t="n"/>
      <c r="F12" s="465" t="n">
        <v>3742.5140816</v>
      </c>
      <c r="G12" s="462" t="n"/>
      <c r="H12" s="466" t="n">
        <v>8854.4334836</v>
      </c>
      <c r="I12" s="334" t="n"/>
      <c r="J12" s="466">
        <f>F12+H12</f>
        <v/>
      </c>
    </row>
    <row r="13" ht="14.4" customHeight="1" s="340">
      <c r="B13" s="383" t="inlineStr">
        <is>
          <t>Всего по объекту:</t>
        </is>
      </c>
      <c r="C13" s="467" t="n"/>
      <c r="D13" s="467" t="n"/>
      <c r="E13" s="468" t="n"/>
      <c r="F13" s="337" t="n"/>
      <c r="G13" s="337" t="n"/>
      <c r="H13" s="337" t="n"/>
      <c r="I13" s="337" t="n"/>
      <c r="J13" s="337" t="n"/>
    </row>
    <row r="14" ht="15.75" customHeight="1" s="340">
      <c r="B14" s="384" t="inlineStr">
        <is>
          <t>Всего по объекту в сопоставимом уровне цен 4 кв. 2018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339" t="n"/>
      <c r="J14" s="470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7" t="inlineStr">
        <is>
          <t>Составил ______________________     Е. М. Добровольская</t>
        </is>
      </c>
      <c r="D18" s="325" t="n"/>
      <c r="E18" s="325" t="n"/>
    </row>
    <row r="19" ht="14.4" customHeight="1" s="340">
      <c r="C19" s="324" t="inlineStr">
        <is>
          <t xml:space="preserve">                         (подпись, инициалы, фамилия)</t>
        </is>
      </c>
      <c r="D19" s="325" t="n"/>
      <c r="E19" s="325" t="n"/>
    </row>
    <row r="20" ht="14.4" customHeight="1" s="340">
      <c r="C20" s="317" t="n"/>
      <c r="D20" s="325" t="n"/>
      <c r="E20" s="325" t="n"/>
    </row>
    <row r="21" ht="14.4" customHeight="1" s="340">
      <c r="C21" s="317" t="inlineStr">
        <is>
          <t>Проверил ______________________        А.В. Костянецкая</t>
        </is>
      </c>
      <c r="D21" s="325" t="n"/>
      <c r="E21" s="325" t="n"/>
    </row>
    <row r="22" ht="14.4" customHeight="1" s="340">
      <c r="C22" s="324" t="inlineStr">
        <is>
          <t xml:space="preserve">                        (подпись, инициалы, фамилия)</t>
        </is>
      </c>
      <c r="D22" s="325" t="n"/>
      <c r="E22" s="325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topLeftCell="A25" zoomScale="70" workbookViewId="0">
      <selection activeCell="D30" sqref="D30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70" t="inlineStr">
        <is>
          <t xml:space="preserve">Приложение № 3 </t>
        </is>
      </c>
    </row>
    <row r="3">
      <c r="A3" s="371" t="inlineStr">
        <is>
          <t>Объектная ресурсная ведомость</t>
        </is>
      </c>
    </row>
    <row r="4" ht="17.4" customHeight="1" s="340">
      <c r="A4" s="272" t="n"/>
      <c r="B4" s="272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250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0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62" t="n"/>
    </row>
    <row r="9" ht="40.5" customHeight="1" s="340">
      <c r="A9" s="464" t="n"/>
      <c r="B9" s="464" t="n"/>
      <c r="C9" s="464" t="n"/>
      <c r="D9" s="464" t="n"/>
      <c r="E9" s="464" t="n"/>
      <c r="F9" s="464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237">
      <c r="A11" s="386" t="inlineStr">
        <is>
          <t>Затраты труда рабочих</t>
        </is>
      </c>
      <c r="B11" s="461" t="n"/>
      <c r="C11" s="461" t="n"/>
      <c r="D11" s="461" t="n"/>
      <c r="E11" s="462" t="n"/>
      <c r="F11" s="471" t="n">
        <v>2891.4656964657</v>
      </c>
      <c r="G11" s="283" t="n"/>
      <c r="H11" s="471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2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2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1" t="n"/>
      <c r="C14" s="461" t="n"/>
      <c r="D14" s="461" t="n"/>
      <c r="E14" s="462" t="n"/>
      <c r="F14" s="386" t="n"/>
      <c r="G14" s="285" t="n"/>
      <c r="H14" s="471">
        <f>H15</f>
        <v/>
      </c>
    </row>
    <row r="15">
      <c r="A15" s="415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5" t="inlineStr">
        <is>
          <t>чел.-ч</t>
        </is>
      </c>
      <c r="F15" s="472" t="n">
        <v>826.6643</v>
      </c>
      <c r="G15" s="284" t="n"/>
      <c r="H15" s="473" t="n">
        <v>3749.03</v>
      </c>
    </row>
    <row r="16" customFormat="1" s="237">
      <c r="A16" s="386" t="inlineStr">
        <is>
          <t>Машины и механизмы</t>
        </is>
      </c>
      <c r="B16" s="461" t="n"/>
      <c r="C16" s="461" t="n"/>
      <c r="D16" s="461" t="n"/>
      <c r="E16" s="462" t="n"/>
      <c r="F16" s="386" t="n"/>
      <c r="G16" s="285" t="n"/>
      <c r="H16" s="471">
        <f>SUM(H17:H27)</f>
        <v/>
      </c>
    </row>
    <row r="17">
      <c r="A17" s="415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" customFormat="1" customHeight="1" s="237">
      <c r="A18" s="415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5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" customHeight="1" s="340">
      <c r="A20" s="415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5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5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5" t="inlineStr">
        <is>
          <t>маш.-ч</t>
        </is>
      </c>
      <c r="F22" s="415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" customHeight="1" s="340">
      <c r="A23" s="415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733.2</v>
      </c>
      <c r="G23" s="282" t="n">
        <v>0.9</v>
      </c>
      <c r="H23" s="284">
        <f>ROUND(F23*G23,2)</f>
        <v/>
      </c>
      <c r="I23" s="274" t="n"/>
    </row>
    <row r="24" ht="26.4" customHeight="1" s="340">
      <c r="A24" s="415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2.798</v>
      </c>
      <c r="G24" s="282" t="n">
        <v>8.1</v>
      </c>
      <c r="H24" s="284">
        <f>ROUND(F24*G24,2)</f>
        <v/>
      </c>
    </row>
    <row r="25">
      <c r="A25" s="415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5" t="inlineStr">
        <is>
          <t>маш.-ч</t>
        </is>
      </c>
      <c r="F25" s="415" t="n">
        <v>1.1835</v>
      </c>
      <c r="G25" s="282" t="n">
        <v>15.24</v>
      </c>
      <c r="H25" s="284">
        <f>ROUND(F25*G25,2)</f>
        <v/>
      </c>
    </row>
    <row r="26" ht="26.4" customHeight="1" s="340">
      <c r="A26" s="415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1.795</v>
      </c>
      <c r="G26" s="282" t="n">
        <v>8.09</v>
      </c>
      <c r="H26" s="284">
        <f>ROUND(F26*G26,2)</f>
        <v/>
      </c>
    </row>
    <row r="27">
      <c r="A27" s="415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5" t="inlineStr">
        <is>
          <t>маш.-ч</t>
        </is>
      </c>
      <c r="F27" s="415" t="n">
        <v>0.2145</v>
      </c>
      <c r="G27" s="282" t="n">
        <v>2.36</v>
      </c>
      <c r="H27" s="284">
        <f>ROUND(F27*G27,2)</f>
        <v/>
      </c>
    </row>
    <row r="28" ht="15" customHeight="1" s="340">
      <c r="A28" s="385" t="inlineStr">
        <is>
          <t>Оборудование</t>
        </is>
      </c>
      <c r="B28" s="461" t="n"/>
      <c r="C28" s="461" t="n"/>
      <c r="D28" s="461" t="n"/>
      <c r="E28" s="462" t="n"/>
      <c r="F28" s="283" t="n"/>
      <c r="G28" s="283" t="n"/>
      <c r="H28" s="471">
        <f>SUM(H29:H30)</f>
        <v/>
      </c>
    </row>
    <row r="29" ht="20.25" customHeight="1" s="340">
      <c r="A29" s="271" t="n">
        <v>15</v>
      </c>
      <c r="B29" s="385" t="n"/>
      <c r="C29" s="329" t="inlineStr">
        <is>
          <t>Прайс из СД ОП</t>
        </is>
      </c>
      <c r="D29" s="313" t="inlineStr">
        <is>
          <t>Реактор токоограничивающий сухой 250А</t>
        </is>
      </c>
      <c r="E29" s="329" t="inlineStr">
        <is>
          <t>компл.</t>
        </is>
      </c>
      <c r="F29" s="329" t="n">
        <v>2</v>
      </c>
      <c r="G29" s="284" t="n">
        <v>933890.39</v>
      </c>
      <c r="H29" s="284">
        <f>ROUND(F29*G29,2)</f>
        <v/>
      </c>
      <c r="I29" s="277" t="n"/>
    </row>
    <row r="30" ht="27" customHeight="1" s="340">
      <c r="A30" s="271" t="n">
        <v>16</v>
      </c>
      <c r="B30" s="385" t="n"/>
      <c r="C30" s="329" t="inlineStr">
        <is>
          <t>Прайс из СД ОП</t>
        </is>
      </c>
      <c r="D30" s="313" t="inlineStr">
        <is>
          <t>Ограничитель перенапряжения 35кВ ОПН-35</t>
        </is>
      </c>
      <c r="E30" s="329" t="inlineStr">
        <is>
          <t>шт</t>
        </is>
      </c>
      <c r="F30" s="329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1" t="n"/>
      <c r="C31" s="461" t="n"/>
      <c r="D31" s="461" t="n"/>
      <c r="E31" s="462" t="n"/>
      <c r="F31" s="386" t="n"/>
      <c r="G31" s="285" t="n"/>
      <c r="H31" s="471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5" t="inlineStr">
        <is>
          <t>шт</t>
        </is>
      </c>
      <c r="F32" s="415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5" t="inlineStr">
        <is>
          <t>шт</t>
        </is>
      </c>
      <c r="F34" s="415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5" t="inlineStr">
        <is>
          <t>шт</t>
        </is>
      </c>
      <c r="F37" s="415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5" t="inlineStr">
        <is>
          <t>шт</t>
        </is>
      </c>
      <c r="F39" s="415" t="n">
        <v>167.5</v>
      </c>
      <c r="G39" s="284" t="n">
        <v>25.55</v>
      </c>
      <c r="H39" s="284">
        <f>ROUND(F39*G39,2)</f>
        <v/>
      </c>
      <c r="I39" s="277" t="n"/>
    </row>
    <row r="40" ht="66" customHeight="1" s="340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5" t="inlineStr">
        <is>
          <t>шт</t>
        </is>
      </c>
      <c r="F41" s="415" t="n">
        <v>15</v>
      </c>
      <c r="G41" s="284" t="n">
        <v>163.88</v>
      </c>
      <c r="H41" s="284">
        <f>ROUND(F41*G41,2)</f>
        <v/>
      </c>
      <c r="I41" s="277" t="n"/>
    </row>
    <row r="42" ht="26.4" customHeight="1" s="340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5" t="inlineStr">
        <is>
          <t>шт</t>
        </is>
      </c>
      <c r="F43" s="415" t="n">
        <v>167.5</v>
      </c>
      <c r="G43" s="284" t="n">
        <v>10.03</v>
      </c>
      <c r="H43" s="284">
        <f>ROUND(F43*G43,2)</f>
        <v/>
      </c>
      <c r="I43" s="277" t="n"/>
    </row>
    <row r="44" ht="26.4" customHeight="1" s="340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5" t="inlineStr">
        <is>
          <t>шт</t>
        </is>
      </c>
      <c r="F46" s="415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" customHeight="1" s="340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5" t="inlineStr">
        <is>
          <t>шт</t>
        </is>
      </c>
      <c r="F50" s="415" t="n">
        <v>5</v>
      </c>
      <c r="G50" s="284" t="n">
        <v>116.92</v>
      </c>
      <c r="H50" s="284">
        <f>ROUND(F50*G50,2)</f>
        <v/>
      </c>
    </row>
    <row r="51" ht="26.4" customHeight="1" s="340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5" t="inlineStr">
        <is>
          <t>10 шт</t>
        </is>
      </c>
      <c r="F53" s="415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5" t="inlineStr">
        <is>
          <t>шт</t>
        </is>
      </c>
      <c r="F54" s="415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5" t="inlineStr">
        <is>
          <t>шт</t>
        </is>
      </c>
      <c r="F55" s="415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5" t="inlineStr">
        <is>
          <t>шт</t>
        </is>
      </c>
      <c r="F56" s="415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5" t="inlineStr">
        <is>
          <t>шт</t>
        </is>
      </c>
      <c r="F57" s="415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5" t="inlineStr">
        <is>
          <t>шт</t>
        </is>
      </c>
      <c r="F58" s="415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5" t="inlineStr">
        <is>
          <t>шт</t>
        </is>
      </c>
      <c r="F59" s="415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5" t="inlineStr">
        <is>
          <t>шт</t>
        </is>
      </c>
      <c r="F60" s="415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5" t="inlineStr">
        <is>
          <t>шт</t>
        </is>
      </c>
      <c r="F61" s="415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5" t="inlineStr">
        <is>
          <t>шт</t>
        </is>
      </c>
      <c r="F64" s="415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5" t="inlineStr">
        <is>
          <t>шт</t>
        </is>
      </c>
      <c r="F65" s="415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5" t="inlineStr">
        <is>
          <t>100 шт</t>
        </is>
      </c>
      <c r="F66" s="415" t="n">
        <v>0.08799999999999999</v>
      </c>
      <c r="G66" s="284" t="n">
        <v>110</v>
      </c>
      <c r="H66" s="284">
        <f>ROUND(F66*G66,2)</f>
        <v/>
      </c>
    </row>
    <row r="67" ht="26.4" customHeight="1" s="340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5" t="inlineStr">
        <is>
          <t>т</t>
        </is>
      </c>
      <c r="F68" s="415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5" t="inlineStr">
        <is>
          <t>кг</t>
        </is>
      </c>
      <c r="F69" s="415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5" t="inlineStr">
        <is>
          <t>кг</t>
        </is>
      </c>
      <c r="F71" s="415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5" t="inlineStr">
        <is>
          <t>м3</t>
        </is>
      </c>
      <c r="F72" s="415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5" t="inlineStr">
        <is>
          <t>100 м</t>
        </is>
      </c>
      <c r="F73" s="415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5" t="inlineStr">
        <is>
          <t>т</t>
        </is>
      </c>
      <c r="F74" s="415" t="n">
        <v>4.25e-05</v>
      </c>
      <c r="G74" s="284" t="n">
        <v>31600</v>
      </c>
      <c r="H74" s="284">
        <f>ROUND(F74*G74,2)</f>
        <v/>
      </c>
    </row>
    <row r="75" ht="39.6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5" t="inlineStr">
        <is>
          <t>т</t>
        </is>
      </c>
      <c r="F78" s="415" t="n">
        <v>5e-05</v>
      </c>
      <c r="G78" s="284" t="n">
        <v>8105.71</v>
      </c>
      <c r="H78" s="284">
        <f>ROUND(F78*G78,2)</f>
        <v/>
      </c>
      <c r="K78" s="274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37" workbookViewId="0">
      <selection activeCell="C41" sqref="C41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410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63" t="inlineStr">
        <is>
          <t>Ресурсная модель</t>
        </is>
      </c>
    </row>
    <row r="6">
      <c r="B6" s="252" t="n"/>
      <c r="C6" s="317" t="n"/>
      <c r="D6" s="317" t="n"/>
      <c r="E6" s="317" t="n"/>
    </row>
    <row r="7" ht="25.5" customHeight="1" s="340">
      <c r="B7" s="376" t="inlineStr">
        <is>
          <t>Наименование разрабатываемого показателя УНЦ — Ячейка реактора ТОР 35 кВ, 250 А, одинарный</t>
        </is>
      </c>
    </row>
    <row r="8">
      <c r="B8" s="391" t="inlineStr">
        <is>
          <t>Единица измерения  — 1 ячейка</t>
        </is>
      </c>
    </row>
    <row r="9">
      <c r="B9" s="252" t="n"/>
      <c r="C9" s="317" t="n"/>
      <c r="D9" s="317" t="n"/>
      <c r="E9" s="317" t="n"/>
    </row>
    <row r="10" ht="52.95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74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" customHeight="1" s="340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" customHeight="1" s="340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0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0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0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" customHeight="1" s="340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" customHeight="1" s="340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5" customHeight="1" s="340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2" customHeight="1" s="340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" customHeight="1" s="340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" customHeight="1" s="340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0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17" t="n"/>
      <c r="D42" s="317" t="n"/>
      <c r="E42" s="317" t="n"/>
    </row>
    <row r="43">
      <c r="B43" s="243" t="inlineStr">
        <is>
          <t>Составил ____________________________  Е. М. Добровольская</t>
        </is>
      </c>
      <c r="C43" s="317" t="n"/>
      <c r="D43" s="317" t="n"/>
      <c r="E43" s="317" t="n"/>
    </row>
    <row r="44">
      <c r="B44" s="243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43" t="n"/>
      <c r="C45" s="317" t="n"/>
      <c r="D45" s="317" t="n"/>
      <c r="E45" s="317" t="n"/>
    </row>
    <row r="46">
      <c r="B46" s="243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91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91" workbookViewId="0">
      <selection activeCell="E102" sqref="E102"/>
    </sheetView>
  </sheetViews>
  <sheetFormatPr baseColWidth="8" defaultColWidth="9.109375" defaultRowHeight="14.4" outlineLevelRow="1"/>
  <cols>
    <col width="5.6640625" customWidth="1" style="325" min="1" max="1"/>
    <col width="22.5546875" customWidth="1" style="325" min="2" max="2"/>
    <col width="39.109375" customWidth="1" style="325" min="3" max="3"/>
    <col width="16" customWidth="1" style="325" min="4" max="4"/>
    <col width="12.6640625" customWidth="1" style="325" min="5" max="5"/>
    <col width="14.5546875" customWidth="1" style="325" min="6" max="6"/>
    <col width="13.44140625" customWidth="1" style="325" min="7" max="7"/>
    <col width="12.6640625" customWidth="1" style="325" min="8" max="8"/>
    <col width="13.88671875" customWidth="1" style="325" min="9" max="9"/>
    <col width="17.5546875" customWidth="1" style="325" min="10" max="10"/>
    <col width="10.88671875" customWidth="1" style="325" min="11" max="11"/>
    <col width="13.88671875" customWidth="1" style="325" min="12" max="12"/>
    <col width="9.109375" customWidth="1" style="340" min="13" max="13"/>
  </cols>
  <sheetData>
    <row r="1" s="340">
      <c r="A1" s="325" t="n"/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</row>
    <row r="2" ht="15.6" customHeight="1" s="340">
      <c r="A2" s="325" t="n"/>
      <c r="B2" s="325" t="n"/>
      <c r="C2" s="325" t="n"/>
      <c r="D2" s="325" t="n"/>
      <c r="E2" s="325" t="n"/>
      <c r="F2" s="325" t="n"/>
      <c r="G2" s="325" t="n"/>
      <c r="H2" s="392" t="inlineStr">
        <is>
          <t>Приложение №5</t>
        </is>
      </c>
      <c r="K2" s="325" t="n"/>
      <c r="L2" s="325" t="n"/>
      <c r="M2" s="325" t="n"/>
      <c r="N2" s="325" t="n"/>
    </row>
    <row r="3" s="340">
      <c r="A3" s="325" t="n"/>
      <c r="B3" s="325" t="n"/>
      <c r="C3" s="325" t="n"/>
      <c r="D3" s="325" t="n"/>
      <c r="E3" s="325" t="n"/>
      <c r="F3" s="325" t="n"/>
      <c r="G3" s="325" t="n"/>
      <c r="H3" s="325" t="n"/>
      <c r="I3" s="325" t="n"/>
      <c r="J3" s="325" t="n"/>
      <c r="K3" s="325" t="n"/>
      <c r="L3" s="325" t="n"/>
      <c r="M3" s="325" t="n"/>
      <c r="N3" s="325" t="n"/>
    </row>
    <row r="4" ht="13.2" customFormat="1" customHeight="1" s="317">
      <c r="A4" s="363" t="inlineStr">
        <is>
          <t>Расчет стоимости СМР и оборудования</t>
        </is>
      </c>
    </row>
    <row r="5" ht="13.2" customFormat="1" customHeight="1" s="317">
      <c r="A5" s="363" t="n"/>
      <c r="B5" s="363" t="n"/>
      <c r="C5" s="418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17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35 кВ, 250 А, одинарный</t>
        </is>
      </c>
    </row>
    <row r="7" ht="13.2" customFormat="1" customHeight="1" s="317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17">
      <c r="A8" s="366" t="n"/>
    </row>
    <row r="9" ht="13.2" customFormat="1" customHeight="1" s="317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2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2" t="n"/>
      <c r="K10" s="325" t="n"/>
      <c r="L10" s="325" t="n"/>
      <c r="M10" s="325" t="n"/>
      <c r="N10" s="325" t="n"/>
    </row>
    <row r="11" ht="28.5" customHeight="1" s="340">
      <c r="A11" s="464" t="n"/>
      <c r="B11" s="464" t="n"/>
      <c r="C11" s="464" t="n"/>
      <c r="D11" s="464" t="n"/>
      <c r="E11" s="464" t="n"/>
      <c r="F11" s="395" t="inlineStr">
        <is>
          <t>на ед. изм.</t>
        </is>
      </c>
      <c r="G11" s="395" t="inlineStr">
        <is>
          <t>общая</t>
        </is>
      </c>
      <c r="H11" s="464" t="n"/>
      <c r="I11" s="395" t="inlineStr">
        <is>
          <t>на ед. изм.</t>
        </is>
      </c>
      <c r="J11" s="395" t="inlineStr">
        <is>
          <t>общая</t>
        </is>
      </c>
      <c r="K11" s="325" t="n"/>
      <c r="L11" s="325" t="n"/>
      <c r="M11" s="325" t="n"/>
      <c r="N11" s="325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5" t="n"/>
      <c r="L12" s="325" t="n"/>
      <c r="M12" s="325" t="n"/>
      <c r="N12" s="325" t="n"/>
    </row>
    <row r="13">
      <c r="A13" s="395" t="n"/>
      <c r="B13" s="385" t="inlineStr">
        <is>
          <t>Затраты труда рабочих-строителей</t>
        </is>
      </c>
      <c r="C13" s="461" t="n"/>
      <c r="D13" s="461" t="n"/>
      <c r="E13" s="461" t="n"/>
      <c r="F13" s="461" t="n"/>
      <c r="G13" s="461" t="n"/>
      <c r="H13" s="462" t="n"/>
      <c r="I13" s="198" t="n"/>
      <c r="J13" s="198" t="n"/>
    </row>
    <row r="14" ht="26.4" customHeight="1" s="340">
      <c r="A14" s="395" t="n">
        <v>1</v>
      </c>
      <c r="B14" s="292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75" t="n">
        <v>2891.4656964657</v>
      </c>
      <c r="F14" s="303" t="n">
        <v>9.619999999999999</v>
      </c>
      <c r="G14" s="303">
        <f>ROUND(E14*F14,2)</f>
        <v/>
      </c>
      <c r="H14" s="297">
        <f>G14/G15</f>
        <v/>
      </c>
      <c r="I14" s="303">
        <f>ФОТр.тек.!E13</f>
        <v/>
      </c>
      <c r="J14" s="303">
        <f>ROUND(I14*E14,2)</f>
        <v/>
      </c>
    </row>
    <row r="15" ht="26.4" customFormat="1" customHeight="1" s="325">
      <c r="A15" s="395" t="n"/>
      <c r="B15" s="395" t="n"/>
      <c r="C15" s="385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5">
        <f>SUM(E14:E14)</f>
        <v/>
      </c>
      <c r="F15" s="303" t="n"/>
      <c r="G15" s="303">
        <f>SUM(G14:G14)</f>
        <v/>
      </c>
      <c r="H15" s="405" t="n">
        <v>1</v>
      </c>
      <c r="I15" s="198" t="n"/>
      <c r="J15" s="303">
        <f>SUM(J14:J14)</f>
        <v/>
      </c>
    </row>
    <row r="16" ht="13.95" customFormat="1" customHeight="1" s="325">
      <c r="A16" s="395" t="n"/>
      <c r="B16" s="402" t="inlineStr">
        <is>
          <t>Затраты труда машинистов</t>
        </is>
      </c>
      <c r="C16" s="461" t="n"/>
      <c r="D16" s="461" t="n"/>
      <c r="E16" s="461" t="n"/>
      <c r="F16" s="461" t="n"/>
      <c r="G16" s="461" t="n"/>
      <c r="H16" s="462" t="n"/>
      <c r="I16" s="198" t="n"/>
      <c r="J16" s="198" t="n"/>
    </row>
    <row r="17" ht="13.95" customFormat="1" customHeight="1" s="325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75" t="n">
        <v>826.6643</v>
      </c>
      <c r="F17" s="303" t="n">
        <v>11.337824797805</v>
      </c>
      <c r="G17" s="303">
        <f>ROUND(E17*F17,2)</f>
        <v/>
      </c>
      <c r="H17" s="405" t="n">
        <v>1</v>
      </c>
      <c r="I17" s="303">
        <f>ROUND(F17*'Прил. 10'!D11,2)</f>
        <v/>
      </c>
      <c r="J17" s="303">
        <f>ROUND(I17*E17,2)</f>
        <v/>
      </c>
    </row>
    <row r="18" ht="13.95" customFormat="1" customHeight="1" s="325">
      <c r="A18" s="395" t="n"/>
      <c r="B18" s="385" t="inlineStr">
        <is>
          <t>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8" t="n"/>
      <c r="J18" s="198" t="n"/>
    </row>
    <row r="19" ht="13.95" customFormat="1" customHeight="1" s="325">
      <c r="A19" s="395" t="n"/>
      <c r="B19" s="402" t="inlineStr">
        <is>
          <t>Основные машины и механизмы</t>
        </is>
      </c>
      <c r="C19" s="461" t="n"/>
      <c r="D19" s="461" t="n"/>
      <c r="E19" s="461" t="n"/>
      <c r="F19" s="461" t="n"/>
      <c r="G19" s="461" t="n"/>
      <c r="H19" s="462" t="n"/>
      <c r="I19" s="198" t="n"/>
      <c r="J19" s="198" t="n"/>
    </row>
    <row r="20" ht="26.4" customFormat="1" customHeight="1" s="325">
      <c r="A20" s="395" t="n">
        <v>3</v>
      </c>
      <c r="B20" s="292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75" t="n">
        <v>328.35</v>
      </c>
      <c r="F20" s="404" t="n">
        <v>287.99</v>
      </c>
      <c r="G20" s="303">
        <f>ROUND(E20*F20,2)</f>
        <v/>
      </c>
      <c r="H20" s="297">
        <f>G20/$G$33</f>
        <v/>
      </c>
      <c r="I20" s="303">
        <f>ROUND(F20*'Прил. 10'!$D$12,2)</f>
        <v/>
      </c>
      <c r="J20" s="303">
        <f>ROUND(I20*E20,2)</f>
        <v/>
      </c>
    </row>
    <row r="21" ht="26.4" customFormat="1" customHeight="1" s="325">
      <c r="A21" s="395" t="n">
        <v>4</v>
      </c>
      <c r="B21" s="292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75" t="n">
        <v>153.45</v>
      </c>
      <c r="F21" s="404" t="n">
        <v>131.44</v>
      </c>
      <c r="G21" s="303">
        <f>ROUND(E21*F21,2)</f>
        <v/>
      </c>
      <c r="H21" s="297">
        <f>G21/$G$33</f>
        <v/>
      </c>
      <c r="I21" s="303">
        <f>ROUND(F21*'Прил. 10'!$D$12,2)</f>
        <v/>
      </c>
      <c r="J21" s="303">
        <f>ROUND(I21*E21,2)</f>
        <v/>
      </c>
    </row>
    <row r="22" ht="13.95" customFormat="1" customHeight="1" s="325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75" t="n"/>
      <c r="F22" s="303" t="n"/>
      <c r="G22" s="303">
        <f>SUM(G20:G21)</f>
        <v/>
      </c>
      <c r="H22" s="405">
        <f>G22/G33</f>
        <v/>
      </c>
      <c r="I22" s="305" t="n"/>
      <c r="J22" s="303">
        <f>SUM(J20:J21)</f>
        <v/>
      </c>
    </row>
    <row r="23" outlineLevel="1" ht="26.4" customFormat="1" customHeight="1" s="325">
      <c r="A23" s="395" t="n">
        <v>5</v>
      </c>
      <c r="B23" s="292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75" t="n">
        <v>223.8</v>
      </c>
      <c r="F23" s="404" t="n">
        <v>29.6</v>
      </c>
      <c r="G23" s="303">
        <f>ROUND(E23*F23,2)</f>
        <v/>
      </c>
      <c r="H23" s="297">
        <f>G23/$G$33</f>
        <v/>
      </c>
      <c r="I23" s="303">
        <f>ROUND(F23*'Прил. 10'!$D$12,2)</f>
        <v/>
      </c>
      <c r="J23" s="303">
        <f>ROUND(I23*E23,2)</f>
        <v/>
      </c>
    </row>
    <row r="24" outlineLevel="1" ht="26.4" customFormat="1" customHeight="1" s="325">
      <c r="A24" s="395" t="n">
        <v>6</v>
      </c>
      <c r="B24" s="292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75" t="n">
        <v>51.5904</v>
      </c>
      <c r="F24" s="404" t="n">
        <v>111.99</v>
      </c>
      <c r="G24" s="303">
        <f>ROUND(E24*F24,2)</f>
        <v/>
      </c>
      <c r="H24" s="297">
        <f>G24/$G$33</f>
        <v/>
      </c>
      <c r="I24" s="303">
        <f>ROUND(F24*'Прил. 10'!$D$12,2)</f>
        <v/>
      </c>
      <c r="J24" s="303">
        <f>ROUND(I24*E24,2)</f>
        <v/>
      </c>
    </row>
    <row r="25" outlineLevel="1" ht="26.4" customFormat="1" customHeight="1" s="325">
      <c r="A25" s="395" t="n">
        <v>7</v>
      </c>
      <c r="B25" s="292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75" t="n">
        <v>51.5904</v>
      </c>
      <c r="F25" s="404" t="n">
        <v>65.70999999999999</v>
      </c>
      <c r="G25" s="303">
        <f>ROUND(E25*F25,2)</f>
        <v/>
      </c>
      <c r="H25" s="297">
        <f>G25/$G$33</f>
        <v/>
      </c>
      <c r="I25" s="303">
        <f>ROUND(F25*'Прил. 10'!$D$12,2)</f>
        <v/>
      </c>
      <c r="J25" s="303">
        <f>ROUND(I25*E25,2)</f>
        <v/>
      </c>
    </row>
    <row r="26" outlineLevel="1" ht="32.25" customFormat="1" customHeight="1" s="325">
      <c r="A26" s="395" t="n">
        <v>8</v>
      </c>
      <c r="B26" s="292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75" t="n">
        <v>16.7</v>
      </c>
      <c r="F26" s="404" t="n">
        <v>142.7</v>
      </c>
      <c r="G26" s="303">
        <f>ROUND(E26*F26,2)</f>
        <v/>
      </c>
      <c r="H26" s="297">
        <f>G26/$G$33</f>
        <v/>
      </c>
      <c r="I26" s="303">
        <f>ROUND(F26*'Прил. 10'!$D$12,2)</f>
        <v/>
      </c>
      <c r="J26" s="303">
        <f>ROUND(I26*E26,2)</f>
        <v/>
      </c>
    </row>
    <row r="27" outlineLevel="1" ht="26.4" customFormat="1" customHeight="1" s="325">
      <c r="A27" s="395" t="n">
        <v>9</v>
      </c>
      <c r="B27" s="292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75" t="n">
        <v>733.2</v>
      </c>
      <c r="F27" s="404" t="n">
        <v>0.9</v>
      </c>
      <c r="G27" s="303">
        <f>ROUND(E27*F27,2)</f>
        <v/>
      </c>
      <c r="H27" s="297">
        <f>G27/$G$33</f>
        <v/>
      </c>
      <c r="I27" s="303">
        <f>ROUND(F27*'Прил. 10'!$D$12,2)</f>
        <v/>
      </c>
      <c r="J27" s="303">
        <f>ROUND(I27*E27,2)</f>
        <v/>
      </c>
    </row>
    <row r="28" outlineLevel="1" ht="26.4" customFormat="1" customHeight="1" s="325">
      <c r="A28" s="395" t="n">
        <v>10</v>
      </c>
      <c r="B28" s="292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75" t="n">
        <v>2.798</v>
      </c>
      <c r="F28" s="404" t="n">
        <v>8.1</v>
      </c>
      <c r="G28" s="303">
        <f>ROUND(E28*F28,2)</f>
        <v/>
      </c>
      <c r="H28" s="297">
        <f>G28/$G$33</f>
        <v/>
      </c>
      <c r="I28" s="303">
        <f>ROUND(F28*'Прил. 10'!$D$12,2)</f>
        <v/>
      </c>
      <c r="J28" s="303">
        <f>ROUND(I28*E28,2)</f>
        <v/>
      </c>
    </row>
    <row r="29" outlineLevel="1" ht="30" customFormat="1" customHeight="1" s="325">
      <c r="A29" s="395" t="n">
        <v>11</v>
      </c>
      <c r="B29" s="292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75" t="n">
        <v>1.1835</v>
      </c>
      <c r="F29" s="404" t="n">
        <v>15.24</v>
      </c>
      <c r="G29" s="303">
        <f>ROUND(E29*F29,2)</f>
        <v/>
      </c>
      <c r="H29" s="297">
        <f>G29/$G$33</f>
        <v/>
      </c>
      <c r="I29" s="303">
        <f>ROUND(F29*'Прил. 10'!$D$12,2)</f>
        <v/>
      </c>
      <c r="J29" s="303">
        <f>ROUND(I29*E29,2)</f>
        <v/>
      </c>
    </row>
    <row r="30" outlineLevel="1" ht="39.6" customFormat="1" customHeight="1" s="325">
      <c r="A30" s="395" t="n">
        <v>12</v>
      </c>
      <c r="B30" s="292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75" t="n">
        <v>1.795</v>
      </c>
      <c r="F30" s="404" t="n">
        <v>8.09</v>
      </c>
      <c r="G30" s="303">
        <f>ROUND(E30*F30,2)</f>
        <v/>
      </c>
      <c r="H30" s="297">
        <f>G30/$G$33</f>
        <v/>
      </c>
      <c r="I30" s="303">
        <f>ROUND(F30*'Прил. 10'!$D$12,2)</f>
        <v/>
      </c>
      <c r="J30" s="303">
        <f>ROUND(I30*E30,2)</f>
        <v/>
      </c>
    </row>
    <row r="31" outlineLevel="1" ht="13.95" customFormat="1" customHeight="1" s="325">
      <c r="A31" s="395" t="n">
        <v>13</v>
      </c>
      <c r="B31" s="292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75" t="n">
        <v>0.2145</v>
      </c>
      <c r="F31" s="404" t="n">
        <v>2.36</v>
      </c>
      <c r="G31" s="303">
        <f>ROUND(E31*F31,2)</f>
        <v/>
      </c>
      <c r="H31" s="297">
        <f>G31/$G$33</f>
        <v/>
      </c>
      <c r="I31" s="303">
        <f>ROUND(F31*'Прил. 10'!$D$12,2)</f>
        <v/>
      </c>
      <c r="J31" s="303">
        <f>ROUND(I31*E31,2)</f>
        <v/>
      </c>
    </row>
    <row r="32" ht="13.95" customFormat="1" customHeight="1" s="325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3" t="n"/>
      <c r="G32" s="305">
        <f>SUM(G23:G31)</f>
        <v/>
      </c>
      <c r="H32" s="297">
        <f>G32/G33</f>
        <v/>
      </c>
      <c r="I32" s="303" t="n"/>
      <c r="J32" s="305">
        <f>SUM(J23:J31)</f>
        <v/>
      </c>
    </row>
    <row r="33" ht="26.4" customFormat="1" customHeight="1" s="325">
      <c r="A33" s="395" t="n"/>
      <c r="B33" s="395" t="n"/>
      <c r="C33" s="385" t="inlineStr">
        <is>
          <t>Итого по разделу «Машины и механизмы»</t>
        </is>
      </c>
      <c r="D33" s="395" t="n"/>
      <c r="E33" s="403" t="n"/>
      <c r="F33" s="303" t="n"/>
      <c r="G33" s="303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5">
      <c r="A34" s="395" t="n"/>
      <c r="B34" s="385" t="inlineStr">
        <is>
          <t>Оборудование</t>
        </is>
      </c>
      <c r="C34" s="461" t="n"/>
      <c r="D34" s="461" t="n"/>
      <c r="E34" s="461" t="n"/>
      <c r="F34" s="461" t="n"/>
      <c r="G34" s="461" t="n"/>
      <c r="H34" s="462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1" t="n"/>
      <c r="D35" s="461" t="n"/>
      <c r="E35" s="461" t="n"/>
      <c r="F35" s="461" t="n"/>
      <c r="G35" s="461" t="n"/>
      <c r="H35" s="462" t="n"/>
      <c r="I35" s="198" t="n"/>
      <c r="J35" s="198" t="n"/>
      <c r="L35" s="325" t="n"/>
    </row>
    <row r="36" s="340">
      <c r="A36" s="395" t="n">
        <v>14</v>
      </c>
      <c r="B36" s="292" t="inlineStr">
        <is>
          <t>БЦ.17.57</t>
        </is>
      </c>
      <c r="C36" s="402" t="inlineStr">
        <is>
          <t>Реактор ТОР 10 кВ, 250 А, одинарный</t>
        </is>
      </c>
      <c r="D36" s="395" t="inlineStr">
        <is>
          <t>компл.</t>
        </is>
      </c>
      <c r="E36" s="475" t="n">
        <v>2</v>
      </c>
      <c r="F36" s="303">
        <f>ROUND(I36/'Прил. 10'!D14,2)</f>
        <v/>
      </c>
      <c r="G36" s="303">
        <f>ROUND(E36*F36,2)</f>
        <v/>
      </c>
      <c r="H36" s="297">
        <f>G36/$G$41</f>
        <v/>
      </c>
      <c r="I36" s="303" t="n">
        <v>5846153.85</v>
      </c>
      <c r="J36" s="303">
        <f>ROUND(I36*E36,2)</f>
        <v/>
      </c>
      <c r="K36" s="325" t="n"/>
      <c r="L36" s="325" t="n"/>
      <c r="M36" s="325" t="n"/>
      <c r="N36" s="325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75" t="n"/>
      <c r="F37" s="404" t="n"/>
      <c r="G37" s="303">
        <f>G36</f>
        <v/>
      </c>
      <c r="H37" s="405">
        <f>H36</f>
        <v/>
      </c>
      <c r="I37" s="305" t="n"/>
      <c r="J37" s="303">
        <f>J36</f>
        <v/>
      </c>
      <c r="L37" s="325" t="n"/>
    </row>
    <row r="38" outlineLevel="1" ht="37.5" customHeight="1" s="340">
      <c r="A38" s="395" t="n">
        <v>15</v>
      </c>
      <c r="B38" s="292" t="inlineStr">
        <is>
          <t>БЦ.60.41</t>
        </is>
      </c>
      <c r="C38" s="402" t="inlineStr">
        <is>
          <t>Ограничитель перенапряжения 35 кВ</t>
        </is>
      </c>
      <c r="D38" s="395" t="inlineStr">
        <is>
          <t>шт</t>
        </is>
      </c>
      <c r="E38" s="475" t="n">
        <v>12</v>
      </c>
      <c r="F38" s="303">
        <f>ROUND(I38/'Прил. 10'!D14,2)</f>
        <v/>
      </c>
      <c r="G38" s="303">
        <f>ROUND(E38*F38,2)</f>
        <v/>
      </c>
      <c r="H38" s="297">
        <f>G38/$G$41</f>
        <v/>
      </c>
      <c r="I38" s="303" t="n">
        <v>34170</v>
      </c>
      <c r="J38" s="303">
        <f>ROUND(I38*E38,2)</f>
        <v/>
      </c>
      <c r="K38" s="325" t="n"/>
      <c r="L38" s="325" t="n"/>
      <c r="M38" s="325" t="n"/>
      <c r="N38" s="325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75" t="n"/>
      <c r="F39" s="404" t="n"/>
      <c r="G39" s="303">
        <f>G38</f>
        <v/>
      </c>
      <c r="H39" s="405">
        <f>H38</f>
        <v/>
      </c>
      <c r="I39" s="305" t="n"/>
      <c r="J39" s="303">
        <f>J38</f>
        <v/>
      </c>
      <c r="L39" s="325" t="n"/>
    </row>
    <row r="40">
      <c r="A40" s="395" t="n"/>
      <c r="B40" s="395" t="n"/>
      <c r="C40" s="385" t="inlineStr">
        <is>
          <t>Итого по разделу «Оборудование»</t>
        </is>
      </c>
      <c r="D40" s="395" t="n"/>
      <c r="E40" s="403" t="n"/>
      <c r="F40" s="404" t="n"/>
      <c r="G40" s="303">
        <f>G39+G37</f>
        <v/>
      </c>
      <c r="H40" s="405">
        <f>H39+H37</f>
        <v/>
      </c>
      <c r="I40" s="305" t="n"/>
      <c r="J40" s="303">
        <f>J39+J37</f>
        <v/>
      </c>
      <c r="L40" s="325" t="n"/>
    </row>
    <row r="41" ht="26.4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76" t="n"/>
      <c r="F41" s="404" t="n"/>
      <c r="G41" s="303">
        <f>G40</f>
        <v/>
      </c>
      <c r="H41" s="405" t="n"/>
      <c r="I41" s="305" t="n"/>
      <c r="J41" s="303">
        <f>J40</f>
        <v/>
      </c>
      <c r="L41" s="325" t="n"/>
    </row>
    <row r="42" ht="13.95" customFormat="1" customHeight="1" s="325">
      <c r="A42" s="395" t="n"/>
      <c r="B42" s="385" t="inlineStr">
        <is>
          <t>Материалы</t>
        </is>
      </c>
      <c r="C42" s="461" t="n"/>
      <c r="D42" s="461" t="n"/>
      <c r="E42" s="461" t="n"/>
      <c r="F42" s="461" t="n"/>
      <c r="G42" s="461" t="n"/>
      <c r="H42" s="462" t="n"/>
      <c r="I42" s="198" t="n"/>
      <c r="J42" s="198" t="n"/>
    </row>
    <row r="43" ht="13.95" customFormat="1" customHeight="1" s="325">
      <c r="A43" s="396" t="n"/>
      <c r="B43" s="398" t="inlineStr">
        <is>
          <t>Основные материалы</t>
        </is>
      </c>
      <c r="C43" s="477" t="n"/>
      <c r="D43" s="477" t="n"/>
      <c r="E43" s="477" t="n"/>
      <c r="F43" s="477" t="n"/>
      <c r="G43" s="477" t="n"/>
      <c r="H43" s="478" t="n"/>
      <c r="I43" s="212" t="n"/>
      <c r="J43" s="212" t="n"/>
    </row>
    <row r="44" ht="21" customFormat="1" customHeight="1" s="325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180</v>
      </c>
      <c r="F44" s="404" t="n">
        <v>555.4400000000001</v>
      </c>
      <c r="G44" s="303">
        <f>ROUND(E44*F44,2)</f>
        <v/>
      </c>
      <c r="H44" s="297">
        <f>G44/$G$93</f>
        <v/>
      </c>
      <c r="I44" s="303">
        <f>ROUND(F44*'Прил. 10'!$D$13,2)</f>
        <v/>
      </c>
      <c r="J44" s="303">
        <f>ROUND(I44*E44,2)</f>
        <v/>
      </c>
    </row>
    <row r="45" ht="21" customFormat="1" customHeight="1" s="325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460</v>
      </c>
      <c r="F45" s="404" t="n">
        <v>169.25</v>
      </c>
      <c r="G45" s="303">
        <f>ROUND(E45*F45,2)</f>
        <v/>
      </c>
      <c r="H45" s="297">
        <f>G45/$G$93</f>
        <v/>
      </c>
      <c r="I45" s="303">
        <f>ROUND(F45*'Прил. 10'!$D$13,2)</f>
        <v/>
      </c>
      <c r="J45" s="303">
        <f>ROUND(I45*E45,2)</f>
        <v/>
      </c>
    </row>
    <row r="46" ht="21" customFormat="1" customHeight="1" s="325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170</v>
      </c>
      <c r="F46" s="404" t="n">
        <v>311.42</v>
      </c>
      <c r="G46" s="303">
        <f>ROUND(E46*F46,2)</f>
        <v/>
      </c>
      <c r="H46" s="297">
        <f>G46/$G$93</f>
        <v/>
      </c>
      <c r="I46" s="303">
        <f>ROUND(F46*'Прил. 10'!$D$13,2)</f>
        <v/>
      </c>
      <c r="J46" s="303">
        <f>ROUND(I46*E46,2)</f>
        <v/>
      </c>
    </row>
    <row r="47" ht="21" customFormat="1" customHeight="1" s="325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30</v>
      </c>
      <c r="F47" s="404" t="n">
        <v>1276</v>
      </c>
      <c r="G47" s="303">
        <f>ROUND(E47*F47,2)</f>
        <v/>
      </c>
      <c r="H47" s="297">
        <f>G47/$G$93</f>
        <v/>
      </c>
      <c r="I47" s="303">
        <f>ROUND(F47*'Прил. 10'!$D$13,2)</f>
        <v/>
      </c>
      <c r="J47" s="303">
        <f>ROUND(I47*E47,2)</f>
        <v/>
      </c>
    </row>
    <row r="48" ht="13.95" customFormat="1" customHeight="1" s="325">
      <c r="A48" s="397" t="n"/>
      <c r="B48" s="214" t="n"/>
      <c r="C48" s="215" t="inlineStr">
        <is>
          <t>Итого основные материалы</t>
        </is>
      </c>
      <c r="D48" s="397" t="n"/>
      <c r="E48" s="479" t="n"/>
      <c r="F48" s="219" t="n"/>
      <c r="G48" s="219">
        <f>SUM(G44:G47)</f>
        <v/>
      </c>
      <c r="H48" s="297">
        <f>G48/$G$93</f>
        <v/>
      </c>
      <c r="I48" s="303" t="n"/>
      <c r="J48" s="219">
        <f>SUM(J44:J47)</f>
        <v/>
      </c>
    </row>
    <row r="49" outlineLevel="1" ht="26.4" customFormat="1" customHeight="1" s="325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167.5</v>
      </c>
      <c r="F49" s="404" t="n">
        <v>45.25</v>
      </c>
      <c r="G49" s="303">
        <f>ROUND(E49*F49,2)</f>
        <v/>
      </c>
      <c r="H49" s="297">
        <f>G49/$G$93</f>
        <v/>
      </c>
      <c r="I49" s="303">
        <f>ROUND(F49*'Прил. 10'!$D$13,2)</f>
        <v/>
      </c>
      <c r="J49" s="303">
        <f>ROUND(I49*E49,2)</f>
        <v/>
      </c>
    </row>
    <row r="50" outlineLevel="1" ht="13.95" customFormat="1" customHeight="1" s="325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175</v>
      </c>
      <c r="F50" s="404" t="n">
        <v>39.49</v>
      </c>
      <c r="G50" s="303">
        <f>ROUND(E50*F50,2)</f>
        <v/>
      </c>
      <c r="H50" s="297">
        <f>G50/$G$93</f>
        <v/>
      </c>
      <c r="I50" s="303">
        <f>ROUND(F50*'Прил. 10'!$D$13,2)</f>
        <v/>
      </c>
      <c r="J50" s="303">
        <f>ROUND(I50*E50,2)</f>
        <v/>
      </c>
    </row>
    <row r="51" outlineLevel="1" ht="13.95" customFormat="1" customHeight="1" s="325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167.5</v>
      </c>
      <c r="F51" s="404" t="n">
        <v>34.73</v>
      </c>
      <c r="G51" s="303">
        <f>ROUND(E51*F51,2)</f>
        <v/>
      </c>
      <c r="H51" s="297">
        <f>G51/$G$93</f>
        <v/>
      </c>
      <c r="I51" s="303">
        <f>ROUND(F51*'Прил. 10'!$D$13,2)</f>
        <v/>
      </c>
      <c r="J51" s="303">
        <f>ROUND(I51*E51,2)</f>
        <v/>
      </c>
    </row>
    <row r="52" outlineLevel="1" ht="13.95" customFormat="1" customHeight="1" s="325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167.5</v>
      </c>
      <c r="F52" s="404" t="n">
        <v>25.55</v>
      </c>
      <c r="G52" s="303">
        <f>ROUND(E52*F52,2)</f>
        <v/>
      </c>
      <c r="H52" s="297">
        <f>G52/$G$93</f>
        <v/>
      </c>
      <c r="I52" s="303">
        <f>ROUND(F52*'Прил. 10'!$D$13,2)</f>
        <v/>
      </c>
      <c r="J52" s="303">
        <f>ROUND(I52*E52,2)</f>
        <v/>
      </c>
    </row>
    <row r="53" outlineLevel="1" ht="79.2" customFormat="1" customHeight="1" s="325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5</v>
      </c>
      <c r="F53" s="404" t="n">
        <v>542.5</v>
      </c>
      <c r="G53" s="303">
        <f>ROUND(E53*F53,2)</f>
        <v/>
      </c>
      <c r="H53" s="297">
        <f>G53/$G$93</f>
        <v/>
      </c>
      <c r="I53" s="303">
        <f>ROUND(F53*'Прил. 10'!$D$13,2)</f>
        <v/>
      </c>
      <c r="J53" s="303">
        <f>ROUND(I53*E53,2)</f>
        <v/>
      </c>
    </row>
    <row r="54" outlineLevel="1" ht="13.95" customFormat="1" customHeight="1" s="325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15</v>
      </c>
      <c r="F54" s="404" t="n">
        <v>163.88</v>
      </c>
      <c r="G54" s="303">
        <f>ROUND(E54*F54,2)</f>
        <v/>
      </c>
      <c r="H54" s="297">
        <f>G54/$G$93</f>
        <v/>
      </c>
      <c r="I54" s="303">
        <f>ROUND(F54*'Прил. 10'!$D$13,2)</f>
        <v/>
      </c>
      <c r="J54" s="303">
        <f>ROUND(I54*E54,2)</f>
        <v/>
      </c>
    </row>
    <row r="55" outlineLevel="1" ht="26.4" customFormat="1" customHeight="1" s="325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0.06</v>
      </c>
      <c r="F55" s="404" t="n">
        <v>32758.86</v>
      </c>
      <c r="G55" s="303">
        <f>ROUND(E55*F55,2)</f>
        <v/>
      </c>
      <c r="H55" s="297">
        <f>G55/$G$93</f>
        <v/>
      </c>
      <c r="I55" s="303">
        <f>ROUND(F55*'Прил. 10'!$D$13,2)</f>
        <v/>
      </c>
      <c r="J55" s="303">
        <f>ROUND(I55*E55,2)</f>
        <v/>
      </c>
    </row>
    <row r="56" outlineLevel="1" ht="13.95" customFormat="1" customHeight="1" s="325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167.5</v>
      </c>
      <c r="F56" s="404" t="n">
        <v>10.03</v>
      </c>
      <c r="G56" s="303">
        <f>ROUND(E56*F56,2)</f>
        <v/>
      </c>
      <c r="H56" s="297">
        <f>G56/$G$93</f>
        <v/>
      </c>
      <c r="I56" s="303">
        <f>ROUND(F56*'Прил. 10'!$D$13,2)</f>
        <v/>
      </c>
      <c r="J56" s="303">
        <f>ROUND(I56*E56,2)</f>
        <v/>
      </c>
    </row>
    <row r="57" outlineLevel="1" ht="26.4" customFormat="1" customHeight="1" s="325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0.11</v>
      </c>
      <c r="F57" s="404" t="n">
        <v>11500</v>
      </c>
      <c r="G57" s="303">
        <f>ROUND(E57*F57,2)</f>
        <v/>
      </c>
      <c r="H57" s="297">
        <f>G57/$G$93</f>
        <v/>
      </c>
      <c r="I57" s="303">
        <f>ROUND(F57*'Прил. 10'!$D$13,2)</f>
        <v/>
      </c>
      <c r="J57" s="303">
        <f>ROUND(I57*E57,2)</f>
        <v/>
      </c>
    </row>
    <row r="58" outlineLevel="1" ht="26.4" customFormat="1" customHeight="1" s="325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2.5</v>
      </c>
      <c r="F58" s="404" t="n">
        <v>470.86</v>
      </c>
      <c r="G58" s="303">
        <f>ROUND(E58*F58,2)</f>
        <v/>
      </c>
      <c r="H58" s="297">
        <f>G58/$G$93</f>
        <v/>
      </c>
      <c r="I58" s="303">
        <f>ROUND(F58*'Прил. 10'!$D$13,2)</f>
        <v/>
      </c>
      <c r="J58" s="303">
        <f>ROUND(I58*E58,2)</f>
        <v/>
      </c>
    </row>
    <row r="59" outlineLevel="1" ht="13.95" customFormat="1" customHeight="1" s="325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2.5</v>
      </c>
      <c r="F59" s="404" t="n">
        <v>456.5</v>
      </c>
      <c r="G59" s="303">
        <f>ROUND(E59*F59,2)</f>
        <v/>
      </c>
      <c r="H59" s="297">
        <f>G59/$G$93</f>
        <v/>
      </c>
      <c r="I59" s="303">
        <f>ROUND(F59*'Прил. 10'!$D$13,2)</f>
        <v/>
      </c>
      <c r="J59" s="303">
        <f>ROUND(I59*E59,2)</f>
        <v/>
      </c>
    </row>
    <row r="60" outlineLevel="1" ht="26.4" customFormat="1" customHeight="1" s="325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0.0129</v>
      </c>
      <c r="F60" s="404" t="n">
        <v>64085.07</v>
      </c>
      <c r="G60" s="303">
        <f>ROUND(E60*F60,2)</f>
        <v/>
      </c>
      <c r="H60" s="297">
        <f>G60/$G$93</f>
        <v/>
      </c>
      <c r="I60" s="303">
        <f>ROUND(F60*'Прил. 10'!$D$13,2)</f>
        <v/>
      </c>
      <c r="J60" s="303">
        <f>ROUND(I60*E60,2)</f>
        <v/>
      </c>
    </row>
    <row r="61" outlineLevel="1" ht="13.95" customFormat="1" customHeight="1" s="325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72.3515</v>
      </c>
      <c r="F61" s="404" t="n">
        <v>9.039999999999999</v>
      </c>
      <c r="G61" s="303">
        <f>ROUND(E61*F61,2)</f>
        <v/>
      </c>
      <c r="H61" s="297">
        <f>G61/$G$93</f>
        <v/>
      </c>
      <c r="I61" s="303">
        <f>ROUND(F61*'Прил. 10'!$D$13,2)</f>
        <v/>
      </c>
      <c r="J61" s="303">
        <f>ROUND(I61*E61,2)</f>
        <v/>
      </c>
    </row>
    <row r="62" outlineLevel="1" ht="39.6" customFormat="1" customHeight="1" s="325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25</v>
      </c>
      <c r="F62" s="404" t="n">
        <v>25.57</v>
      </c>
      <c r="G62" s="303">
        <f>ROUND(E62*F62,2)</f>
        <v/>
      </c>
      <c r="H62" s="297">
        <f>G62/$G$93</f>
        <v/>
      </c>
      <c r="I62" s="303">
        <f>ROUND(F62*'Прил. 10'!$D$13,2)</f>
        <v/>
      </c>
      <c r="J62" s="303">
        <f>ROUND(I62*E62,2)</f>
        <v/>
      </c>
    </row>
    <row r="63" outlineLevel="1" ht="13.95" customFormat="1" customHeight="1" s="325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5</v>
      </c>
      <c r="F63" s="404" t="n">
        <v>116.92</v>
      </c>
      <c r="G63" s="303">
        <f>ROUND(E63*F63,2)</f>
        <v/>
      </c>
      <c r="H63" s="297">
        <f>G63/$G$93</f>
        <v/>
      </c>
      <c r="I63" s="303">
        <f>ROUND(F63*'Прил. 10'!$D$13,2)</f>
        <v/>
      </c>
      <c r="J63" s="303">
        <f>ROUND(I63*E63,2)</f>
        <v/>
      </c>
    </row>
    <row r="64" outlineLevel="1" ht="26.4" customFormat="1" customHeight="1" s="325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0.03135</v>
      </c>
      <c r="F64" s="404" t="n">
        <v>17500</v>
      </c>
      <c r="G64" s="303">
        <f>ROUND(E64*F64,2)</f>
        <v/>
      </c>
      <c r="H64" s="297">
        <f>G64/$G$93</f>
        <v/>
      </c>
      <c r="I64" s="303">
        <f>ROUND(F64*'Прил. 10'!$D$13,2)</f>
        <v/>
      </c>
      <c r="J64" s="303">
        <f>ROUND(I64*E64,2)</f>
        <v/>
      </c>
    </row>
    <row r="65" outlineLevel="1" ht="26.4" customFormat="1" customHeight="1" s="325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398.3672</v>
      </c>
      <c r="F65" s="404" t="n">
        <v>1</v>
      </c>
      <c r="G65" s="303">
        <f>ROUND(E65*F65,2)</f>
        <v/>
      </c>
      <c r="H65" s="297">
        <f>G65/$G$93</f>
        <v/>
      </c>
      <c r="I65" s="303">
        <f>ROUND(F65*'Прил. 10'!$D$13,2)</f>
        <v/>
      </c>
      <c r="J65" s="303">
        <f>ROUND(I65*E65,2)</f>
        <v/>
      </c>
    </row>
    <row r="66" outlineLevel="1" ht="13.95" customFormat="1" customHeight="1" s="325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10</v>
      </c>
      <c r="F66" s="404" t="n">
        <v>39</v>
      </c>
      <c r="G66" s="303">
        <f>ROUND(E66*F66,2)</f>
        <v/>
      </c>
      <c r="H66" s="297">
        <f>G66/$G$93</f>
        <v/>
      </c>
      <c r="I66" s="303">
        <f>ROUND(F66*'Прил. 10'!$D$13,2)</f>
        <v/>
      </c>
      <c r="J66" s="303">
        <f>ROUND(I66*E66,2)</f>
        <v/>
      </c>
    </row>
    <row r="67" outlineLevel="1" ht="13.95" customFormat="1" customHeight="1" s="325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2.5</v>
      </c>
      <c r="F67" s="404" t="n">
        <v>127.11</v>
      </c>
      <c r="G67" s="303">
        <f>ROUND(E67*F67,2)</f>
        <v/>
      </c>
      <c r="H67" s="297">
        <f>G67/$G$93</f>
        <v/>
      </c>
      <c r="I67" s="303">
        <f>ROUND(F67*'Прил. 10'!$D$13,2)</f>
        <v/>
      </c>
      <c r="J67" s="303">
        <f>ROUND(I67*E67,2)</f>
        <v/>
      </c>
    </row>
    <row r="68" outlineLevel="1" ht="13.95" customFormat="1" customHeight="1" s="325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2.5</v>
      </c>
      <c r="F68" s="404" t="n">
        <v>122.68</v>
      </c>
      <c r="G68" s="303">
        <f>ROUND(E68*F68,2)</f>
        <v/>
      </c>
      <c r="H68" s="297">
        <f>G68/$G$93</f>
        <v/>
      </c>
      <c r="I68" s="303">
        <f>ROUND(F68*'Прил. 10'!$D$13,2)</f>
        <v/>
      </c>
      <c r="J68" s="303">
        <f>ROUND(I68*E68,2)</f>
        <v/>
      </c>
    </row>
    <row r="69" outlineLevel="1" ht="13.95" customFormat="1" customHeight="1" s="325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2.5</v>
      </c>
      <c r="F69" s="404" t="n">
        <v>113.53</v>
      </c>
      <c r="G69" s="303">
        <f>ROUND(E69*F69,2)</f>
        <v/>
      </c>
      <c r="H69" s="297">
        <f>G69/$G$93</f>
        <v/>
      </c>
      <c r="I69" s="303">
        <f>ROUND(F69*'Прил. 10'!$D$13,2)</f>
        <v/>
      </c>
      <c r="J69" s="303">
        <f>ROUND(I69*E69,2)</f>
        <v/>
      </c>
    </row>
    <row r="70" outlineLevel="1" ht="13.95" customFormat="1" customHeight="1" s="325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2.5</v>
      </c>
      <c r="F70" s="404" t="n">
        <v>88.97</v>
      </c>
      <c r="G70" s="303">
        <f>ROUND(E70*F70,2)</f>
        <v/>
      </c>
      <c r="H70" s="297">
        <f>G70/$G$93</f>
        <v/>
      </c>
      <c r="I70" s="303">
        <f>ROUND(F70*'Прил. 10'!$D$13,2)</f>
        <v/>
      </c>
      <c r="J70" s="303">
        <f>ROUND(I70*E70,2)</f>
        <v/>
      </c>
    </row>
    <row r="71" outlineLevel="1" ht="13.95" customFormat="1" customHeight="1" s="325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7.5</v>
      </c>
      <c r="F71" s="404" t="n">
        <v>28.07</v>
      </c>
      <c r="G71" s="303">
        <f>ROUND(E71*F71,2)</f>
        <v/>
      </c>
      <c r="H71" s="297">
        <f>G71/$G$93</f>
        <v/>
      </c>
      <c r="I71" s="303">
        <f>ROUND(F71*'Прил. 10'!$D$13,2)</f>
        <v/>
      </c>
      <c r="J71" s="303">
        <f>ROUND(I71*E71,2)</f>
        <v/>
      </c>
    </row>
    <row r="72" outlineLevel="1" ht="13.95" customFormat="1" customHeight="1" s="325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2.5</v>
      </c>
      <c r="F72" s="404" t="n">
        <v>70.76000000000001</v>
      </c>
      <c r="G72" s="303">
        <f>ROUND(E72*F72,2)</f>
        <v/>
      </c>
      <c r="H72" s="297">
        <f>G72/$G$93</f>
        <v/>
      </c>
      <c r="I72" s="303">
        <f>ROUND(F72*'Прил. 10'!$D$13,2)</f>
        <v/>
      </c>
      <c r="J72" s="303">
        <f>ROUND(I72*E72,2)</f>
        <v/>
      </c>
    </row>
    <row r="73" outlineLevel="1" ht="13.95" customFormat="1" customHeight="1" s="325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2.5</v>
      </c>
      <c r="F73" s="404" t="n">
        <v>50.46</v>
      </c>
      <c r="G73" s="303">
        <f>ROUND(E73*F73,2)</f>
        <v/>
      </c>
      <c r="H73" s="297">
        <f>G73/$G$93</f>
        <v/>
      </c>
      <c r="I73" s="303">
        <f>ROUND(F73*'Прил. 10'!$D$13,2)</f>
        <v/>
      </c>
      <c r="J73" s="303">
        <f>ROUND(I73*E73,2)</f>
        <v/>
      </c>
    </row>
    <row r="74" outlineLevel="1" ht="13.95" customFormat="1" customHeight="1" s="325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2.5</v>
      </c>
      <c r="F74" s="404" t="n">
        <v>48.16</v>
      </c>
      <c r="G74" s="303">
        <f>ROUND(E74*F74,2)</f>
        <v/>
      </c>
      <c r="H74" s="297">
        <f>G74/$G$93</f>
        <v/>
      </c>
      <c r="I74" s="303">
        <f>ROUND(F74*'Прил. 10'!$D$13,2)</f>
        <v/>
      </c>
      <c r="J74" s="303">
        <f>ROUND(I74*E74,2)</f>
        <v/>
      </c>
    </row>
    <row r="75" outlineLevel="1" ht="26.4" customFormat="1" customHeight="1" s="325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2.5</v>
      </c>
      <c r="F75" s="404" t="n">
        <v>41.1</v>
      </c>
      <c r="G75" s="303">
        <f>ROUND(E75*F75,2)</f>
        <v/>
      </c>
      <c r="H75" s="297">
        <f>G75/$G$93</f>
        <v/>
      </c>
      <c r="I75" s="303">
        <f>ROUND(F75*'Прил. 10'!$D$13,2)</f>
        <v/>
      </c>
      <c r="J75" s="303">
        <f>ROUND(I75*E75,2)</f>
        <v/>
      </c>
    </row>
    <row r="76" outlineLevel="1" ht="13.95" customFormat="1" customHeight="1" s="325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2.5</v>
      </c>
      <c r="F76" s="404" t="n">
        <v>31.44</v>
      </c>
      <c r="G76" s="303">
        <f>ROUND(E76*F76,2)</f>
        <v/>
      </c>
      <c r="H76" s="297">
        <f>G76/$G$93</f>
        <v/>
      </c>
      <c r="I76" s="303">
        <f>ROUND(F76*'Прил. 10'!$D$13,2)</f>
        <v/>
      </c>
      <c r="J76" s="303">
        <f>ROUND(I76*E76,2)</f>
        <v/>
      </c>
    </row>
    <row r="77" outlineLevel="1" ht="13.95" customFormat="1" customHeight="1" s="325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2.5</v>
      </c>
      <c r="F77" s="404" t="n">
        <v>27.04</v>
      </c>
      <c r="G77" s="303">
        <f>ROUND(E77*F77,2)</f>
        <v/>
      </c>
      <c r="H77" s="297">
        <f>G77/$G$93</f>
        <v/>
      </c>
      <c r="I77" s="303">
        <f>ROUND(F77*'Прил. 10'!$D$13,2)</f>
        <v/>
      </c>
      <c r="J77" s="303">
        <f>ROUND(I77*E77,2)</f>
        <v/>
      </c>
    </row>
    <row r="78" outlineLevel="1" ht="13.95" customFormat="1" customHeight="1" s="325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2.5</v>
      </c>
      <c r="F78" s="404" t="n">
        <v>9.359999999999999</v>
      </c>
      <c r="G78" s="303">
        <f>ROUND(E78*F78,2)</f>
        <v/>
      </c>
      <c r="H78" s="297">
        <f>G78/$G$93</f>
        <v/>
      </c>
      <c r="I78" s="303">
        <f>ROUND(F78*'Прил. 10'!$D$13,2)</f>
        <v/>
      </c>
      <c r="J78" s="303">
        <f>ROUND(I78*E78,2)</f>
        <v/>
      </c>
    </row>
    <row r="79" outlineLevel="1" ht="13.95" customFormat="1" customHeight="1" s="325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0.08799999999999999</v>
      </c>
      <c r="F79" s="404" t="n">
        <v>110</v>
      </c>
      <c r="G79" s="303">
        <f>ROUND(E79*F79,2)</f>
        <v/>
      </c>
      <c r="H79" s="297">
        <f>G79/$G$93</f>
        <v/>
      </c>
      <c r="I79" s="303">
        <f>ROUND(F79*'Прил. 10'!$D$13,2)</f>
        <v/>
      </c>
      <c r="J79" s="303">
        <f>ROUND(I79*E79,2)</f>
        <v/>
      </c>
    </row>
    <row r="80" outlineLevel="1" ht="39.6" customFormat="1" customHeight="1" s="325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0.0198</v>
      </c>
      <c r="F80" s="404" t="n">
        <v>480</v>
      </c>
      <c r="G80" s="303">
        <f>ROUND(E80*F80,2)</f>
        <v/>
      </c>
      <c r="H80" s="297">
        <f>G80/$G$93</f>
        <v/>
      </c>
      <c r="I80" s="303">
        <f>ROUND(F80*'Прил. 10'!$D$13,2)</f>
        <v/>
      </c>
      <c r="J80" s="303">
        <f>ROUND(I80*E80,2)</f>
        <v/>
      </c>
    </row>
    <row r="81" outlineLevel="1" ht="13.95" customFormat="1" customHeight="1" s="325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0.002</v>
      </c>
      <c r="F81" s="404" t="n">
        <v>4488.4</v>
      </c>
      <c r="G81" s="303">
        <f>ROUND(E81*F81,2)</f>
        <v/>
      </c>
      <c r="H81" s="297">
        <f>G81/$G$93</f>
        <v/>
      </c>
      <c r="I81" s="303">
        <f>ROUND(F81*'Прил. 10'!$D$13,2)</f>
        <v/>
      </c>
      <c r="J81" s="303">
        <f>ROUND(I81*E81,2)</f>
        <v/>
      </c>
    </row>
    <row r="82" outlineLevel="1" ht="13.95" customFormat="1" customHeight="1" s="325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0.3135</v>
      </c>
      <c r="F82" s="404" t="n">
        <v>28.6</v>
      </c>
      <c r="G82" s="303">
        <f>ROUND(E82*F82,2)</f>
        <v/>
      </c>
      <c r="H82" s="297">
        <f>G82/$G$93</f>
        <v/>
      </c>
      <c r="I82" s="303">
        <f>ROUND(F82*'Прил. 10'!$D$13,2)</f>
        <v/>
      </c>
      <c r="J82" s="303">
        <f>ROUND(I82*E82,2)</f>
        <v/>
      </c>
    </row>
    <row r="83" outlineLevel="1" ht="26.4" customFormat="1" customHeight="1" s="325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0.702</v>
      </c>
      <c r="F83" s="404" t="n">
        <v>10.57</v>
      </c>
      <c r="G83" s="303">
        <f>ROUND(E83*F83,2)</f>
        <v/>
      </c>
      <c r="H83" s="297">
        <f>G83/$G$93</f>
        <v/>
      </c>
      <c r="I83" s="303">
        <f>ROUND(F83*'Прил. 10'!$D$13,2)</f>
        <v/>
      </c>
      <c r="J83" s="303">
        <f>ROUND(I83*E83,2)</f>
        <v/>
      </c>
    </row>
    <row r="84" outlineLevel="1" ht="13.95" customFormat="1" customHeight="1" s="325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0.1375</v>
      </c>
      <c r="F84" s="404" t="n">
        <v>25.8</v>
      </c>
      <c r="G84" s="303">
        <f>ROUND(E84*F84,2)</f>
        <v/>
      </c>
      <c r="H84" s="297">
        <f>G84/$G$93</f>
        <v/>
      </c>
      <c r="I84" s="303">
        <f>ROUND(F84*'Прил. 10'!$D$13,2)</f>
        <v/>
      </c>
      <c r="J84" s="303">
        <f>ROUND(I84*E84,2)</f>
        <v/>
      </c>
    </row>
    <row r="85" outlineLevel="1" ht="13.95" customFormat="1" customHeight="1" s="325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0.0825</v>
      </c>
      <c r="F85" s="404" t="n">
        <v>17.86</v>
      </c>
      <c r="G85" s="303">
        <f>ROUND(E85*F85,2)</f>
        <v/>
      </c>
      <c r="H85" s="297">
        <f>G85/$G$93</f>
        <v/>
      </c>
      <c r="I85" s="303">
        <f>ROUND(F85*'Прил. 10'!$D$13,2)</f>
        <v/>
      </c>
      <c r="J85" s="303">
        <f>ROUND(I85*E85,2)</f>
        <v/>
      </c>
    </row>
    <row r="86" outlineLevel="1" ht="13.95" customFormat="1" customHeight="1" s="325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0.012</v>
      </c>
      <c r="F86" s="404" t="n">
        <v>120</v>
      </c>
      <c r="G86" s="303">
        <f>ROUND(E86*F86,2)</f>
        <v/>
      </c>
      <c r="H86" s="297">
        <f>G86/$G$93</f>
        <v/>
      </c>
      <c r="I86" s="303">
        <f>ROUND(F86*'Прил. 10'!$D$13,2)</f>
        <v/>
      </c>
      <c r="J86" s="303">
        <f>ROUND(I86*E86,2)</f>
        <v/>
      </c>
    </row>
    <row r="87" outlineLevel="1" ht="13.95" customFormat="1" customHeight="1" s="325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4.25e-05</v>
      </c>
      <c r="F87" s="404" t="n">
        <v>31600</v>
      </c>
      <c r="G87" s="303">
        <f>ROUND(E87*F87,2)</f>
        <v/>
      </c>
      <c r="H87" s="297">
        <f>G87/$G$93</f>
        <v/>
      </c>
      <c r="I87" s="303">
        <f>ROUND(F87*'Прил. 10'!$D$13,2)</f>
        <v/>
      </c>
      <c r="J87" s="303">
        <f>ROUND(I87*E87,2)</f>
        <v/>
      </c>
    </row>
    <row r="88" outlineLevel="1" ht="52.95" customFormat="1" customHeight="1" s="325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2e-05</v>
      </c>
      <c r="F88" s="404" t="n">
        <v>55960.01</v>
      </c>
      <c r="G88" s="303">
        <f>ROUND(E88*F88,2)</f>
        <v/>
      </c>
      <c r="H88" s="297">
        <f>G88/$G$93</f>
        <v/>
      </c>
      <c r="I88" s="303">
        <f>ROUND(F88*'Прил. 10'!$D$13,2)</f>
        <v/>
      </c>
      <c r="J88" s="303">
        <f>ROUND(I88*E88,2)</f>
        <v/>
      </c>
    </row>
    <row r="89" outlineLevel="1" ht="26.4" customFormat="1" customHeight="1" s="325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0.0165</v>
      </c>
      <c r="F89" s="404" t="n">
        <v>54.95</v>
      </c>
      <c r="G89" s="303">
        <f>ROUND(E89*F89,2)</f>
        <v/>
      </c>
      <c r="H89" s="297">
        <f>G89/$G$93</f>
        <v/>
      </c>
      <c r="I89" s="303">
        <f>ROUND(F89*'Прил. 10'!$D$13,2)</f>
        <v/>
      </c>
      <c r="J89" s="303">
        <f>ROUND(I89*E89,2)</f>
        <v/>
      </c>
    </row>
    <row r="90" outlineLevel="1" ht="26.4" customFormat="1" customHeight="1" s="325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1e-05</v>
      </c>
      <c r="F90" s="404" t="n">
        <v>71640</v>
      </c>
      <c r="G90" s="303">
        <f>ROUND(E90*F90,2)</f>
        <v/>
      </c>
      <c r="H90" s="297">
        <f>G90/$G$93</f>
        <v/>
      </c>
      <c r="I90" s="303">
        <f>ROUND(F90*'Прил. 10'!$D$13,2)</f>
        <v/>
      </c>
      <c r="J90" s="303">
        <f>ROUND(I90*E90,2)</f>
        <v/>
      </c>
    </row>
    <row r="91" outlineLevel="1" ht="13.95" customFormat="1" customHeight="1" s="325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5e-05</v>
      </c>
      <c r="F91" s="404" t="n">
        <v>8105.71</v>
      </c>
      <c r="G91" s="303">
        <f>ROUND(E91*F91,2)</f>
        <v/>
      </c>
      <c r="H91" s="297">
        <f>G91/$G$93</f>
        <v/>
      </c>
      <c r="I91" s="303">
        <f>ROUND(F91*'Прил. 10'!$D$13,2)</f>
        <v/>
      </c>
      <c r="J91" s="303">
        <f>ROUND(I91*E91,2)</f>
        <v/>
      </c>
    </row>
    <row r="92" ht="13.95" customFormat="1" customHeight="1" s="325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7">
        <f>G92/$G$93</f>
        <v/>
      </c>
      <c r="I92" s="303" t="n"/>
      <c r="J92" s="219">
        <f>SUM(J49:J91)</f>
        <v/>
      </c>
    </row>
    <row r="93" ht="13.95" customFormat="1" customHeight="1" s="325">
      <c r="A93" s="395" t="n"/>
      <c r="B93" s="395" t="n"/>
      <c r="C93" s="385" t="inlineStr">
        <is>
          <t>Итого по разделу «Материалы»</t>
        </is>
      </c>
      <c r="D93" s="395" t="n"/>
      <c r="E93" s="403" t="n"/>
      <c r="F93" s="404" t="n"/>
      <c r="G93" s="303">
        <f>G48+G92</f>
        <v/>
      </c>
      <c r="H93" s="297">
        <f>G93/$G$93</f>
        <v/>
      </c>
      <c r="I93" s="303" t="n"/>
      <c r="J93" s="303">
        <f>J48+J92</f>
        <v/>
      </c>
    </row>
    <row r="94" ht="13.95" customFormat="1" customHeight="1" s="325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3">
        <f>G15+G33+G93</f>
        <v/>
      </c>
      <c r="H94" s="405" t="n"/>
      <c r="I94" s="303" t="n"/>
      <c r="J94" s="303">
        <f>J15+J33+J93</f>
        <v/>
      </c>
    </row>
    <row r="95" ht="29.25" customFormat="1" customHeight="1" s="325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3">
        <f>ROUND((G15+G17)*D95,2)</f>
        <v/>
      </c>
      <c r="H95" s="405" t="n"/>
      <c r="I95" s="303" t="n"/>
      <c r="J95" s="303">
        <f>ROUND(D95*(J15+J17),2)</f>
        <v/>
      </c>
    </row>
    <row r="96" ht="24.75" customFormat="1" customHeight="1" s="325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3">
        <f>ROUND((G15+G17)*D96,2)</f>
        <v/>
      </c>
      <c r="H96" s="405" t="n"/>
      <c r="I96" s="303" t="n"/>
      <c r="J96" s="303">
        <f>ROUND(D96*(J15+J17),2)</f>
        <v/>
      </c>
    </row>
    <row r="97" ht="26.4" customFormat="1" customHeight="1" s="325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3</v>
      </c>
      <c r="F97" s="404" t="n"/>
      <c r="G97" s="303">
        <f>ROUND((G15+G33+G93+G95+G96)/E97,2)</f>
        <v/>
      </c>
      <c r="H97" s="405" t="n"/>
      <c r="I97" s="303" t="n"/>
      <c r="J97" s="303">
        <f>ROUND((J15+J33+J93+J95+J96)/E97,2)</f>
        <v/>
      </c>
    </row>
    <row r="98" ht="13.95" customFormat="1" customHeight="1" s="325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3">
        <f>G97+G40</f>
        <v/>
      </c>
      <c r="H98" s="405" t="n"/>
      <c r="I98" s="303" t="n"/>
      <c r="J98" s="303">
        <f>J97+J40</f>
        <v/>
      </c>
    </row>
    <row r="99" ht="34.5" customFormat="1" customHeight="1" s="325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3">
        <f>G98/E99</f>
        <v/>
      </c>
      <c r="H99" s="405" t="n"/>
      <c r="I99" s="303" t="n"/>
      <c r="J99" s="303">
        <f>J98/E99</f>
        <v/>
      </c>
    </row>
    <row r="101" ht="13.95" customFormat="1" customHeight="1" s="325">
      <c r="A101" s="317" t="inlineStr">
        <is>
          <t>Составил ______________________     Е. М. Добровольская</t>
        </is>
      </c>
    </row>
    <row r="102" ht="13.95" customFormat="1" customHeight="1" s="325">
      <c r="A102" s="324" t="inlineStr">
        <is>
          <t xml:space="preserve">                         (подпись, инициалы, фамилия)</t>
        </is>
      </c>
    </row>
    <row r="103" ht="13.95" customFormat="1" customHeight="1" s="325">
      <c r="A103" s="317" t="n"/>
    </row>
    <row r="104" ht="13.95" customFormat="1" customHeight="1" s="325">
      <c r="A104" s="317" t="inlineStr">
        <is>
          <t>Проверил ______________________        А.В. Костянецкая</t>
        </is>
      </c>
    </row>
    <row r="105" ht="13.95" customFormat="1" customHeight="1" s="325">
      <c r="A105" s="32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I8" sqref="I8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3" t="inlineStr">
        <is>
          <t>Расчет стоимости оборудования</t>
        </is>
      </c>
    </row>
    <row r="4" ht="25.5" customHeight="1" s="340">
      <c r="A4" s="366" t="inlineStr">
        <is>
          <t>Наименование разрабатываемого показателя УНЦ — Ячейка реактора ТОР 35 кВ, 250 А, одинарный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6" t="n"/>
      <c r="B9" s="402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0">
      <c r="A10" s="395" t="n"/>
      <c r="B10" s="385" t="n"/>
      <c r="C10" s="402" t="inlineStr">
        <is>
          <t>ИТОГО ИНЖЕНЕРНОЕ ОБОРУДОВАНИЕ</t>
        </is>
      </c>
      <c r="D10" s="385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40">
      <c r="A12" s="395" t="n">
        <v>1</v>
      </c>
      <c r="B12" s="313">
        <f>'Прил.5 Расчет СМР и ОБ'!B36</f>
        <v/>
      </c>
      <c r="C12" s="313">
        <f>'Прил.5 Расчет СМР и ОБ'!C36</f>
        <v/>
      </c>
      <c r="D12" s="329">
        <f>'Прил.5 Расчет СМР и ОБ'!D36</f>
        <v/>
      </c>
      <c r="E12" s="329">
        <f>'Прил.5 Расчет СМР и ОБ'!E36</f>
        <v/>
      </c>
      <c r="F12" s="329">
        <f>'Прил.5 Расчет СМР и ОБ'!F36</f>
        <v/>
      </c>
      <c r="G12" s="303">
        <f>ROUND(E12*F12,2)</f>
        <v/>
      </c>
    </row>
    <row r="13" ht="26.4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3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3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3">
        <f>G10+G14</f>
        <v/>
      </c>
    </row>
    <row r="16">
      <c r="A16" s="322" t="n"/>
      <c r="B16" s="323" t="n"/>
      <c r="C16" s="322" t="n"/>
      <c r="D16" s="322" t="n"/>
      <c r="E16" s="322" t="n"/>
      <c r="F16" s="322" t="n"/>
      <c r="G16" s="322" t="n"/>
    </row>
    <row r="17">
      <c r="A17" s="317" t="inlineStr">
        <is>
          <t>Составил ______________________    Е. М. Добровольская</t>
        </is>
      </c>
      <c r="B17" s="325" t="n"/>
      <c r="C17" s="325" t="n"/>
      <c r="D17" s="322" t="n"/>
      <c r="E17" s="322" t="n"/>
      <c r="F17" s="322" t="n"/>
      <c r="G17" s="322" t="n"/>
    </row>
    <row r="18">
      <c r="A18" s="324" t="inlineStr">
        <is>
          <t xml:space="preserve">                         (подпись, инициалы, фамилия)</t>
        </is>
      </c>
      <c r="B18" s="325" t="n"/>
      <c r="C18" s="325" t="n"/>
      <c r="D18" s="322" t="n"/>
      <c r="E18" s="322" t="n"/>
      <c r="F18" s="322" t="n"/>
      <c r="G18" s="322" t="n"/>
    </row>
    <row r="19">
      <c r="A19" s="317" t="n"/>
      <c r="B19" s="325" t="n"/>
      <c r="C19" s="325" t="n"/>
      <c r="D19" s="322" t="n"/>
      <c r="E19" s="322" t="n"/>
      <c r="F19" s="322" t="n"/>
      <c r="G19" s="322" t="n"/>
    </row>
    <row r="20">
      <c r="A20" s="317" t="inlineStr">
        <is>
          <t>Проверил ______________________        А.В. Костянецкая</t>
        </is>
      </c>
      <c r="B20" s="325" t="n"/>
      <c r="C20" s="325" t="n"/>
      <c r="D20" s="322" t="n"/>
      <c r="E20" s="322" t="n"/>
      <c r="F20" s="322" t="n"/>
      <c r="G20" s="322" t="n"/>
    </row>
    <row r="21">
      <c r="A21" s="324" t="inlineStr">
        <is>
          <t xml:space="preserve">                        (подпись, инициалы, фамилия)</t>
        </is>
      </c>
      <c r="B21" s="325" t="n"/>
      <c r="C21" s="325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B1" zoomScale="115" workbookViewId="0">
      <selection activeCell="C12" sqref="C12"/>
    </sheetView>
  </sheetViews>
  <sheetFormatPr baseColWidth="8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7" t="n"/>
      <c r="C1" s="317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363" t="inlineStr">
        <is>
          <t>Расчет показателя УНЦ</t>
        </is>
      </c>
    </row>
    <row r="4">
      <c r="A4" s="363" t="n"/>
      <c r="B4" s="363" t="n"/>
      <c r="C4" s="363" t="n"/>
      <c r="D4" s="363" t="n"/>
    </row>
    <row r="5" ht="15" customHeight="1" s="340">
      <c r="A5" s="366">
        <f>'Прил.4 РМ'!B7</f>
        <v/>
      </c>
    </row>
    <row r="6" ht="15" customHeight="1" s="340">
      <c r="A6" s="317" t="inlineStr">
        <is>
          <t>Единица измерения  — 1 ячейка</t>
        </is>
      </c>
      <c r="B6" s="317" t="n"/>
      <c r="C6" s="317" t="n"/>
      <c r="D6" s="366" t="n"/>
    </row>
    <row r="7">
      <c r="A7" s="317" t="n"/>
      <c r="B7" s="317" t="n"/>
      <c r="C7" s="317" t="n"/>
      <c r="D7" s="317" t="n"/>
    </row>
    <row r="8" ht="15" customHeight="1" s="340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40">
      <c r="A9" s="464" t="n"/>
      <c r="B9" s="464" t="n"/>
      <c r="C9" s="464" t="n"/>
      <c r="D9" s="464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5.5" customHeight="1" s="340">
      <c r="A11" s="320" t="inlineStr">
        <is>
          <t>Р2-05-5</t>
        </is>
      </c>
      <c r="B11" s="320" t="inlineStr">
        <is>
          <t xml:space="preserve">УНЦ ячейки реактора ТОР 6 - 35 кВ </t>
        </is>
      </c>
      <c r="C11" s="362">
        <f>'Прил.5 Расчет СМР и ОБ'!D6</f>
        <v/>
      </c>
      <c r="D11" s="321">
        <f>'Прил.4 РМ'!C41/1000</f>
        <v/>
      </c>
    </row>
    <row r="12">
      <c r="A12" s="322" t="n"/>
      <c r="B12" s="323" t="n"/>
      <c r="C12" s="322" t="n"/>
      <c r="D12" s="322" t="n"/>
    </row>
    <row r="13">
      <c r="A13" s="317" t="inlineStr">
        <is>
          <t>Составил ______________________      Е. М. Добровольская</t>
        </is>
      </c>
      <c r="B13" s="317" t="n"/>
      <c r="C13" s="317" t="n"/>
      <c r="D13" s="322" t="n"/>
    </row>
    <row r="14">
      <c r="A14" s="324" t="inlineStr">
        <is>
          <t xml:space="preserve">                         (подпись, инициалы, фамилия)</t>
        </is>
      </c>
      <c r="B14" s="324" t="n"/>
      <c r="C14" s="324" t="n"/>
      <c r="D14" s="322" t="n"/>
    </row>
    <row r="15">
      <c r="A15" s="324" t="n"/>
      <c r="B15" s="324" t="n"/>
      <c r="C15" s="324" t="n"/>
      <c r="D15" s="322" t="n"/>
    </row>
    <row r="16">
      <c r="A16" s="317" t="inlineStr">
        <is>
          <t>Проверил ______________________        А.В. Костянецкая</t>
        </is>
      </c>
      <c r="B16" s="325" t="n"/>
      <c r="C16" s="325" t="n"/>
      <c r="D16" s="322" t="n"/>
    </row>
    <row r="17">
      <c r="A17" s="324" t="inlineStr">
        <is>
          <t xml:space="preserve">                        (подпись, инициалы, фамилия)</t>
        </is>
      </c>
      <c r="B17" s="325" t="n"/>
      <c r="C17" s="325" t="n"/>
      <c r="D17" s="322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70" t="inlineStr">
        <is>
          <t>Приложение № 10</t>
        </is>
      </c>
    </row>
    <row r="5" ht="18" customHeight="1" s="340">
      <c r="B5" s="172" t="n"/>
    </row>
    <row r="6" ht="15.6" customHeight="1" s="340">
      <c r="B6" s="371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6.95" customHeight="1" s="340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6" customHeight="1" s="340">
      <c r="B10" s="379" t="n">
        <v>1</v>
      </c>
      <c r="C10" s="379" t="n">
        <v>2</v>
      </c>
      <c r="D10" s="379" t="n">
        <v>3</v>
      </c>
    </row>
    <row r="11" ht="45" customHeight="1" s="340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0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13.47</v>
      </c>
    </row>
    <row r="13" ht="29.25" customHeight="1" s="340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8.039999999999999</v>
      </c>
    </row>
    <row r="14" ht="30.75" customHeight="1" s="340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0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75" t="n">
        <v>0.002</v>
      </c>
    </row>
    <row r="19" ht="24" customHeight="1" s="340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75" t="n">
        <v>0.03</v>
      </c>
    </row>
    <row r="20" ht="18" customHeight="1" s="340">
      <c r="B20" s="256" t="n"/>
    </row>
    <row r="21" ht="18" customHeight="1" s="340">
      <c r="B21" s="256" t="n"/>
    </row>
    <row r="22" ht="18" customHeight="1" s="340">
      <c r="B22" s="256" t="n"/>
    </row>
    <row r="23" ht="18" customHeight="1" s="340">
      <c r="B23" s="256" t="n"/>
    </row>
    <row r="26">
      <c r="B26" s="317" t="inlineStr">
        <is>
          <t>Составил ______________________        Е.А. Князева</t>
        </is>
      </c>
      <c r="C26" s="325" t="n"/>
    </row>
    <row r="27">
      <c r="B27" s="324" t="inlineStr">
        <is>
          <t xml:space="preserve">                         (подпись, инициалы, фамилия)</t>
        </is>
      </c>
      <c r="C27" s="325" t="n"/>
    </row>
    <row r="28">
      <c r="B28" s="317" t="n"/>
      <c r="C28" s="325" t="n"/>
    </row>
    <row r="29">
      <c r="B29" s="317" t="inlineStr">
        <is>
          <t>Проверил ______________________        А.В. Костянецкая</t>
        </is>
      </c>
      <c r="C29" s="325" t="n"/>
    </row>
    <row r="30">
      <c r="B30" s="324" t="inlineStr">
        <is>
          <t xml:space="preserve">                        (подпись, инициалы, фамилия)</t>
        </is>
      </c>
      <c r="C30" s="325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9" t="n"/>
      <c r="D10" s="379" t="n"/>
      <c r="E10" s="35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80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2025-01-24T12:14:09Z</dcterms:modified>
  <cp:lastModifiedBy>user1</cp:lastModifiedBy>
</cp:coreProperties>
</file>