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8432" windowHeight="928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zoomScale="55" zoomScaleNormal="55" workbookViewId="0">
      <selection activeCell="F12" sqref="F12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630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33" t="n"/>
    </row>
    <row r="12" ht="96.75" customHeight="1" s="340">
      <c r="B12" s="378" t="n">
        <v>1</v>
      </c>
      <c r="C12" s="354" t="inlineStr">
        <is>
          <t>Наименование объекта-представителя</t>
        </is>
      </c>
      <c r="D12" s="378" t="inlineStr">
        <is>
          <t>ПС 500 кВ Белобережская (МЭС Сибири)</t>
        </is>
      </c>
    </row>
    <row r="13">
      <c r="B13" s="378" t="n">
        <v>2</v>
      </c>
      <c r="C13" s="354" t="inlineStr">
        <is>
          <t>Наименование субъекта Российской Федерации</t>
        </is>
      </c>
      <c r="D13" s="378" t="inlineStr">
        <is>
          <t>Брянская область</t>
        </is>
      </c>
    </row>
    <row r="14">
      <c r="B14" s="378" t="n">
        <v>3</v>
      </c>
      <c r="C14" s="354" t="inlineStr">
        <is>
          <t>Климатический район и подрайон</t>
        </is>
      </c>
      <c r="D14" s="378" t="inlineStr">
        <is>
          <t>IIIВ</t>
        </is>
      </c>
    </row>
    <row r="15">
      <c r="B15" s="378" t="n">
        <v>4</v>
      </c>
      <c r="C15" s="354" t="inlineStr">
        <is>
          <t>Мощность объекта</t>
        </is>
      </c>
      <c r="D15" s="378" t="n">
        <v>2</v>
      </c>
    </row>
    <row r="16" ht="116.25" customHeight="1" s="340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Реактор токоограничивающий сухой  - 2 комплекта</t>
        </is>
      </c>
    </row>
    <row r="17" ht="79.5" customHeight="1" s="340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8" t="n">
        <v>10</v>
      </c>
      <c r="C25" s="354" t="inlineStr">
        <is>
          <t>Примечание</t>
        </is>
      </c>
      <c r="D25" s="37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40">
      <c r="B10" s="462" t="n"/>
      <c r="C10" s="462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4 кв. 2018 г., тыс. руб.</t>
        </is>
      </c>
      <c r="G10" s="460" t="n"/>
      <c r="H10" s="460" t="n"/>
      <c r="I10" s="460" t="n"/>
      <c r="J10" s="461" t="n"/>
    </row>
    <row r="11" ht="31.2" customHeight="1" s="340">
      <c r="B11" s="463" t="n"/>
      <c r="C11" s="463" t="n"/>
      <c r="D11" s="463" t="n"/>
      <c r="E11" s="463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630 А, одинарный</t>
        </is>
      </c>
      <c r="D12" s="333" t="n"/>
      <c r="E12" s="333" t="n"/>
      <c r="F12" s="464">
        <f>('Прил. 3'!H11+'Прил. 3'!H14+'Прил. 3'!H16+'Прил. 3'!H31)*7.84/1000</f>
        <v/>
      </c>
      <c r="G12" s="461" t="n"/>
      <c r="H12" s="465">
        <f>'Прил. 3'!H28*4.58/1000</f>
        <v/>
      </c>
      <c r="I12" s="333" t="n"/>
      <c r="J12" s="465">
        <f>F12+H12</f>
        <v/>
      </c>
    </row>
    <row r="13" ht="14.4" customHeight="1" s="340">
      <c r="B13" s="382" t="inlineStr">
        <is>
          <t>Всего по объекту:</t>
        </is>
      </c>
      <c r="C13" s="466" t="n"/>
      <c r="D13" s="466" t="n"/>
      <c r="E13" s="467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338" t="n"/>
      <c r="J14" s="469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20" t="inlineStr">
        <is>
          <t>Составил ______________________     Е. М. Добровольская</t>
        </is>
      </c>
      <c r="D18" s="328" t="n"/>
      <c r="E18" s="328" t="n"/>
    </row>
    <row r="19" ht="14.4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" customHeight="1" s="340">
      <c r="C20" s="320" t="n"/>
      <c r="D20" s="328" t="n"/>
      <c r="E20" s="328" t="n"/>
    </row>
    <row r="21" ht="14.4" customHeight="1" s="340">
      <c r="C21" s="320" t="inlineStr">
        <is>
          <t>Проверил ______________________        А.В. Костянецкая</t>
        </is>
      </c>
      <c r="D21" s="328" t="n"/>
      <c r="E21" s="328" t="n"/>
    </row>
    <row r="22" ht="14.4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zoomScale="70" workbookViewId="0">
      <selection activeCell="D29" sqref="D29:G30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370" t="inlineStr">
        <is>
          <t>Объектная ресурсная ведомость</t>
        </is>
      </c>
    </row>
    <row r="4" ht="17.4" customHeight="1" s="340">
      <c r="A4" s="274" t="n"/>
      <c r="B4" s="274" t="n"/>
      <c r="C4" s="38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630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378" t="inlineStr">
        <is>
          <t>п/п</t>
        </is>
      </c>
      <c r="B8" s="378" t="inlineStr">
        <is>
          <t>№ЛСР</t>
        </is>
      </c>
      <c r="C8" s="378" t="inlineStr">
        <is>
          <t>Код ресурса</t>
        </is>
      </c>
      <c r="D8" s="378" t="inlineStr">
        <is>
          <t>Наименование ресурса</t>
        </is>
      </c>
      <c r="E8" s="378" t="inlineStr">
        <is>
          <t>Ед. изм.</t>
        </is>
      </c>
      <c r="F8" s="378" t="inlineStr">
        <is>
          <t>Кол-во единиц по данным объекта-представителя</t>
        </is>
      </c>
      <c r="G8" s="378" t="inlineStr">
        <is>
          <t>Сметная стоимость в ценах на 01.01.2000 (руб.)</t>
        </is>
      </c>
      <c r="H8" s="461" t="n"/>
    </row>
    <row r="9" ht="40.5" customHeight="1" s="340">
      <c r="A9" s="463" t="n"/>
      <c r="B9" s="463" t="n"/>
      <c r="C9" s="463" t="n"/>
      <c r="D9" s="463" t="n"/>
      <c r="E9" s="463" t="n"/>
      <c r="F9" s="463" t="n"/>
      <c r="G9" s="378" t="inlineStr">
        <is>
          <t>на ед.изм.</t>
        </is>
      </c>
      <c r="H9" s="378" t="inlineStr">
        <is>
          <t>общая</t>
        </is>
      </c>
    </row>
    <row r="10">
      <c r="A10" s="379" t="n">
        <v>1</v>
      </c>
      <c r="B10" s="379" t="n"/>
      <c r="C10" s="379" t="n">
        <v>2</v>
      </c>
      <c r="D10" s="379" t="inlineStr">
        <is>
          <t>З</t>
        </is>
      </c>
      <c r="E10" s="379" t="n">
        <v>4</v>
      </c>
      <c r="F10" s="379" t="n">
        <v>5</v>
      </c>
      <c r="G10" s="379" t="n">
        <v>6</v>
      </c>
      <c r="H10" s="379" t="n">
        <v>7</v>
      </c>
    </row>
    <row r="11" customFormat="1" s="237">
      <c r="A11" s="385" t="inlineStr">
        <is>
          <t>Затраты труда рабочих</t>
        </is>
      </c>
      <c r="B11" s="460" t="n"/>
      <c r="C11" s="460" t="n"/>
      <c r="D11" s="460" t="n"/>
      <c r="E11" s="461" t="n"/>
      <c r="F11" s="470" t="n">
        <v>1156.6578</v>
      </c>
      <c r="G11" s="285" t="n"/>
      <c r="H11" s="470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4" t="inlineStr">
        <is>
          <t>чел.-ч</t>
        </is>
      </c>
      <c r="F12" s="471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4" t="inlineStr">
        <is>
          <t>чел.-ч</t>
        </is>
      </c>
      <c r="F13" s="471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0" t="n"/>
      <c r="C14" s="460" t="n"/>
      <c r="D14" s="460" t="n"/>
      <c r="E14" s="461" t="n"/>
      <c r="F14" s="385" t="n"/>
      <c r="G14" s="287" t="n"/>
      <c r="H14" s="470">
        <f>H15</f>
        <v/>
      </c>
    </row>
    <row r="15">
      <c r="A15" s="414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4" t="inlineStr">
        <is>
          <t>чел.-ч</t>
        </is>
      </c>
      <c r="F15" s="471" t="n">
        <v>330.66572</v>
      </c>
      <c r="G15" s="286" t="n"/>
      <c r="H15" s="472" t="n">
        <v>3749.03</v>
      </c>
    </row>
    <row r="16" customFormat="1" s="237">
      <c r="A16" s="385" t="inlineStr">
        <is>
          <t>Машины и механизмы</t>
        </is>
      </c>
      <c r="B16" s="460" t="n"/>
      <c r="C16" s="460" t="n"/>
      <c r="D16" s="460" t="n"/>
      <c r="E16" s="461" t="n"/>
      <c r="F16" s="385" t="n"/>
      <c r="G16" s="287" t="n"/>
      <c r="H16" s="470">
        <f>SUM(H17:H27)</f>
        <v/>
      </c>
    </row>
    <row r="17">
      <c r="A17" s="414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4" t="inlineStr">
        <is>
          <t>маш.-ч</t>
        </is>
      </c>
      <c r="F17" s="414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4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4" t="inlineStr">
        <is>
          <t>маш.-ч</t>
        </is>
      </c>
      <c r="F18" s="414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4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4" t="inlineStr">
        <is>
          <t>маш.-ч</t>
        </is>
      </c>
      <c r="F19" s="414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40">
      <c r="A20" s="414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4" t="inlineStr">
        <is>
          <t>маш.-ч</t>
        </is>
      </c>
      <c r="F20" s="414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4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4" t="inlineStr">
        <is>
          <t>маш.-ч</t>
        </is>
      </c>
      <c r="F21" s="414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4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4" t="inlineStr">
        <is>
          <t>маш.-ч</t>
        </is>
      </c>
      <c r="F22" s="414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40">
      <c r="A23" s="414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4" t="inlineStr">
        <is>
          <t>маш.-ч</t>
        </is>
      </c>
      <c r="F23" s="414" t="n">
        <v>293.28</v>
      </c>
      <c r="G23" s="284" t="n">
        <v>0.9</v>
      </c>
      <c r="H23" s="286">
        <f>ROUND(F23*G23,2)</f>
        <v/>
      </c>
      <c r="I23" s="276" t="n"/>
    </row>
    <row r="24" ht="26.4" customHeight="1" s="340">
      <c r="A24" s="414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4" t="inlineStr">
        <is>
          <t>маш.-ч</t>
        </is>
      </c>
      <c r="F24" s="414" t="n">
        <v>1.1192</v>
      </c>
      <c r="G24" s="284" t="n">
        <v>8.1</v>
      </c>
      <c r="H24" s="286">
        <f>ROUND(F24*G24,2)</f>
        <v/>
      </c>
    </row>
    <row r="25">
      <c r="A25" s="414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4" t="inlineStr">
        <is>
          <t>маш.-ч</t>
        </is>
      </c>
      <c r="F25" s="414" t="n">
        <v>0.4734</v>
      </c>
      <c r="G25" s="284" t="n">
        <v>15.24</v>
      </c>
      <c r="H25" s="286">
        <f>ROUND(F25*G25,2)</f>
        <v/>
      </c>
    </row>
    <row r="26" ht="26.4" customHeight="1" s="340">
      <c r="A26" s="414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4" t="inlineStr">
        <is>
          <t>маш.-ч</t>
        </is>
      </c>
      <c r="F26" s="414" t="n">
        <v>0.718</v>
      </c>
      <c r="G26" s="284" t="n">
        <v>8.09</v>
      </c>
      <c r="H26" s="286">
        <f>ROUND(F26*G26,2)</f>
        <v/>
      </c>
    </row>
    <row r="27">
      <c r="A27" s="414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4" t="inlineStr">
        <is>
          <t>маш.-ч</t>
        </is>
      </c>
      <c r="F27" s="414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0" t="n"/>
      <c r="C28" s="460" t="n"/>
      <c r="D28" s="460" t="n"/>
      <c r="E28" s="461" t="n"/>
      <c r="F28" s="285" t="n"/>
      <c r="G28" s="285" t="n"/>
      <c r="H28" s="470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630А</t>
        </is>
      </c>
      <c r="E29" s="339" t="inlineStr">
        <is>
          <t>компл.</t>
        </is>
      </c>
      <c r="F29" s="339" t="n">
        <v>2</v>
      </c>
      <c r="G29" s="286" t="n">
        <v>388711.39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0" t="n"/>
      <c r="C31" s="460" t="n"/>
      <c r="D31" s="460" t="n"/>
      <c r="E31" s="461" t="n"/>
      <c r="F31" s="385" t="n"/>
      <c r="G31" s="287" t="n"/>
      <c r="H31" s="470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4" t="inlineStr">
        <is>
          <t>шт</t>
        </is>
      </c>
      <c r="F32" s="414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4" t="inlineStr">
        <is>
          <t>шт</t>
        </is>
      </c>
      <c r="F33" s="414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4" t="inlineStr">
        <is>
          <t>шт</t>
        </is>
      </c>
      <c r="F34" s="414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4" t="inlineStr">
        <is>
          <t>100 шт</t>
        </is>
      </c>
      <c r="F35" s="414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4" t="inlineStr">
        <is>
          <t>шт</t>
        </is>
      </c>
      <c r="F36" s="414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4" t="inlineStr">
        <is>
          <t>шт</t>
        </is>
      </c>
      <c r="F37" s="414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4" t="inlineStr">
        <is>
          <t>шт</t>
        </is>
      </c>
      <c r="F38" s="414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4" t="inlineStr">
        <is>
          <t>шт</t>
        </is>
      </c>
      <c r="F39" s="414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4" t="inlineStr">
        <is>
          <t>компл</t>
        </is>
      </c>
      <c r="F40" s="414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4" t="inlineStr">
        <is>
          <t>шт</t>
        </is>
      </c>
      <c r="F41" s="414" t="n">
        <v>6</v>
      </c>
      <c r="G41" s="286" t="n">
        <v>163.88</v>
      </c>
      <c r="H41" s="286">
        <f>ROUND(F41*G41,2)</f>
        <v/>
      </c>
      <c r="I41" s="279" t="n"/>
    </row>
    <row r="42" ht="26.4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4" t="inlineStr">
        <is>
          <t>т</t>
        </is>
      </c>
      <c r="F42" s="414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4" t="inlineStr">
        <is>
          <t>шт</t>
        </is>
      </c>
      <c r="F43" s="414" t="n">
        <v>67</v>
      </c>
      <c r="G43" s="286" t="n">
        <v>10.03</v>
      </c>
      <c r="H43" s="286">
        <f>ROUND(F43*G43,2)</f>
        <v/>
      </c>
      <c r="I43" s="279" t="n"/>
    </row>
    <row r="44" ht="26.4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4" t="inlineStr">
        <is>
          <t>т</t>
        </is>
      </c>
      <c r="F44" s="414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4" t="inlineStr">
        <is>
          <t>шт</t>
        </is>
      </c>
      <c r="F45" s="414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4" t="inlineStr">
        <is>
          <t>шт</t>
        </is>
      </c>
      <c r="F46" s="414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4" t="inlineStr">
        <is>
          <t>т</t>
        </is>
      </c>
      <c r="F47" s="414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4" t="inlineStr">
        <is>
          <t>кг</t>
        </is>
      </c>
      <c r="F48" s="414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4" t="inlineStr">
        <is>
          <t>м</t>
        </is>
      </c>
      <c r="F49" s="414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4" t="inlineStr">
        <is>
          <t>шт</t>
        </is>
      </c>
      <c r="F50" s="414" t="n">
        <v>2</v>
      </c>
      <c r="G50" s="286" t="n">
        <v>116.92</v>
      </c>
      <c r="H50" s="286">
        <f>ROUND(F50*G50,2)</f>
        <v/>
      </c>
    </row>
    <row r="51" ht="26.4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4" t="inlineStr">
        <is>
          <t>т</t>
        </is>
      </c>
      <c r="F51" s="414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4" t="inlineStr">
        <is>
          <t>руб.</t>
        </is>
      </c>
      <c r="F52" s="414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4" t="inlineStr">
        <is>
          <t>10 шт</t>
        </is>
      </c>
      <c r="F53" s="414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4" t="inlineStr">
        <is>
          <t>шт</t>
        </is>
      </c>
      <c r="F54" s="414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4" t="inlineStr">
        <is>
          <t>шт</t>
        </is>
      </c>
      <c r="F55" s="414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4" t="inlineStr">
        <is>
          <t>шт</t>
        </is>
      </c>
      <c r="F56" s="414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4" t="inlineStr">
        <is>
          <t>шт</t>
        </is>
      </c>
      <c r="F57" s="414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4" t="inlineStr">
        <is>
          <t>шт</t>
        </is>
      </c>
      <c r="F58" s="414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4" t="inlineStr">
        <is>
          <t>шт</t>
        </is>
      </c>
      <c r="F59" s="414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4" t="inlineStr">
        <is>
          <t>шт</t>
        </is>
      </c>
      <c r="F60" s="414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4" t="inlineStr">
        <is>
          <t>шт</t>
        </is>
      </c>
      <c r="F61" s="414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4" t="inlineStr">
        <is>
          <t>шт</t>
        </is>
      </c>
      <c r="F62" s="414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4" t="inlineStr">
        <is>
          <t>шт</t>
        </is>
      </c>
      <c r="F63" s="414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4" t="inlineStr">
        <is>
          <t>шт</t>
        </is>
      </c>
      <c r="F64" s="414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4" t="inlineStr">
        <is>
          <t>шт</t>
        </is>
      </c>
      <c r="F65" s="414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4" t="inlineStr">
        <is>
          <t>100 шт</t>
        </is>
      </c>
      <c r="F66" s="414" t="n">
        <v>0.0352</v>
      </c>
      <c r="G66" s="286" t="n">
        <v>110</v>
      </c>
      <c r="H66" s="286">
        <f>ROUND(F66*G66,2)</f>
        <v/>
      </c>
    </row>
    <row r="67" ht="26.4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4" t="inlineStr">
        <is>
          <t>т</t>
        </is>
      </c>
      <c r="F67" s="414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4" t="inlineStr">
        <is>
          <t>т</t>
        </is>
      </c>
      <c r="F68" s="414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4" t="inlineStr">
        <is>
          <t>кг</t>
        </is>
      </c>
      <c r="F69" s="414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4" t="inlineStr">
        <is>
          <t>кг</t>
        </is>
      </c>
      <c r="F70" s="414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4" t="inlineStr">
        <is>
          <t>кг</t>
        </is>
      </c>
      <c r="F71" s="414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4" t="inlineStr">
        <is>
          <t>м3</t>
        </is>
      </c>
      <c r="F72" s="414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4" t="inlineStr">
        <is>
          <t>100 м</t>
        </is>
      </c>
      <c r="F73" s="414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4" t="inlineStr">
        <is>
          <t>т</t>
        </is>
      </c>
      <c r="F74" s="414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4" t="inlineStr">
        <is>
          <t>т</t>
        </is>
      </c>
      <c r="F75" s="414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4" t="inlineStr">
        <is>
          <t>м3</t>
        </is>
      </c>
      <c r="F76" s="414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4" t="inlineStr">
        <is>
          <t>т</t>
        </is>
      </c>
      <c r="F77" s="414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4" t="inlineStr">
        <is>
          <t>т</t>
        </is>
      </c>
      <c r="F78" s="414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25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9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62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0">
      <c r="B7" s="375" t="inlineStr">
        <is>
          <t>Наименование разрабатываемого показателя УНЦ — Ячейка реактора ТОР 6-15 кВ, 630 А, одинарный</t>
        </is>
      </c>
    </row>
    <row r="8">
      <c r="B8" s="390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5" customHeight="1" s="340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3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0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73" zoomScale="85" workbookViewId="0">
      <selection activeCell="E98" sqref="E98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6" customWidth="1" style="328" min="4" max="4"/>
    <col width="12.6640625" customWidth="1" style="328" min="5" max="5"/>
    <col width="14.554687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13.88671875" customWidth="1" style="328" min="12" max="12"/>
    <col width="9.10937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40">
      <c r="A2" s="328" t="n"/>
      <c r="B2" s="328" t="n"/>
      <c r="C2" s="328" t="n"/>
      <c r="D2" s="328" t="n"/>
      <c r="E2" s="328" t="n"/>
      <c r="F2" s="328" t="n"/>
      <c r="G2" s="328" t="n"/>
      <c r="H2" s="391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2" customFormat="1" customHeight="1" s="320">
      <c r="A4" s="362" t="inlineStr">
        <is>
          <t>Расчет стоимости СМР и оборудования</t>
        </is>
      </c>
    </row>
    <row r="5" ht="13.2" customFormat="1" customHeight="1" s="320">
      <c r="A5" s="362" t="n"/>
      <c r="B5" s="362" t="n"/>
      <c r="C5" s="417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5" t="inlineStr">
        <is>
          <t>Ячейка реактора ТОР 6-15 кВ, 630 А, одинарный</t>
        </is>
      </c>
    </row>
    <row r="7" ht="13.2" customFormat="1" customHeight="1" s="320">
      <c r="A7" s="365" t="inlineStr">
        <is>
          <t>Единица измерения  — 1 ячейка</t>
        </is>
      </c>
      <c r="I7" s="375" t="n"/>
      <c r="J7" s="375" t="n"/>
    </row>
    <row r="8" ht="13.5" customFormat="1" customHeight="1" s="320">
      <c r="A8" s="365" t="n"/>
    </row>
    <row r="9" ht="13.2" customFormat="1" customHeight="1" s="320"/>
    <row r="10" ht="27" customHeight="1" s="340">
      <c r="A10" s="394" t="inlineStr">
        <is>
          <t>№ пп.</t>
        </is>
      </c>
      <c r="B10" s="394" t="inlineStr">
        <is>
          <t>Код ресурса</t>
        </is>
      </c>
      <c r="C10" s="394" t="inlineStr">
        <is>
          <t>Наименование</t>
        </is>
      </c>
      <c r="D10" s="394" t="inlineStr">
        <is>
          <t>Ед. изм.</t>
        </is>
      </c>
      <c r="E10" s="394" t="inlineStr">
        <is>
          <t>Кол-во единиц по проектным данным</t>
        </is>
      </c>
      <c r="F10" s="394" t="inlineStr">
        <is>
          <t>Сметная стоимость в ценах на 01.01.2000 (руб.)</t>
        </is>
      </c>
      <c r="G10" s="461" t="n"/>
      <c r="H10" s="394" t="inlineStr">
        <is>
          <t>Удельный вес, %</t>
        </is>
      </c>
      <c r="I10" s="394" t="inlineStr">
        <is>
          <t>Сметная стоимость в ценах на 01.01.2023 (руб.)</t>
        </is>
      </c>
      <c r="J10" s="461" t="n"/>
      <c r="K10" s="328" t="n"/>
      <c r="L10" s="328" t="n"/>
      <c r="M10" s="328" t="n"/>
      <c r="N10" s="328" t="n"/>
    </row>
    <row r="11" ht="28.5" customHeight="1" s="340">
      <c r="A11" s="463" t="n"/>
      <c r="B11" s="463" t="n"/>
      <c r="C11" s="463" t="n"/>
      <c r="D11" s="463" t="n"/>
      <c r="E11" s="463" t="n"/>
      <c r="F11" s="394" t="inlineStr">
        <is>
          <t>на ед. изм.</t>
        </is>
      </c>
      <c r="G11" s="394" t="inlineStr">
        <is>
          <t>общая</t>
        </is>
      </c>
      <c r="H11" s="463" t="n"/>
      <c r="I11" s="394" t="inlineStr">
        <is>
          <t>на ед. изм.</t>
        </is>
      </c>
      <c r="J11" s="394" t="inlineStr">
        <is>
          <t>общая</t>
        </is>
      </c>
      <c r="K11" s="328" t="n"/>
      <c r="L11" s="328" t="n"/>
      <c r="M11" s="328" t="n"/>
      <c r="N11" s="328" t="n"/>
    </row>
    <row r="12" s="340">
      <c r="A12" s="394" t="n">
        <v>1</v>
      </c>
      <c r="B12" s="394" t="n">
        <v>2</v>
      </c>
      <c r="C12" s="394" t="n">
        <v>3</v>
      </c>
      <c r="D12" s="394" t="n">
        <v>4</v>
      </c>
      <c r="E12" s="394" t="n">
        <v>5</v>
      </c>
      <c r="F12" s="394" t="n">
        <v>6</v>
      </c>
      <c r="G12" s="394" t="n">
        <v>7</v>
      </c>
      <c r="H12" s="394" t="n">
        <v>8</v>
      </c>
      <c r="I12" s="395" t="n">
        <v>9</v>
      </c>
      <c r="J12" s="395" t="n">
        <v>10</v>
      </c>
      <c r="K12" s="328" t="n"/>
      <c r="L12" s="328" t="n"/>
      <c r="M12" s="328" t="n"/>
      <c r="N12" s="328" t="n"/>
    </row>
    <row r="13">
      <c r="A13" s="394" t="n"/>
      <c r="B13" s="384" t="inlineStr">
        <is>
          <t>Затраты труда рабочих-строителей</t>
        </is>
      </c>
      <c r="C13" s="460" t="n"/>
      <c r="D13" s="460" t="n"/>
      <c r="E13" s="460" t="n"/>
      <c r="F13" s="460" t="n"/>
      <c r="G13" s="460" t="n"/>
      <c r="H13" s="461" t="n"/>
      <c r="I13" s="198" t="n"/>
      <c r="J13" s="198" t="n"/>
    </row>
    <row r="14" ht="26.4" customHeight="1" s="340">
      <c r="A14" s="394" t="n">
        <v>1</v>
      </c>
      <c r="B14" s="294" t="inlineStr">
        <is>
          <t>1-4-0</t>
        </is>
      </c>
      <c r="C14" s="401" t="inlineStr">
        <is>
          <t>Затраты труда рабочих-строителей среднего разряда (4,0)</t>
        </is>
      </c>
      <c r="D14" s="394" t="inlineStr">
        <is>
          <t>чел.-ч.</t>
        </is>
      </c>
      <c r="E14" s="474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ФОТр.тек.!E13</f>
        <v/>
      </c>
      <c r="J14" s="304">
        <f>ROUND(I14*E14,2)</f>
        <v/>
      </c>
    </row>
    <row r="15" ht="26.4" customFormat="1" customHeight="1" s="328">
      <c r="A15" s="394" t="n"/>
      <c r="B15" s="394" t="n"/>
      <c r="C15" s="384" t="inlineStr">
        <is>
          <t>Итого по разделу "Затраты труда рабочих-строителей"</t>
        </is>
      </c>
      <c r="D15" s="394" t="inlineStr">
        <is>
          <t>чел.-ч.</t>
        </is>
      </c>
      <c r="E15" s="474">
        <f>SUM(E14:E14)</f>
        <v/>
      </c>
      <c r="F15" s="304" t="n"/>
      <c r="G15" s="304">
        <f>SUM(G14:G14)</f>
        <v/>
      </c>
      <c r="H15" s="404" t="n">
        <v>1</v>
      </c>
      <c r="I15" s="198" t="n"/>
      <c r="J15" s="304">
        <f>SUM(J14:J14)</f>
        <v/>
      </c>
    </row>
    <row r="16" ht="13.95" customFormat="1" customHeight="1" s="328">
      <c r="A16" s="394" t="n"/>
      <c r="B16" s="401" t="inlineStr">
        <is>
          <t>Затраты труда машинистов</t>
        </is>
      </c>
      <c r="C16" s="460" t="n"/>
      <c r="D16" s="460" t="n"/>
      <c r="E16" s="460" t="n"/>
      <c r="F16" s="460" t="n"/>
      <c r="G16" s="460" t="n"/>
      <c r="H16" s="461" t="n"/>
      <c r="I16" s="198" t="n"/>
      <c r="J16" s="198" t="n"/>
    </row>
    <row r="17" ht="13.95" customFormat="1" customHeight="1" s="328">
      <c r="A17" s="394" t="n">
        <v>2</v>
      </c>
      <c r="B17" s="394" t="n">
        <v>2</v>
      </c>
      <c r="C17" s="401" t="inlineStr">
        <is>
          <t>Затраты труда машинистов</t>
        </is>
      </c>
      <c r="D17" s="394" t="inlineStr">
        <is>
          <t>чел.-ч.</t>
        </is>
      </c>
      <c r="E17" s="474" t="n">
        <v>330.66572</v>
      </c>
      <c r="F17" s="304">
        <f>G17/E17</f>
        <v/>
      </c>
      <c r="G17" s="304" t="n">
        <v>3749.03</v>
      </c>
      <c r="H17" s="404" t="n">
        <v>1</v>
      </c>
      <c r="I17" s="304">
        <f>ROUND(F17*'Прил. 10'!D11,2)</f>
        <v/>
      </c>
      <c r="J17" s="304">
        <f>ROUND(I17*E17,2)</f>
        <v/>
      </c>
    </row>
    <row r="18" ht="13.95" customFormat="1" customHeight="1" s="328">
      <c r="A18" s="394" t="n"/>
      <c r="B18" s="384" t="inlineStr">
        <is>
          <t>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8" t="n"/>
      <c r="J18" s="198" t="n"/>
    </row>
    <row r="19" ht="13.95" customFormat="1" customHeight="1" s="328">
      <c r="A19" s="394" t="n"/>
      <c r="B19" s="401" t="inlineStr">
        <is>
          <t>Основные машины и механизмы</t>
        </is>
      </c>
      <c r="C19" s="460" t="n"/>
      <c r="D19" s="460" t="n"/>
      <c r="E19" s="460" t="n"/>
      <c r="F19" s="460" t="n"/>
      <c r="G19" s="460" t="n"/>
      <c r="H19" s="461" t="n"/>
      <c r="I19" s="198" t="n"/>
      <c r="J19" s="198" t="n"/>
    </row>
    <row r="20" ht="26.4" customFormat="1" customHeight="1" s="328">
      <c r="A20" s="394" t="n">
        <v>3</v>
      </c>
      <c r="B20" s="294" t="inlineStr">
        <is>
          <t>91.10.01-002</t>
        </is>
      </c>
      <c r="C20" s="401" t="inlineStr">
        <is>
          <t>Агрегаты наполнительно-опрессовочные до 300 м3/ч</t>
        </is>
      </c>
      <c r="D20" s="394" t="inlineStr">
        <is>
          <t>маш.-ч</t>
        </is>
      </c>
      <c r="E20" s="474" t="n">
        <v>131.34</v>
      </c>
      <c r="F20" s="403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" customFormat="1" customHeight="1" s="328">
      <c r="A21" s="394" t="n">
        <v>4</v>
      </c>
      <c r="B21" s="294" t="inlineStr">
        <is>
          <t>91.06.03-058</t>
        </is>
      </c>
      <c r="C21" s="401" t="inlineStr">
        <is>
          <t>Лебедки электрические тяговым усилием 156,96 кН (16 т)</t>
        </is>
      </c>
      <c r="D21" s="394" t="inlineStr">
        <is>
          <t>маш.-ч</t>
        </is>
      </c>
      <c r="E21" s="474" t="n">
        <v>61.38</v>
      </c>
      <c r="F21" s="403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5" customFormat="1" customHeight="1" s="328">
      <c r="A22" s="394" t="n"/>
      <c r="B22" s="394" t="n"/>
      <c r="C22" s="401" t="inlineStr">
        <is>
          <t>Итого основные машины и механизмы</t>
        </is>
      </c>
      <c r="D22" s="394" t="n"/>
      <c r="E22" s="474" t="n"/>
      <c r="F22" s="304" t="n"/>
      <c r="G22" s="304">
        <f>SUM(G20:G21)</f>
        <v/>
      </c>
      <c r="H22" s="404">
        <f>G22/G33</f>
        <v/>
      </c>
      <c r="I22" s="306" t="n"/>
      <c r="J22" s="304">
        <f>SUM(J20:J21)</f>
        <v/>
      </c>
    </row>
    <row r="23" outlineLevel="1" ht="26.4" customFormat="1" customHeight="1" s="328">
      <c r="A23" s="394" t="n">
        <v>5</v>
      </c>
      <c r="B23" s="294" t="inlineStr">
        <is>
          <t>91.06.06-042</t>
        </is>
      </c>
      <c r="C23" s="401" t="inlineStr">
        <is>
          <t>Подъемники гидравлические, высота подъема 10 м</t>
        </is>
      </c>
      <c r="D23" s="394" t="inlineStr">
        <is>
          <t>маш.-ч</t>
        </is>
      </c>
      <c r="E23" s="474" t="n">
        <v>89.52</v>
      </c>
      <c r="F23" s="403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" customFormat="1" customHeight="1" s="328">
      <c r="A24" s="394" t="n">
        <v>6</v>
      </c>
      <c r="B24" s="294" t="inlineStr">
        <is>
          <t>91.05.05-014</t>
        </is>
      </c>
      <c r="C24" s="401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74" t="n">
        <v>20.63616</v>
      </c>
      <c r="F24" s="403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" customFormat="1" customHeight="1" s="328">
      <c r="A25" s="394" t="n">
        <v>7</v>
      </c>
      <c r="B25" s="294" t="inlineStr">
        <is>
          <t>91.14.02-001</t>
        </is>
      </c>
      <c r="C25" s="401" t="inlineStr">
        <is>
          <t>Автомобили бортовые, грузоподъемность до 5 т</t>
        </is>
      </c>
      <c r="D25" s="394" t="inlineStr">
        <is>
          <t>маш.-ч</t>
        </is>
      </c>
      <c r="E25" s="474" t="n">
        <v>20.63616</v>
      </c>
      <c r="F25" s="403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8">
      <c r="A26" s="394" t="n">
        <v>8</v>
      </c>
      <c r="B26" s="294" t="inlineStr">
        <is>
          <t>91.06.09-001</t>
        </is>
      </c>
      <c r="C26" s="401" t="inlineStr">
        <is>
          <t>Вышки телескопические 25 м</t>
        </is>
      </c>
      <c r="D26" s="394" t="inlineStr">
        <is>
          <t>маш.-ч</t>
        </is>
      </c>
      <c r="E26" s="474" t="n">
        <v>6.68</v>
      </c>
      <c r="F26" s="403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" customFormat="1" customHeight="1" s="328">
      <c r="A27" s="394" t="n">
        <v>9</v>
      </c>
      <c r="B27" s="294" t="inlineStr">
        <is>
          <t>91.06.01-003</t>
        </is>
      </c>
      <c r="C27" s="401" t="inlineStr">
        <is>
          <t>Домкраты гидравлические, грузоподъемность 63-100 т</t>
        </is>
      </c>
      <c r="D27" s="394" t="inlineStr">
        <is>
          <t>маш.-ч</t>
        </is>
      </c>
      <c r="E27" s="474" t="n">
        <v>293.28</v>
      </c>
      <c r="F27" s="403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" customFormat="1" customHeight="1" s="328">
      <c r="A28" s="394" t="n">
        <v>10</v>
      </c>
      <c r="B28" s="294" t="inlineStr">
        <is>
          <t>91.17.04-233</t>
        </is>
      </c>
      <c r="C28" s="401" t="inlineStr">
        <is>
          <t>Установки для сварки ручной дуговой (постоянного тока)</t>
        </is>
      </c>
      <c r="D28" s="394" t="inlineStr">
        <is>
          <t>маш.-ч</t>
        </is>
      </c>
      <c r="E28" s="474" t="n">
        <v>1.1192</v>
      </c>
      <c r="F28" s="403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8">
      <c r="A29" s="394" t="n">
        <v>11</v>
      </c>
      <c r="B29" s="294" t="inlineStr">
        <is>
          <t>91.21.22-491</t>
        </is>
      </c>
      <c r="C29" s="401" t="inlineStr">
        <is>
          <t>Шинотрубогибы</t>
        </is>
      </c>
      <c r="D29" s="394" t="inlineStr">
        <is>
          <t>маш.-ч</t>
        </is>
      </c>
      <c r="E29" s="474" t="n">
        <v>0.4734</v>
      </c>
      <c r="F29" s="403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8">
      <c r="A30" s="394" t="n">
        <v>12</v>
      </c>
      <c r="B30" s="294" t="inlineStr">
        <is>
          <t>91.21.22-703</t>
        </is>
      </c>
      <c r="C30" s="401" t="inlineStr">
        <is>
          <t>Молотки-перфораторы гидравлические, диаметр выбуриваемых отверстий 25-50 мм</t>
        </is>
      </c>
      <c r="D30" s="394" t="inlineStr">
        <is>
          <t>маш.-ч</t>
        </is>
      </c>
      <c r="E30" s="474" t="n">
        <v>0.718</v>
      </c>
      <c r="F30" s="403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5" customFormat="1" customHeight="1" s="328">
      <c r="A31" s="394" t="n">
        <v>13</v>
      </c>
      <c r="B31" s="294" t="inlineStr">
        <is>
          <t>91.21.19-031</t>
        </is>
      </c>
      <c r="C31" s="401" t="inlineStr">
        <is>
          <t>Станки сверлильные</t>
        </is>
      </c>
      <c r="D31" s="394" t="inlineStr">
        <is>
          <t>маш.-ч</t>
        </is>
      </c>
      <c r="E31" s="474" t="n">
        <v>0.0858</v>
      </c>
      <c r="F31" s="403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5" customFormat="1" customHeight="1" s="328">
      <c r="A32" s="394" t="n"/>
      <c r="B32" s="394" t="n"/>
      <c r="C32" s="401" t="inlineStr">
        <is>
          <t>Итого прочие машины и механизмы</t>
        </is>
      </c>
      <c r="D32" s="394" t="n"/>
      <c r="E32" s="402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" customFormat="1" customHeight="1" s="328">
      <c r="A33" s="394" t="n"/>
      <c r="B33" s="394" t="n"/>
      <c r="C33" s="384" t="inlineStr">
        <is>
          <t>Итого по разделу «Машины и механизмы»</t>
        </is>
      </c>
      <c r="D33" s="394" t="n"/>
      <c r="E33" s="402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8">
      <c r="A34" s="394" t="n"/>
      <c r="B34" s="384" t="inlineStr">
        <is>
          <t>Оборудование</t>
        </is>
      </c>
      <c r="C34" s="460" t="n"/>
      <c r="D34" s="460" t="n"/>
      <c r="E34" s="460" t="n"/>
      <c r="F34" s="460" t="n"/>
      <c r="G34" s="460" t="n"/>
      <c r="H34" s="461" t="n"/>
      <c r="I34" s="198" t="n"/>
      <c r="J34" s="198" t="n"/>
    </row>
    <row r="35">
      <c r="A35" s="394" t="n"/>
      <c r="B35" s="401" t="inlineStr">
        <is>
          <t>Основное оборудование</t>
        </is>
      </c>
      <c r="C35" s="460" t="n"/>
      <c r="D35" s="460" t="n"/>
      <c r="E35" s="460" t="n"/>
      <c r="F35" s="460" t="n"/>
      <c r="G35" s="460" t="n"/>
      <c r="H35" s="461" t="n"/>
      <c r="I35" s="198" t="n"/>
      <c r="J35" s="198" t="n"/>
      <c r="K35" s="328" t="n"/>
      <c r="L35" s="328" t="n"/>
    </row>
    <row r="36" s="340">
      <c r="A36" s="394" t="n">
        <v>14</v>
      </c>
      <c r="B36" s="294" t="inlineStr">
        <is>
          <t>БЦ.17.19</t>
        </is>
      </c>
      <c r="C36" s="401" t="inlineStr">
        <is>
          <t>Реактор ТОР 10 кВ, 630 А, одинарный</t>
        </is>
      </c>
      <c r="D36" s="394" t="inlineStr">
        <is>
          <t>компл.</t>
        </is>
      </c>
      <c r="E36" s="474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2433333.33</v>
      </c>
      <c r="J36" s="304">
        <f>ROUND(I36*E36,2)</f>
        <v/>
      </c>
      <c r="K36" s="328" t="n"/>
      <c r="L36" s="328" t="n"/>
      <c r="M36" s="328" t="n"/>
      <c r="N36" s="328" t="n"/>
    </row>
    <row r="37">
      <c r="A37" s="394" t="n"/>
      <c r="B37" s="394" t="n"/>
      <c r="C37" s="401" t="inlineStr">
        <is>
          <t>Итого основное оборудование</t>
        </is>
      </c>
      <c r="D37" s="394" t="n"/>
      <c r="E37" s="474" t="n"/>
      <c r="F37" s="403" t="n"/>
      <c r="G37" s="304">
        <f>G36</f>
        <v/>
      </c>
      <c r="H37" s="404">
        <f>H36</f>
        <v/>
      </c>
      <c r="I37" s="306" t="n"/>
      <c r="J37" s="304">
        <f>J36</f>
        <v/>
      </c>
      <c r="K37" s="328" t="n"/>
      <c r="L37" s="328" t="n"/>
    </row>
    <row r="38" outlineLevel="1" ht="37.5" customHeight="1" s="340">
      <c r="A38" s="394" t="n">
        <v>15</v>
      </c>
      <c r="B38" s="294" t="inlineStr">
        <is>
          <t>БЦ.60.28</t>
        </is>
      </c>
      <c r="C38" s="401" t="inlineStr">
        <is>
          <t xml:space="preserve">Ограничитель перенапряжения 10 кВ </t>
        </is>
      </c>
      <c r="D38" s="394" t="inlineStr">
        <is>
          <t>шт</t>
        </is>
      </c>
      <c r="E38" s="474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8" t="n"/>
      <c r="L38" s="328" t="n"/>
      <c r="M38" s="328" t="n"/>
      <c r="N38" s="328" t="n"/>
    </row>
    <row r="39">
      <c r="A39" s="394" t="n"/>
      <c r="B39" s="394" t="n"/>
      <c r="C39" s="401" t="inlineStr">
        <is>
          <t>Итого прочее оборудование</t>
        </is>
      </c>
      <c r="D39" s="394" t="n"/>
      <c r="E39" s="474" t="n"/>
      <c r="F39" s="403" t="n"/>
      <c r="G39" s="304">
        <f>G38</f>
        <v/>
      </c>
      <c r="H39" s="404">
        <f>H38</f>
        <v/>
      </c>
      <c r="I39" s="306" t="n"/>
      <c r="J39" s="304">
        <f>J38</f>
        <v/>
      </c>
      <c r="K39" s="328" t="n"/>
      <c r="L39" s="328" t="n"/>
    </row>
    <row r="40">
      <c r="A40" s="394" t="n"/>
      <c r="B40" s="394" t="n"/>
      <c r="C40" s="384" t="inlineStr">
        <is>
          <t>Итого по разделу «Оборудование»</t>
        </is>
      </c>
      <c r="D40" s="394" t="n"/>
      <c r="E40" s="402" t="n"/>
      <c r="F40" s="403" t="n"/>
      <c r="G40" s="304">
        <f>G39+G37</f>
        <v/>
      </c>
      <c r="H40" s="404">
        <f>H39+H37</f>
        <v/>
      </c>
      <c r="I40" s="306" t="n"/>
      <c r="J40" s="304">
        <f>J39+J37</f>
        <v/>
      </c>
      <c r="K40" s="328" t="n"/>
      <c r="L40" s="328" t="n"/>
    </row>
    <row r="41" ht="26.4" customHeight="1" s="340">
      <c r="A41" s="394" t="n"/>
      <c r="B41" s="394" t="n"/>
      <c r="C41" s="401" t="inlineStr">
        <is>
          <t>в том числе технологическое оборудование</t>
        </is>
      </c>
      <c r="D41" s="394" t="n"/>
      <c r="E41" s="475" t="n"/>
      <c r="F41" s="403" t="n"/>
      <c r="G41" s="304">
        <f>G40</f>
        <v/>
      </c>
      <c r="H41" s="404" t="n"/>
      <c r="I41" s="306" t="n"/>
      <c r="J41" s="304">
        <f>J40</f>
        <v/>
      </c>
      <c r="K41" s="328" t="n"/>
      <c r="L41" s="328" t="n"/>
    </row>
    <row r="42" ht="13.95" customFormat="1" customHeight="1" s="328">
      <c r="A42" s="394" t="n"/>
      <c r="B42" s="384" t="inlineStr">
        <is>
          <t>Материалы</t>
        </is>
      </c>
      <c r="C42" s="460" t="n"/>
      <c r="D42" s="460" t="n"/>
      <c r="E42" s="460" t="n"/>
      <c r="F42" s="460" t="n"/>
      <c r="G42" s="460" t="n"/>
      <c r="H42" s="461" t="n"/>
      <c r="I42" s="198" t="n"/>
      <c r="J42" s="198" t="n"/>
    </row>
    <row r="43" ht="13.95" customFormat="1" customHeight="1" s="328">
      <c r="A43" s="395" t="n"/>
      <c r="B43" s="397" t="inlineStr">
        <is>
          <t>Основные материалы</t>
        </is>
      </c>
      <c r="C43" s="476" t="n"/>
      <c r="D43" s="476" t="n"/>
      <c r="E43" s="476" t="n"/>
      <c r="F43" s="476" t="n"/>
      <c r="G43" s="476" t="n"/>
      <c r="H43" s="477" t="n"/>
      <c r="I43" s="212" t="n"/>
      <c r="J43" s="212" t="n"/>
    </row>
    <row r="44" ht="21" customFormat="1" customHeight="1" s="328">
      <c r="A44" s="394" t="n">
        <v>16</v>
      </c>
      <c r="B44" s="394" t="inlineStr">
        <is>
          <t>22.2.01.05-0052</t>
        </is>
      </c>
      <c r="C44" s="401" t="inlineStr">
        <is>
          <t>Изолятор опорный ИОС-35-500-03 УХЛ, Т1</t>
        </is>
      </c>
      <c r="D44" s="394" t="inlineStr">
        <is>
          <t>шт</t>
        </is>
      </c>
      <c r="E44" s="402" t="n">
        <v>72</v>
      </c>
      <c r="F44" s="403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8">
      <c r="A45" s="394" t="n">
        <v>17</v>
      </c>
      <c r="B45" s="394" t="inlineStr">
        <is>
          <t>22.2.01.03-0003</t>
        </is>
      </c>
      <c r="C45" s="401" t="inlineStr">
        <is>
          <t>Изолятор подвесной стеклянный ПСД-70Е</t>
        </is>
      </c>
      <c r="D45" s="394" t="inlineStr">
        <is>
          <t>шт</t>
        </is>
      </c>
      <c r="E45" s="402" t="n">
        <v>184</v>
      </c>
      <c r="F45" s="403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8">
      <c r="A46" s="394" t="n">
        <v>18</v>
      </c>
      <c r="B46" s="394" t="inlineStr">
        <is>
          <t>20.5.04.04-0016</t>
        </is>
      </c>
      <c r="C46" s="401" t="inlineStr">
        <is>
          <t>Зажим натяжной НАС-600-1</t>
        </is>
      </c>
      <c r="D46" s="394" t="inlineStr">
        <is>
          <t>шт</t>
        </is>
      </c>
      <c r="E46" s="402" t="n">
        <v>68</v>
      </c>
      <c r="F46" s="403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8">
      <c r="A47" s="394" t="n">
        <v>19</v>
      </c>
      <c r="B47" s="394" t="inlineStr">
        <is>
          <t>20.2.10.01-0002</t>
        </is>
      </c>
      <c r="C47" s="401" t="inlineStr">
        <is>
          <t>Наконечники кабельные алюминиевые</t>
        </is>
      </c>
      <c r="D47" s="394" t="inlineStr">
        <is>
          <t>100 шт</t>
        </is>
      </c>
      <c r="E47" s="402" t="n">
        <v>12</v>
      </c>
      <c r="F47" s="403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5" customFormat="1" customHeight="1" s="328">
      <c r="A48" s="396" t="n"/>
      <c r="B48" s="214" t="n"/>
      <c r="C48" s="215" t="inlineStr">
        <is>
          <t>Итого основные материалы</t>
        </is>
      </c>
      <c r="D48" s="396" t="n"/>
      <c r="E48" s="478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" customFormat="1" customHeight="1" s="328">
      <c r="A49" s="394" t="n">
        <v>20</v>
      </c>
      <c r="B49" s="394" t="inlineStr">
        <is>
          <t>22.2.02.04-0044</t>
        </is>
      </c>
      <c r="C49" s="401" t="inlineStr">
        <is>
          <t>Звено промежуточное трехлапчатое ПРТ-7/21-2</t>
        </is>
      </c>
      <c r="D49" s="394" t="inlineStr">
        <is>
          <t>шт</t>
        </is>
      </c>
      <c r="E49" s="402" t="n">
        <v>67</v>
      </c>
      <c r="F49" s="403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5" customFormat="1" customHeight="1" s="328">
      <c r="A50" s="394" t="n">
        <v>21</v>
      </c>
      <c r="B50" s="394" t="inlineStr">
        <is>
          <t>20.1.01.07-0006</t>
        </is>
      </c>
      <c r="C50" s="401" t="inlineStr">
        <is>
          <t>Зажим опорный АА-6-3</t>
        </is>
      </c>
      <c r="D50" s="394" t="inlineStr">
        <is>
          <t>шт</t>
        </is>
      </c>
      <c r="E50" s="402" t="n">
        <v>70</v>
      </c>
      <c r="F50" s="403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5" customFormat="1" customHeight="1" s="328">
      <c r="A51" s="394" t="n">
        <v>22</v>
      </c>
      <c r="B51" s="394" t="inlineStr">
        <is>
          <t>20.1.02.22-0001</t>
        </is>
      </c>
      <c r="C51" s="401" t="inlineStr">
        <is>
          <t>Ушко: двухлапчатое укороченное У2К-7-16</t>
        </is>
      </c>
      <c r="D51" s="394" t="inlineStr">
        <is>
          <t>шт</t>
        </is>
      </c>
      <c r="E51" s="402" t="n">
        <v>67</v>
      </c>
      <c r="F51" s="403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5" customFormat="1" customHeight="1" s="328">
      <c r="A52" s="394" t="n">
        <v>23</v>
      </c>
      <c r="B52" s="394" t="inlineStr">
        <is>
          <t>20.1.02.21-0043</t>
        </is>
      </c>
      <c r="C52" s="401" t="inlineStr">
        <is>
          <t>Узел крепления КГП-7-3</t>
        </is>
      </c>
      <c r="D52" s="394" t="inlineStr">
        <is>
          <t>шт</t>
        </is>
      </c>
      <c r="E52" s="402" t="n">
        <v>67</v>
      </c>
      <c r="F52" s="403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2" customFormat="1" customHeight="1" s="328">
      <c r="A53" s="394" t="n">
        <v>24</v>
      </c>
      <c r="B53" s="394" t="inlineStr">
        <is>
          <t>20.2.09.08-0031</t>
        </is>
      </c>
      <c r="C53" s="40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4" t="inlineStr">
        <is>
          <t>компл</t>
        </is>
      </c>
      <c r="E53" s="402" t="n">
        <v>2</v>
      </c>
      <c r="F53" s="403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5" customFormat="1" customHeight="1" s="328">
      <c r="A54" s="394" t="n">
        <v>25</v>
      </c>
      <c r="B54" s="394" t="inlineStr">
        <is>
          <t>20.5.03.02-0001</t>
        </is>
      </c>
      <c r="C54" s="401" t="inlineStr">
        <is>
          <t>Шинодержатели 375/750 тип ШП, ШР</t>
        </is>
      </c>
      <c r="D54" s="394" t="inlineStr">
        <is>
          <t>шт</t>
        </is>
      </c>
      <c r="E54" s="402" t="n">
        <v>6</v>
      </c>
      <c r="F54" s="403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" customFormat="1" customHeight="1" s="328">
      <c r="A55" s="394" t="n">
        <v>26</v>
      </c>
      <c r="B55" s="394" t="inlineStr">
        <is>
          <t>21.2.01.02-0094</t>
        </is>
      </c>
      <c r="C55" s="401" t="inlineStr">
        <is>
          <t>Провод неизолированный для воздушных линий электропередачи АС 300/39</t>
        </is>
      </c>
      <c r="D55" s="394" t="inlineStr">
        <is>
          <t>т</t>
        </is>
      </c>
      <c r="E55" s="402" t="n">
        <v>0.024</v>
      </c>
      <c r="F55" s="403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5" customFormat="1" customHeight="1" s="328">
      <c r="A56" s="394" t="n">
        <v>27</v>
      </c>
      <c r="B56" s="394" t="inlineStr">
        <is>
          <t>20.1.02.14-1022</t>
        </is>
      </c>
      <c r="C56" s="401" t="inlineStr">
        <is>
          <t>Серьга СРС-7-16</t>
        </is>
      </c>
      <c r="D56" s="394" t="inlineStr">
        <is>
          <t>шт</t>
        </is>
      </c>
      <c r="E56" s="402" t="n">
        <v>67</v>
      </c>
      <c r="F56" s="403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" customFormat="1" customHeight="1" s="328">
      <c r="A57" s="394" t="n">
        <v>28</v>
      </c>
      <c r="B57" s="394" t="inlineStr">
        <is>
          <t>07.2.07.04-0007</t>
        </is>
      </c>
      <c r="C57" s="401" t="inlineStr">
        <is>
          <t>Конструкции стальные индивидуальные решетчатые сварные, масса до 0,1 т</t>
        </is>
      </c>
      <c r="D57" s="394" t="inlineStr">
        <is>
          <t>т</t>
        </is>
      </c>
      <c r="E57" s="402" t="n">
        <v>0.044</v>
      </c>
      <c r="F57" s="403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" customFormat="1" customHeight="1" s="328">
      <c r="A58" s="394" t="n">
        <v>29</v>
      </c>
      <c r="B58" s="394" t="inlineStr">
        <is>
          <t>20.1.02.05-0013</t>
        </is>
      </c>
      <c r="C58" s="401" t="inlineStr">
        <is>
          <t>Коромысло: универсальное трехлучевое 3КУ-16-1</t>
        </is>
      </c>
      <c r="D58" s="394" t="inlineStr">
        <is>
          <t>шт</t>
        </is>
      </c>
      <c r="E58" s="402" t="n">
        <v>1</v>
      </c>
      <c r="F58" s="403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5" customFormat="1" customHeight="1" s="328">
      <c r="A59" s="394" t="n">
        <v>30</v>
      </c>
      <c r="B59" s="394" t="inlineStr">
        <is>
          <t>20.2.02.06-0003</t>
        </is>
      </c>
      <c r="C59" s="401" t="inlineStr">
        <is>
          <t>Экран защитный: ЭЗ-500-6</t>
        </is>
      </c>
      <c r="D59" s="394" t="inlineStr">
        <is>
          <t>шт</t>
        </is>
      </c>
      <c r="E59" s="402" t="n">
        <v>1</v>
      </c>
      <c r="F59" s="403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" customFormat="1" customHeight="1" s="328">
      <c r="A60" s="394" t="n">
        <v>31</v>
      </c>
      <c r="B60" s="394" t="inlineStr">
        <is>
          <t>10.1.02.02-0001</t>
        </is>
      </c>
      <c r="C60" s="401" t="inlineStr">
        <is>
          <t>Алюминий листовой (Пластина переходная АП 80Х8)</t>
        </is>
      </c>
      <c r="D60" s="394" t="inlineStr">
        <is>
          <t>т</t>
        </is>
      </c>
      <c r="E60" s="402" t="n">
        <v>0.00516</v>
      </c>
      <c r="F60" s="403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5" customFormat="1" customHeight="1" s="328">
      <c r="A61" s="394" t="n">
        <v>32</v>
      </c>
      <c r="B61" s="394" t="inlineStr">
        <is>
          <t>01.7.15.03-0042</t>
        </is>
      </c>
      <c r="C61" s="401" t="inlineStr">
        <is>
          <t>Болты с гайками и шайбами строительные</t>
        </is>
      </c>
      <c r="D61" s="394" t="inlineStr">
        <is>
          <t>кг</t>
        </is>
      </c>
      <c r="E61" s="402" t="n">
        <v>28.9406</v>
      </c>
      <c r="F61" s="403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8">
      <c r="A62" s="394" t="n">
        <v>33</v>
      </c>
      <c r="B62" s="394" t="inlineStr">
        <is>
          <t>24.3.03.13-0415</t>
        </is>
      </c>
      <c r="C62" s="401" t="inlineStr">
        <is>
          <t>Трубы напорные полиэтиленовые, среднего типа, ПНД, номинальный наружный диаметр 63 мм</t>
        </is>
      </c>
      <c r="D62" s="394" t="inlineStr">
        <is>
          <t>м</t>
        </is>
      </c>
      <c r="E62" s="402" t="n">
        <v>10</v>
      </c>
      <c r="F62" s="403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5" customFormat="1" customHeight="1" s="328">
      <c r="A63" s="394" t="n">
        <v>34</v>
      </c>
      <c r="B63" s="394" t="inlineStr">
        <is>
          <t>01.7.15.10-0035</t>
        </is>
      </c>
      <c r="C63" s="401" t="inlineStr">
        <is>
          <t>Скобы СК-21-1А</t>
        </is>
      </c>
      <c r="D63" s="394" t="inlineStr">
        <is>
          <t>шт</t>
        </is>
      </c>
      <c r="E63" s="402" t="n">
        <v>2</v>
      </c>
      <c r="F63" s="403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" customFormat="1" customHeight="1" s="328">
      <c r="A64" s="394" t="n">
        <v>35</v>
      </c>
      <c r="B64" s="394" t="inlineStr">
        <is>
          <t>01.3.01.06-0050</t>
        </is>
      </c>
      <c r="C64" s="401" t="inlineStr">
        <is>
          <t>Смазка универсальная тугоплавкая УТ (консталин жировой)</t>
        </is>
      </c>
      <c r="D64" s="394" t="inlineStr">
        <is>
          <t>т</t>
        </is>
      </c>
      <c r="E64" s="402" t="n">
        <v>0.01254</v>
      </c>
      <c r="F64" s="403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" customFormat="1" customHeight="1" s="328">
      <c r="A65" s="394" t="n">
        <v>36</v>
      </c>
      <c r="B65" s="394" t="inlineStr">
        <is>
          <t>999-9950</t>
        </is>
      </c>
      <c r="C65" s="401" t="inlineStr">
        <is>
          <t>Вспомогательные ненормируемые ресурсы</t>
        </is>
      </c>
      <c r="D65" s="394" t="inlineStr">
        <is>
          <t>руб.</t>
        </is>
      </c>
      <c r="E65" s="402" t="n">
        <v>159.34688</v>
      </c>
      <c r="F65" s="403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5" customFormat="1" customHeight="1" s="328">
      <c r="A66" s="394" t="n">
        <v>37</v>
      </c>
      <c r="B66" s="394" t="inlineStr">
        <is>
          <t>20.1.02.23-0082</t>
        </is>
      </c>
      <c r="C66" s="401" t="inlineStr">
        <is>
          <t>Перемычки гибкие, тип ПГС-50</t>
        </is>
      </c>
      <c r="D66" s="394" t="inlineStr">
        <is>
          <t>10 шт</t>
        </is>
      </c>
      <c r="E66" s="402" t="n">
        <v>4</v>
      </c>
      <c r="F66" s="403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5" customFormat="1" customHeight="1" s="328">
      <c r="A67" s="394" t="n">
        <v>38</v>
      </c>
      <c r="B67" s="394" t="inlineStr">
        <is>
          <t>20.1.02.05-0011</t>
        </is>
      </c>
      <c r="C67" s="401" t="inlineStr">
        <is>
          <t>Коромысло: универсальное 2КУ-12-1</t>
        </is>
      </c>
      <c r="D67" s="394" t="inlineStr">
        <is>
          <t>шт</t>
        </is>
      </c>
      <c r="E67" s="402" t="n">
        <v>1</v>
      </c>
      <c r="F67" s="403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5" customFormat="1" customHeight="1" s="328">
      <c r="A68" s="394" t="n">
        <v>39</v>
      </c>
      <c r="B68" s="394" t="inlineStr">
        <is>
          <t>20.1.02.21-0035</t>
        </is>
      </c>
      <c r="C68" s="401" t="inlineStr">
        <is>
          <t>Узел крепления КГН-7-5</t>
        </is>
      </c>
      <c r="D68" s="394" t="inlineStr">
        <is>
          <t>шт</t>
        </is>
      </c>
      <c r="E68" s="402" t="n">
        <v>1</v>
      </c>
      <c r="F68" s="403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5" customFormat="1" customHeight="1" s="328">
      <c r="A69" s="394" t="n">
        <v>40</v>
      </c>
      <c r="B69" s="394" t="inlineStr">
        <is>
          <t>01.7.15.10-0038</t>
        </is>
      </c>
      <c r="C69" s="401" t="inlineStr">
        <is>
          <t>Скобы трехлапчатые СКТ-16-1</t>
        </is>
      </c>
      <c r="D69" s="394" t="inlineStr">
        <is>
          <t>шт</t>
        </is>
      </c>
      <c r="E69" s="402" t="n">
        <v>1</v>
      </c>
      <c r="F69" s="403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5" customFormat="1" customHeight="1" s="328">
      <c r="A70" s="394" t="n">
        <v>41</v>
      </c>
      <c r="B70" s="394" t="inlineStr">
        <is>
          <t>20.1.02.22-0013</t>
        </is>
      </c>
      <c r="C70" s="401" t="inlineStr">
        <is>
          <t>Ушко: специальное УС-7-16</t>
        </is>
      </c>
      <c r="D70" s="394" t="inlineStr">
        <is>
          <t>шт</t>
        </is>
      </c>
      <c r="E70" s="402" t="n">
        <v>1</v>
      </c>
      <c r="F70" s="403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5" customFormat="1" customHeight="1" s="328">
      <c r="A71" s="394" t="n">
        <v>42</v>
      </c>
      <c r="B71" s="394" t="inlineStr">
        <is>
          <t>01.7.15.10-0031</t>
        </is>
      </c>
      <c r="C71" s="401" t="inlineStr">
        <is>
          <t>Скобы СК-7-1А</t>
        </is>
      </c>
      <c r="D71" s="394" t="inlineStr">
        <is>
          <t>шт</t>
        </is>
      </c>
      <c r="E71" s="402" t="n">
        <v>3</v>
      </c>
      <c r="F71" s="403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5" customFormat="1" customHeight="1" s="328">
      <c r="A72" s="394" t="n">
        <v>43</v>
      </c>
      <c r="B72" s="394" t="inlineStr">
        <is>
          <t>01.7.15.10-0034</t>
        </is>
      </c>
      <c r="C72" s="401" t="inlineStr">
        <is>
          <t>Скобы СК-16-1А</t>
        </is>
      </c>
      <c r="D72" s="394" t="inlineStr">
        <is>
          <t>шт</t>
        </is>
      </c>
      <c r="E72" s="402" t="n">
        <v>1</v>
      </c>
      <c r="F72" s="403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5" customFormat="1" customHeight="1" s="328">
      <c r="A73" s="394" t="n">
        <v>44</v>
      </c>
      <c r="B73" s="394" t="inlineStr">
        <is>
          <t>20.1.02.05-0003</t>
        </is>
      </c>
      <c r="C73" s="401" t="inlineStr">
        <is>
          <t>Коромысло: 2КД-7-1С</t>
        </is>
      </c>
      <c r="D73" s="394" t="inlineStr">
        <is>
          <t>шт</t>
        </is>
      </c>
      <c r="E73" s="402" t="n">
        <v>1</v>
      </c>
      <c r="F73" s="403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5" customFormat="1" customHeight="1" s="328">
      <c r="A74" s="394" t="n">
        <v>45</v>
      </c>
      <c r="B74" s="394" t="inlineStr">
        <is>
          <t>20.1.02.05-0008</t>
        </is>
      </c>
      <c r="C74" s="401" t="inlineStr">
        <is>
          <t>Коромысло: К2-7-1С</t>
        </is>
      </c>
      <c r="D74" s="394" t="inlineStr">
        <is>
          <t>шт</t>
        </is>
      </c>
      <c r="E74" s="402" t="n">
        <v>1</v>
      </c>
      <c r="F74" s="403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" customFormat="1" customHeight="1" s="328">
      <c r="A75" s="394" t="n">
        <v>46</v>
      </c>
      <c r="B75" s="394" t="inlineStr">
        <is>
          <t>22.2.02.04-0017</t>
        </is>
      </c>
      <c r="C75" s="401" t="inlineStr">
        <is>
          <t>Звено промежуточное прямое двойное 2ПР-7-1</t>
        </is>
      </c>
      <c r="D75" s="394" t="inlineStr">
        <is>
          <t>шт</t>
        </is>
      </c>
      <c r="E75" s="402" t="n">
        <v>1</v>
      </c>
      <c r="F75" s="403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" customFormat="1" customHeight="1" s="328">
      <c r="A76" s="394" t="n">
        <v>47</v>
      </c>
      <c r="B76" s="394" t="inlineStr">
        <is>
          <t>22.2.02.04-0001</t>
        </is>
      </c>
      <c r="C76" s="401" t="inlineStr">
        <is>
          <t>Звено промежуточное вывернутое ПРВ-7-1</t>
        </is>
      </c>
      <c r="D76" s="394" t="inlineStr">
        <is>
          <t>шт</t>
        </is>
      </c>
      <c r="E76" s="402" t="n">
        <v>1</v>
      </c>
      <c r="F76" s="403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5" customFormat="1" customHeight="1" s="328">
      <c r="A77" s="394" t="n">
        <v>48</v>
      </c>
      <c r="B77" s="394" t="inlineStr">
        <is>
          <t>22.2.02.04-0021</t>
        </is>
      </c>
      <c r="C77" s="401" t="inlineStr">
        <is>
          <t>Звено промежуточное прямое ПР-7-6</t>
        </is>
      </c>
      <c r="D77" s="394" t="inlineStr">
        <is>
          <t>шт</t>
        </is>
      </c>
      <c r="E77" s="402" t="n">
        <v>1</v>
      </c>
      <c r="F77" s="403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5" customFormat="1" customHeight="1" s="328">
      <c r="A78" s="394" t="n">
        <v>49</v>
      </c>
      <c r="B78" s="394" t="inlineStr">
        <is>
          <t>20.1.02.14-1014</t>
        </is>
      </c>
      <c r="C78" s="401" t="inlineStr">
        <is>
          <t>Серьга СР-7-16</t>
        </is>
      </c>
      <c r="D78" s="394" t="inlineStr">
        <is>
          <t>шт</t>
        </is>
      </c>
      <c r="E78" s="402" t="n">
        <v>1</v>
      </c>
      <c r="F78" s="403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5" customFormat="1" customHeight="1" s="328">
      <c r="A79" s="394" t="n">
        <v>50</v>
      </c>
      <c r="B79" s="394" t="inlineStr">
        <is>
          <t>01.7.15.07-0031</t>
        </is>
      </c>
      <c r="C79" s="401" t="inlineStr">
        <is>
          <t>Дюбели распорные с гайкой</t>
        </is>
      </c>
      <c r="D79" s="394" t="inlineStr">
        <is>
          <t>100 шт</t>
        </is>
      </c>
      <c r="E79" s="402" t="n">
        <v>0.0352</v>
      </c>
      <c r="F79" s="403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8">
      <c r="A80" s="394" t="n">
        <v>51</v>
      </c>
      <c r="B80" s="394" t="inlineStr">
        <is>
          <t>03.2.01.01-0003</t>
        </is>
      </c>
      <c r="C80" s="401" t="inlineStr">
        <is>
          <t>Портландцемент общестроительного назначения бездобавочный М500 Д0 (ЦЕМ I 42,5Н)</t>
        </is>
      </c>
      <c r="D80" s="394" t="inlineStr">
        <is>
          <t>т</t>
        </is>
      </c>
      <c r="E80" s="402" t="n">
        <v>0.00792</v>
      </c>
      <c r="F80" s="403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5" customFormat="1" customHeight="1" s="328">
      <c r="A81" s="394" t="n">
        <v>52</v>
      </c>
      <c r="B81" s="394" t="inlineStr">
        <is>
          <t>01.3.01.01-0001</t>
        </is>
      </c>
      <c r="C81" s="401" t="inlineStr">
        <is>
          <t>Бензин авиационный Б-70</t>
        </is>
      </c>
      <c r="D81" s="394" t="inlineStr">
        <is>
          <t>т</t>
        </is>
      </c>
      <c r="E81" s="402" t="n">
        <v>0.0008</v>
      </c>
      <c r="F81" s="403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5" customFormat="1" customHeight="1" s="328">
      <c r="A82" s="394" t="n">
        <v>53</v>
      </c>
      <c r="B82" s="394" t="inlineStr">
        <is>
          <t>14.4.02.09-0001</t>
        </is>
      </c>
      <c r="C82" s="401" t="inlineStr">
        <is>
          <t>Краска</t>
        </is>
      </c>
      <c r="D82" s="394" t="inlineStr">
        <is>
          <t>кг</t>
        </is>
      </c>
      <c r="E82" s="402" t="n">
        <v>0.1254</v>
      </c>
      <c r="F82" s="403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" customFormat="1" customHeight="1" s="328">
      <c r="A83" s="394" t="n">
        <v>54</v>
      </c>
      <c r="B83" s="394" t="inlineStr">
        <is>
          <t>01.7.11.07-0034</t>
        </is>
      </c>
      <c r="C83" s="401" t="inlineStr">
        <is>
          <t>Электроды сварочные Э42А, диаметр 4 мм</t>
        </is>
      </c>
      <c r="D83" s="394" t="inlineStr">
        <is>
          <t>кг</t>
        </is>
      </c>
      <c r="E83" s="402" t="n">
        <v>0.2808</v>
      </c>
      <c r="F83" s="403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5" customFormat="1" customHeight="1" s="328">
      <c r="A84" s="394" t="n">
        <v>55</v>
      </c>
      <c r="B84" s="394" t="inlineStr">
        <is>
          <t>14.1.02.01-0002</t>
        </is>
      </c>
      <c r="C84" s="401" t="inlineStr">
        <is>
          <t>Клей БМК-5к</t>
        </is>
      </c>
      <c r="D84" s="394" t="inlineStr">
        <is>
          <t>кг</t>
        </is>
      </c>
      <c r="E84" s="402" t="n">
        <v>0.055</v>
      </c>
      <c r="F84" s="403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5" customFormat="1" customHeight="1" s="328">
      <c r="A85" s="394" t="n">
        <v>56</v>
      </c>
      <c r="B85" s="394" t="inlineStr">
        <is>
          <t>01.3.02.02-0001</t>
        </is>
      </c>
      <c r="C85" s="401" t="inlineStr">
        <is>
          <t>Аргон газообразный, сорт I</t>
        </is>
      </c>
      <c r="D85" s="394" t="inlineStr">
        <is>
          <t>м3</t>
        </is>
      </c>
      <c r="E85" s="402" t="n">
        <v>0.033</v>
      </c>
      <c r="F85" s="403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5" customFormat="1" customHeight="1" s="328">
      <c r="A86" s="394" t="n">
        <v>57</v>
      </c>
      <c r="B86" s="394" t="inlineStr">
        <is>
          <t>01.7.06.07-0001</t>
        </is>
      </c>
      <c r="C86" s="401" t="inlineStr">
        <is>
          <t>Лента К226</t>
        </is>
      </c>
      <c r="D86" s="394" t="inlineStr">
        <is>
          <t>100 м</t>
        </is>
      </c>
      <c r="E86" s="402" t="n">
        <v>0.0048</v>
      </c>
      <c r="F86" s="403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5" customFormat="1" customHeight="1" s="328">
      <c r="A87" s="394" t="n">
        <v>58</v>
      </c>
      <c r="B87" s="394" t="inlineStr">
        <is>
          <t>01.7.15.11-0061</t>
        </is>
      </c>
      <c r="C87" s="401" t="inlineStr">
        <is>
          <t>Шайбы пружинные</t>
        </is>
      </c>
      <c r="D87" s="394" t="inlineStr">
        <is>
          <t>т</t>
        </is>
      </c>
      <c r="E87" s="402" t="n">
        <v>1.7e-05</v>
      </c>
      <c r="F87" s="403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5" customFormat="1" customHeight="1" s="328">
      <c r="A88" s="394" t="n">
        <v>59</v>
      </c>
      <c r="B88" s="394" t="inlineStr">
        <is>
          <t>10.1.02.04-0009</t>
        </is>
      </c>
      <c r="C88" s="40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4" t="inlineStr">
        <is>
          <t>т</t>
        </is>
      </c>
      <c r="E88" s="402" t="n">
        <v>8e-06</v>
      </c>
      <c r="F88" s="403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" customFormat="1" customHeight="1" s="328">
      <c r="A89" s="394" t="n">
        <v>60</v>
      </c>
      <c r="B89" s="394" t="inlineStr">
        <is>
          <t>02.3.01.02-1011</t>
        </is>
      </c>
      <c r="C89" s="401" t="inlineStr">
        <is>
          <t>Песок природный I класс, средний, круглые сита</t>
        </is>
      </c>
      <c r="D89" s="394" t="inlineStr">
        <is>
          <t>м3</t>
        </is>
      </c>
      <c r="E89" s="402" t="n">
        <v>0.0066</v>
      </c>
      <c r="F89" s="403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" customFormat="1" customHeight="1" s="328">
      <c r="A90" s="394" t="n">
        <v>61</v>
      </c>
      <c r="B90" s="394" t="inlineStr">
        <is>
          <t>10.2.02.10-0013</t>
        </is>
      </c>
      <c r="C90" s="401" t="inlineStr">
        <is>
          <t>Прутки медные, круглые, марка М3, диаметр 20 мм</t>
        </is>
      </c>
      <c r="D90" s="394" t="inlineStr">
        <is>
          <t>т</t>
        </is>
      </c>
      <c r="E90" s="402" t="n">
        <v>4e-06</v>
      </c>
      <c r="F90" s="403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5" customFormat="1" customHeight="1" s="328">
      <c r="A91" s="394" t="n">
        <v>62</v>
      </c>
      <c r="B91" s="394" t="inlineStr">
        <is>
          <t>01.3.01.05-0009</t>
        </is>
      </c>
      <c r="C91" s="401" t="inlineStr">
        <is>
          <t>Парафин нефтяной твердый Т-1</t>
        </is>
      </c>
      <c r="D91" s="394" t="inlineStr">
        <is>
          <t>т</t>
        </is>
      </c>
      <c r="E91" s="402" t="n">
        <v>2e-05</v>
      </c>
      <c r="F91" s="403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5" customFormat="1" customHeight="1" s="328">
      <c r="A92" s="394" t="n"/>
      <c r="B92" s="394" t="n"/>
      <c r="C92" s="401" t="inlineStr">
        <is>
          <t>Итого прочие материалы</t>
        </is>
      </c>
      <c r="D92" s="394" t="n"/>
      <c r="E92" s="402" t="n"/>
      <c r="F92" s="403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5" customFormat="1" customHeight="1" s="328">
      <c r="A93" s="394" t="n"/>
      <c r="B93" s="394" t="n"/>
      <c r="C93" s="384" t="inlineStr">
        <is>
          <t>Итого по разделу «Материалы»</t>
        </is>
      </c>
      <c r="D93" s="394" t="n"/>
      <c r="E93" s="402" t="n"/>
      <c r="F93" s="403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5" customFormat="1" customHeight="1" s="328">
      <c r="A94" s="394" t="n"/>
      <c r="B94" s="394" t="n"/>
      <c r="C94" s="401" t="inlineStr">
        <is>
          <t>ИТОГО ПО РМ</t>
        </is>
      </c>
      <c r="D94" s="394" t="n"/>
      <c r="E94" s="402" t="n"/>
      <c r="F94" s="403" t="n"/>
      <c r="G94" s="304">
        <f>G15+G33+G93</f>
        <v/>
      </c>
      <c r="H94" s="404" t="n"/>
      <c r="I94" s="304" t="n"/>
      <c r="J94" s="304">
        <f>J15+J33+J93</f>
        <v/>
      </c>
    </row>
    <row r="95" ht="29.25" customFormat="1" customHeight="1" s="328">
      <c r="A95" s="394" t="n"/>
      <c r="B95" s="394" t="n"/>
      <c r="C95" s="401" t="inlineStr">
        <is>
          <t>Накладные расходы</t>
        </is>
      </c>
      <c r="D95" s="199" t="n">
        <v>1.48</v>
      </c>
      <c r="E95" s="402" t="n"/>
      <c r="F95" s="403" t="n"/>
      <c r="G95" s="304">
        <f>ROUND((G15+G17)*D95,2)</f>
        <v/>
      </c>
      <c r="H95" s="404" t="n"/>
      <c r="I95" s="304" t="n"/>
      <c r="J95" s="304">
        <f>ROUND(D95*(J15+J17),2)</f>
        <v/>
      </c>
    </row>
    <row r="96" ht="24.75" customFormat="1" customHeight="1" s="328">
      <c r="A96" s="394" t="n"/>
      <c r="B96" s="394" t="n"/>
      <c r="C96" s="401" t="inlineStr">
        <is>
          <t>Сметная прибыль</t>
        </is>
      </c>
      <c r="D96" s="199" t="n">
        <v>1.18</v>
      </c>
      <c r="E96" s="402" t="n"/>
      <c r="F96" s="403" t="n"/>
      <c r="G96" s="304">
        <f>ROUND((G15+G17)*D96,2)</f>
        <v/>
      </c>
      <c r="H96" s="404" t="n"/>
      <c r="I96" s="304" t="n"/>
      <c r="J96" s="304">
        <f>ROUND(D96*(J15+J17),2)</f>
        <v/>
      </c>
    </row>
    <row r="97" ht="26.4" customFormat="1" customHeight="1" s="328">
      <c r="A97" s="394" t="n"/>
      <c r="B97" s="394" t="n"/>
      <c r="C97" s="401" t="inlineStr">
        <is>
          <t>Итого СМР (с НР и СП)</t>
        </is>
      </c>
      <c r="D97" s="394" t="inlineStr">
        <is>
          <t>Коэффициент на силу тока ТОР</t>
        </is>
      </c>
      <c r="E97" s="402" t="n">
        <v>1.4</v>
      </c>
      <c r="F97" s="403" t="n"/>
      <c r="G97" s="304">
        <f>ROUND((G15+G33+G93+G95+G96)/E97,2)</f>
        <v/>
      </c>
      <c r="H97" s="404" t="n"/>
      <c r="I97" s="304" t="n"/>
      <c r="J97" s="304">
        <f>ROUND((J15+J33+J93+J95+J96)/E97,2)</f>
        <v/>
      </c>
    </row>
    <row r="98" ht="13.95" customFormat="1" customHeight="1" s="328">
      <c r="A98" s="394" t="n"/>
      <c r="B98" s="394" t="n"/>
      <c r="C98" s="401" t="inlineStr">
        <is>
          <t>ВСЕГО СМР + ОБОРУДОВАНИЕ</t>
        </is>
      </c>
      <c r="D98" s="394" t="n"/>
      <c r="E98" s="402" t="n"/>
      <c r="F98" s="403" t="n"/>
      <c r="G98" s="304">
        <f>G97+G40</f>
        <v/>
      </c>
      <c r="H98" s="404" t="n"/>
      <c r="I98" s="304" t="n"/>
      <c r="J98" s="304">
        <f>J97+J40</f>
        <v/>
      </c>
    </row>
    <row r="99" ht="34.5" customFormat="1" customHeight="1" s="328">
      <c r="A99" s="394" t="n"/>
      <c r="B99" s="394" t="n"/>
      <c r="C99" s="401" t="inlineStr">
        <is>
          <t>ИТОГО ПОКАЗАТЕЛЬ НА ЕД. ИЗМ.</t>
        </is>
      </c>
      <c r="D99" s="394" t="inlineStr">
        <is>
          <t>ячейка</t>
        </is>
      </c>
      <c r="E99" s="402" t="n">
        <v>2</v>
      </c>
      <c r="F99" s="403" t="n"/>
      <c r="G99" s="304">
        <f>G98/E99</f>
        <v/>
      </c>
      <c r="H99" s="404" t="n"/>
      <c r="I99" s="304" t="n"/>
      <c r="J99" s="304">
        <f>J98/E99</f>
        <v/>
      </c>
    </row>
    <row r="101" ht="13.95" customFormat="1" customHeight="1" s="328">
      <c r="A101" s="320" t="inlineStr">
        <is>
          <t>Составил ______________________     Е. М. Добровольская</t>
        </is>
      </c>
    </row>
    <row r="102" ht="13.95" customFormat="1" customHeight="1" s="328">
      <c r="A102" s="327" t="inlineStr">
        <is>
          <t xml:space="preserve">                         (подпись, инициалы, фамилия)</t>
        </is>
      </c>
    </row>
    <row r="103" ht="13.95" customFormat="1" customHeight="1" s="328">
      <c r="A103" s="320" t="n"/>
    </row>
    <row r="104" ht="13.95" customFormat="1" customHeight="1" s="328">
      <c r="A104" s="320" t="inlineStr">
        <is>
          <t>Проверил ______________________        А.В. Костянецкая</t>
        </is>
      </c>
    </row>
    <row r="105" ht="13.95" customFormat="1" customHeight="1" s="328">
      <c r="A105" s="3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J6" sqref="J6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09" t="inlineStr">
        <is>
          <t>Приложение №6</t>
        </is>
      </c>
    </row>
    <row r="2" ht="21.75" customHeight="1" s="340">
      <c r="A2" s="409" t="n"/>
      <c r="B2" s="409" t="n"/>
      <c r="C2" s="409" t="n"/>
      <c r="D2" s="409" t="n"/>
      <c r="E2" s="409" t="n"/>
      <c r="F2" s="409" t="n"/>
      <c r="G2" s="409" t="n"/>
    </row>
    <row r="3">
      <c r="A3" s="362" t="inlineStr">
        <is>
          <t>Расчет стоимости оборудования</t>
        </is>
      </c>
    </row>
    <row r="4" ht="25.5" customHeight="1" s="340">
      <c r="A4" s="365" t="inlineStr">
        <is>
          <t>Наименование разрабатываемого показателя УНЦ — Ячейка реактора ТОР 6-15 кВ, 630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4" t="inlineStr">
        <is>
          <t>№ пп.</t>
        </is>
      </c>
      <c r="B6" s="414" t="inlineStr">
        <is>
          <t>Код ресурса</t>
        </is>
      </c>
      <c r="C6" s="414" t="inlineStr">
        <is>
          <t>Наименование</t>
        </is>
      </c>
      <c r="D6" s="414" t="inlineStr">
        <is>
          <t>Ед. изм.</t>
        </is>
      </c>
      <c r="E6" s="394" t="inlineStr">
        <is>
          <t>Кол-во единиц по проектным данным</t>
        </is>
      </c>
      <c r="F6" s="414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0">
      <c r="A9" s="288" t="n"/>
      <c r="B9" s="401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40">
      <c r="A10" s="394" t="n"/>
      <c r="B10" s="384" t="n"/>
      <c r="C10" s="401" t="inlineStr">
        <is>
          <t>ИТОГО ИНЖЕНЕРНОЕ ОБОРУДОВАНИЕ</t>
        </is>
      </c>
      <c r="D10" s="384" t="n"/>
      <c r="E10" s="148" t="n"/>
      <c r="F10" s="403" t="n"/>
      <c r="G10" s="403" t="n">
        <v>0</v>
      </c>
    </row>
    <row r="11">
      <c r="A11" s="394" t="n"/>
      <c r="B11" s="401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41.25" customHeight="1" s="340">
      <c r="A12" s="394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" customHeight="1" s="340">
      <c r="A13" s="394" t="n">
        <v>2</v>
      </c>
      <c r="B13" s="401">
        <f>'Прил.5 Расчет СМР и ОБ'!B38</f>
        <v/>
      </c>
      <c r="C13" s="401">
        <f>'Прил.5 Расчет СМР и ОБ'!C38</f>
        <v/>
      </c>
      <c r="D13" s="394">
        <f>'Прил.5 Расчет СМР и ОБ'!D38</f>
        <v/>
      </c>
      <c r="E13" s="394">
        <f>'Прил.5 Расчет СМР и ОБ'!E38</f>
        <v/>
      </c>
      <c r="F13" s="394">
        <f>'Прил.5 Расчет СМР и ОБ'!F38</f>
        <v/>
      </c>
      <c r="G13" s="304">
        <f>ROUND(E13*F13,2)</f>
        <v/>
      </c>
    </row>
    <row r="14" ht="25.5" customHeight="1" s="340">
      <c r="A14" s="394" t="n"/>
      <c r="B14" s="401" t="n"/>
      <c r="C14" s="401" t="inlineStr">
        <is>
          <t>ИТОГО ТЕХНОЛОГИЧЕСКОЕ ОБОРУДОВАНИЕ</t>
        </is>
      </c>
      <c r="D14" s="401" t="n"/>
      <c r="E14" s="413" t="n"/>
      <c r="F14" s="403" t="n"/>
      <c r="G14" s="304">
        <f>SUM(G12:G13)</f>
        <v/>
      </c>
    </row>
    <row r="15" ht="19.5" customHeight="1" s="340">
      <c r="A15" s="394" t="n"/>
      <c r="B15" s="401" t="n"/>
      <c r="C15" s="401" t="inlineStr">
        <is>
          <t>Всего по разделу «Оборудование»</t>
        </is>
      </c>
      <c r="D15" s="401" t="n"/>
      <c r="E15" s="413" t="n"/>
      <c r="F15" s="403" t="n"/>
      <c r="G15" s="304">
        <f>G10+G14</f>
        <v/>
      </c>
    </row>
    <row r="16">
      <c r="A16" s="325" t="n"/>
      <c r="B16" s="326" t="n"/>
      <c r="C16" s="325" t="n"/>
      <c r="D16" s="325" t="n"/>
      <c r="E16" s="325" t="n"/>
      <c r="F16" s="325" t="n"/>
      <c r="G16" s="325" t="n"/>
    </row>
    <row r="17">
      <c r="A17" s="320" t="inlineStr">
        <is>
          <t>Составил ______________________    Е. М. Добровольская</t>
        </is>
      </c>
      <c r="B17" s="328" t="n"/>
      <c r="C17" s="328" t="n"/>
      <c r="D17" s="325" t="n"/>
      <c r="E17" s="325" t="n"/>
      <c r="F17" s="325" t="n"/>
      <c r="G17" s="325" t="n"/>
    </row>
    <row r="18">
      <c r="A18" s="327" t="inlineStr">
        <is>
          <t xml:space="preserve">                         (подпись, инициалы, фамилия)</t>
        </is>
      </c>
      <c r="B18" s="328" t="n"/>
      <c r="C18" s="328" t="n"/>
      <c r="D18" s="325" t="n"/>
      <c r="E18" s="325" t="n"/>
      <c r="F18" s="325" t="n"/>
      <c r="G18" s="325" t="n"/>
    </row>
    <row r="19">
      <c r="A19" s="320" t="n"/>
      <c r="B19" s="328" t="n"/>
      <c r="C19" s="328" t="n"/>
      <c r="D19" s="325" t="n"/>
      <c r="E19" s="325" t="n"/>
      <c r="F19" s="325" t="n"/>
      <c r="G19" s="325" t="n"/>
    </row>
    <row r="20">
      <c r="A20" s="320" t="inlineStr">
        <is>
          <t>Проверил ______________________        А.В. Костянецкая</t>
        </is>
      </c>
      <c r="B20" s="328" t="n"/>
      <c r="C20" s="328" t="n"/>
      <c r="D20" s="325" t="n"/>
      <c r="E20" s="325" t="n"/>
      <c r="F20" s="325" t="n"/>
      <c r="G20" s="325" t="n"/>
    </row>
    <row r="21">
      <c r="A21" s="327" t="inlineStr">
        <is>
          <t xml:space="preserve">                        (подпись, инициалы, фамилия)</t>
        </is>
      </c>
      <c r="B21" s="328" t="n"/>
      <c r="C21" s="328" t="n"/>
      <c r="D21" s="325" t="n"/>
      <c r="E21" s="325" t="n"/>
      <c r="F21" s="325" t="n"/>
      <c r="G21" s="3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D11" sqref="D11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20" t="n"/>
      <c r="C1" s="320" t="n"/>
      <c r="D1" s="409" t="inlineStr">
        <is>
          <t>Приложение №7</t>
        </is>
      </c>
    </row>
    <row r="2">
      <c r="A2" s="409" t="n"/>
      <c r="B2" s="409" t="n"/>
      <c r="C2" s="409" t="n"/>
      <c r="D2" s="409" t="n"/>
    </row>
    <row r="3">
      <c r="A3" s="362" t="inlineStr">
        <is>
          <t>Расчет показателя УНЦ</t>
        </is>
      </c>
    </row>
    <row r="4">
      <c r="A4" s="362" t="n"/>
      <c r="B4" s="362" t="n"/>
      <c r="C4" s="362" t="n"/>
      <c r="D4" s="362" t="n"/>
    </row>
    <row r="5" ht="15" customHeight="1" s="340">
      <c r="A5" s="365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365" t="n"/>
    </row>
    <row r="7">
      <c r="A7" s="320" t="n"/>
      <c r="B7" s="320" t="n"/>
      <c r="C7" s="320" t="n"/>
      <c r="D7" s="320" t="n"/>
    </row>
    <row r="8" ht="15" customHeight="1" s="340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40">
      <c r="A9" s="463" t="n"/>
      <c r="B9" s="463" t="n"/>
      <c r="C9" s="463" t="n"/>
      <c r="D9" s="463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25.5" customHeight="1" s="340">
      <c r="A11" s="323" t="inlineStr">
        <is>
          <t>Р2-09-1</t>
        </is>
      </c>
      <c r="B11" s="323" t="inlineStr">
        <is>
          <t xml:space="preserve">УНЦ ячейки реактора ТОР 6 - 35 кВ </t>
        </is>
      </c>
      <c r="C11" s="323" t="inlineStr">
        <is>
          <t>Ячейка реактора ТОР 6-15 кВ, 630 А, одинарный</t>
        </is>
      </c>
      <c r="D11" s="324">
        <f>'Прил.4 РМ'!C41/1000</f>
        <v/>
      </c>
    </row>
    <row r="12">
      <c r="A12" s="325" t="n"/>
      <c r="B12" s="326" t="n"/>
      <c r="C12" s="325" t="n"/>
      <c r="D12" s="325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5" t="n"/>
    </row>
    <row r="14">
      <c r="A14" s="327" t="inlineStr">
        <is>
          <t xml:space="preserve">                         (подпись, инициалы, фамилия)</t>
        </is>
      </c>
      <c r="B14" s="327" t="n"/>
      <c r="C14" s="327" t="n"/>
      <c r="D14" s="325" t="n"/>
    </row>
    <row r="15">
      <c r="A15" s="327" t="n"/>
      <c r="B15" s="327" t="n"/>
      <c r="C15" s="327" t="n"/>
      <c r="D15" s="325" t="n"/>
    </row>
    <row r="16">
      <c r="A16" s="320" t="inlineStr">
        <is>
          <t>Проверил ______________________        А.В. Костянецкая</t>
        </is>
      </c>
      <c r="B16" s="328" t="n"/>
      <c r="C16" s="328" t="n"/>
      <c r="D16" s="325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6.95" customHeight="1" s="340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6" customHeight="1" s="340">
      <c r="B10" s="378" t="n">
        <v>1</v>
      </c>
      <c r="C10" s="378" t="n">
        <v>2</v>
      </c>
      <c r="D10" s="378" t="n">
        <v>3</v>
      </c>
    </row>
    <row r="11" ht="45" customHeight="1" s="340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29.25" customHeight="1" s="340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29.25" customHeight="1" s="340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0.75" customHeight="1" s="340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40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75" t="n">
        <v>0.002</v>
      </c>
    </row>
    <row r="19" ht="24" customHeight="1" s="340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20" t="inlineStr">
        <is>
          <t>Составил ______________________        Е.А. Князева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20" t="n"/>
      <c r="C28" s="328" t="n"/>
    </row>
    <row r="29">
      <c r="B29" s="320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E7" sqref="E7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8" t="n"/>
      <c r="D10" s="378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479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2025-01-24T12:14:13Z</dcterms:modified>
  <cp:lastModifiedBy>user1</cp:lastModifiedBy>
</cp:coreProperties>
</file>