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E12" sqref="E12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5" t="n"/>
      <c r="C6" s="255" t="n"/>
      <c r="D6" s="255" t="n"/>
    </row>
    <row r="7" ht="64.5" customHeight="1" s="341">
      <c r="B7" s="372" t="inlineStr">
        <is>
          <t>Наименование разрабатываемого показателя УНЦ - Ячейка реактора ТОР 35 кВ, 1000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4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4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6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35 кВ, 1000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2" t="n"/>
      <c r="B4" s="272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1000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2891.4656964657</v>
      </c>
      <c r="G11" s="283" t="n"/>
      <c r="H11" s="477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5" t="n"/>
      <c r="H14" s="477">
        <f>H15</f>
        <v/>
      </c>
    </row>
    <row r="15">
      <c r="A15" s="416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6" t="inlineStr">
        <is>
          <t>чел.-ч</t>
        </is>
      </c>
      <c r="F15" s="478" t="n">
        <v>826.6643</v>
      </c>
      <c r="G15" s="284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5" t="n"/>
      <c r="H16" s="477">
        <f>SUM(H17:H27)</f>
        <v/>
      </c>
    </row>
    <row r="17">
      <c r="A17" s="416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5" customFormat="1" customHeight="1" s="237">
      <c r="A18" s="416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6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5" customHeight="1" s="341">
      <c r="A20" s="416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6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6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6" t="inlineStr">
        <is>
          <t>маш.-ч</t>
        </is>
      </c>
      <c r="F22" s="416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5" customHeight="1" s="341">
      <c r="A23" s="416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733.2</v>
      </c>
      <c r="G23" s="282" t="n">
        <v>0.9</v>
      </c>
      <c r="H23" s="284">
        <f>ROUND(F23*G23,2)</f>
        <v/>
      </c>
      <c r="I23" s="274" t="n"/>
    </row>
    <row r="24" ht="26.45" customHeight="1" s="341">
      <c r="A24" s="416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2.798</v>
      </c>
      <c r="G24" s="282" t="n">
        <v>8.1</v>
      </c>
      <c r="H24" s="284">
        <f>ROUND(F24*G24,2)</f>
        <v/>
      </c>
    </row>
    <row r="25">
      <c r="A25" s="416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6" t="inlineStr">
        <is>
          <t>маш.-ч</t>
        </is>
      </c>
      <c r="F25" s="416" t="n">
        <v>1.1835</v>
      </c>
      <c r="G25" s="282" t="n">
        <v>15.24</v>
      </c>
      <c r="H25" s="284">
        <f>ROUND(F25*G25,2)</f>
        <v/>
      </c>
    </row>
    <row r="26" ht="26.45" customHeight="1" s="341">
      <c r="A26" s="416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1.795</v>
      </c>
      <c r="G26" s="282" t="n">
        <v>8.09</v>
      </c>
      <c r="H26" s="284">
        <f>ROUND(F26*G26,2)</f>
        <v/>
      </c>
    </row>
    <row r="27">
      <c r="A27" s="416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6" t="inlineStr">
        <is>
          <t>маш.-ч</t>
        </is>
      </c>
      <c r="F27" s="416" t="n">
        <v>0.2145</v>
      </c>
      <c r="G27" s="282" t="n">
        <v>2.36</v>
      </c>
      <c r="H27" s="284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3" t="n"/>
      <c r="G28" s="283" t="n"/>
      <c r="H28" s="477">
        <f>SUM(H29:H30)</f>
        <v/>
      </c>
    </row>
    <row r="29" ht="20.25" customHeight="1" s="341">
      <c r="A29" s="271" t="n">
        <v>15</v>
      </c>
      <c r="B29" s="385" t="n"/>
      <c r="C29" s="340" t="inlineStr">
        <is>
          <t>Прайс из СД ОП</t>
        </is>
      </c>
      <c r="D29" s="312" t="inlineStr">
        <is>
          <t>Реактор токоограничивающий сухой 1000А</t>
        </is>
      </c>
      <c r="E29" s="340" t="inlineStr">
        <is>
          <t>компл.</t>
        </is>
      </c>
      <c r="F29" s="340" t="n">
        <v>2</v>
      </c>
      <c r="G29" s="284" t="n">
        <v>976898.5</v>
      </c>
      <c r="H29" s="284">
        <f>ROUND(F29*G29,2)</f>
        <v/>
      </c>
      <c r="I29" s="277" t="n"/>
    </row>
    <row r="30" ht="27" customHeight="1" s="341">
      <c r="A30" s="271" t="n">
        <v>16</v>
      </c>
      <c r="B30" s="385" t="n"/>
      <c r="C30" s="340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40" t="inlineStr">
        <is>
          <t>шт</t>
        </is>
      </c>
      <c r="F30" s="340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5" t="n"/>
      <c r="H31" s="477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6" t="inlineStr">
        <is>
          <t>шт</t>
        </is>
      </c>
      <c r="F32" s="416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6" t="inlineStr">
        <is>
          <t>шт</t>
        </is>
      </c>
      <c r="F34" s="416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6" t="inlineStr">
        <is>
          <t>шт</t>
        </is>
      </c>
      <c r="F37" s="416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6" t="inlineStr">
        <is>
          <t>шт</t>
        </is>
      </c>
      <c r="F39" s="416" t="n">
        <v>167.5</v>
      </c>
      <c r="G39" s="284" t="n">
        <v>25.55</v>
      </c>
      <c r="H39" s="284">
        <f>ROUND(F39*G39,2)</f>
        <v/>
      </c>
      <c r="I39" s="277" t="n"/>
    </row>
    <row r="40" ht="66" customHeight="1" s="341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6" t="inlineStr">
        <is>
          <t>шт</t>
        </is>
      </c>
      <c r="F41" s="416" t="n">
        <v>15</v>
      </c>
      <c r="G41" s="284" t="n">
        <v>163.88</v>
      </c>
      <c r="H41" s="284">
        <f>ROUND(F41*G41,2)</f>
        <v/>
      </c>
      <c r="I41" s="277" t="n"/>
    </row>
    <row r="42" ht="26.45" customHeight="1" s="341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6" t="inlineStr">
        <is>
          <t>шт</t>
        </is>
      </c>
      <c r="F43" s="416" t="n">
        <v>167.5</v>
      </c>
      <c r="G43" s="284" t="n">
        <v>10.03</v>
      </c>
      <c r="H43" s="284">
        <f>ROUND(F43*G43,2)</f>
        <v/>
      </c>
      <c r="I43" s="277" t="n"/>
    </row>
    <row r="44" ht="26.45" customHeight="1" s="341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6" t="inlineStr">
        <is>
          <t>шт</t>
        </is>
      </c>
      <c r="F46" s="416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5" customHeight="1" s="341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6" t="inlineStr">
        <is>
          <t>шт</t>
        </is>
      </c>
      <c r="F50" s="416" t="n">
        <v>5</v>
      </c>
      <c r="G50" s="284" t="n">
        <v>116.92</v>
      </c>
      <c r="H50" s="284">
        <f>ROUND(F50*G50,2)</f>
        <v/>
      </c>
    </row>
    <row r="51" ht="26.45" customHeight="1" s="341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6" t="inlineStr">
        <is>
          <t>10 шт</t>
        </is>
      </c>
      <c r="F53" s="416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6" t="inlineStr">
        <is>
          <t>шт</t>
        </is>
      </c>
      <c r="F54" s="416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6" t="inlineStr">
        <is>
          <t>шт</t>
        </is>
      </c>
      <c r="F55" s="416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6" t="inlineStr">
        <is>
          <t>шт</t>
        </is>
      </c>
      <c r="F56" s="416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6" t="inlineStr">
        <is>
          <t>шт</t>
        </is>
      </c>
      <c r="F57" s="416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6" t="inlineStr">
        <is>
          <t>шт</t>
        </is>
      </c>
      <c r="F58" s="416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6" t="inlineStr">
        <is>
          <t>шт</t>
        </is>
      </c>
      <c r="F59" s="416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6" t="inlineStr">
        <is>
          <t>шт</t>
        </is>
      </c>
      <c r="F60" s="416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6" t="inlineStr">
        <is>
          <t>шт</t>
        </is>
      </c>
      <c r="F61" s="416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6" t="inlineStr">
        <is>
          <t>шт</t>
        </is>
      </c>
      <c r="F64" s="416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6" t="inlineStr">
        <is>
          <t>шт</t>
        </is>
      </c>
      <c r="F65" s="416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6" t="inlineStr">
        <is>
          <t>100 шт</t>
        </is>
      </c>
      <c r="F66" s="416" t="n">
        <v>0.08799999999999999</v>
      </c>
      <c r="G66" s="284" t="n">
        <v>110</v>
      </c>
      <c r="H66" s="284">
        <f>ROUND(F66*G66,2)</f>
        <v/>
      </c>
    </row>
    <row r="67" ht="26.45" customHeight="1" s="341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6" t="inlineStr">
        <is>
          <t>т</t>
        </is>
      </c>
      <c r="F68" s="416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6" t="inlineStr">
        <is>
          <t>кг</t>
        </is>
      </c>
      <c r="F69" s="416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6" t="inlineStr">
        <is>
          <t>кг</t>
        </is>
      </c>
      <c r="F71" s="416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6" t="inlineStr">
        <is>
          <t>м3</t>
        </is>
      </c>
      <c r="F72" s="416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6" t="inlineStr">
        <is>
          <t>100 м</t>
        </is>
      </c>
      <c r="F73" s="416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6" t="inlineStr">
        <is>
          <t>т</t>
        </is>
      </c>
      <c r="F74" s="416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6" t="inlineStr">
        <is>
          <t>т</t>
        </is>
      </c>
      <c r="F78" s="416" t="n">
        <v>5e-05</v>
      </c>
      <c r="G78" s="284" t="n">
        <v>8105.71</v>
      </c>
      <c r="H78" s="284">
        <f>ROUND(F78*G78,2)</f>
        <v/>
      </c>
      <c r="K78" s="274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E47" sqref="E47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2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35 кВ, 1000 А, одинарный</t>
        </is>
      </c>
    </row>
    <row r="8">
      <c r="B8" s="392" t="inlineStr">
        <is>
          <t>Единица измерения  — 1 ячейка</t>
        </is>
      </c>
    </row>
    <row r="9">
      <c r="B9" s="252" t="n"/>
      <c r="C9" s="320" t="n"/>
      <c r="D9" s="320" t="n"/>
      <c r="E9" s="320" t="n"/>
    </row>
    <row r="10" ht="52.9" customHeight="1" s="341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80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5" customHeight="1" s="341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5" customHeight="1" s="341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1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1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1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5" customHeight="1" s="341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5" customHeight="1" s="341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" customHeight="1" s="341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15000000000001" customHeight="1" s="341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5" customHeight="1" s="341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5" customHeight="1" s="341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1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0" t="n"/>
      <c r="D42" s="320" t="n"/>
      <c r="E42" s="320" t="n"/>
    </row>
    <row r="43">
      <c r="B43" s="243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3" t="n"/>
      <c r="C45" s="320" t="n"/>
      <c r="D45" s="320" t="n"/>
      <c r="E45" s="320" t="n"/>
    </row>
    <row r="46">
      <c r="B46" s="24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workbookViewId="0">
      <selection activeCell="C38" sqref="C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35 кВ, 1000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8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6" t="inlineStr">
        <is>
          <t>на ед. изм.</t>
        </is>
      </c>
      <c r="G11" s="396" t="inlineStr">
        <is>
          <t>общая</t>
        </is>
      </c>
      <c r="H11" s="470" t="n"/>
      <c r="I11" s="396" t="inlineStr">
        <is>
          <t>на ед. изм.</t>
        </is>
      </c>
      <c r="J11" s="396" t="inlineStr">
        <is>
          <t>общая</t>
        </is>
      </c>
      <c r="K11" s="329" t="n"/>
      <c r="L11" s="329" t="n"/>
      <c r="M11" s="329" t="n"/>
      <c r="N11" s="329" t="n"/>
    </row>
    <row r="12" s="341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7" t="n">
        <v>9</v>
      </c>
      <c r="J12" s="397" t="n">
        <v>10</v>
      </c>
      <c r="K12" s="329" t="n"/>
      <c r="L12" s="329" t="n"/>
      <c r="M12" s="329" t="n"/>
      <c r="N12" s="329" t="n"/>
    </row>
    <row r="13">
      <c r="A13" s="396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6" t="n">
        <v>1</v>
      </c>
      <c r="B14" s="292" t="inlineStr">
        <is>
          <t>1-4-0</t>
        </is>
      </c>
      <c r="C14" s="403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81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'ФОТр.тек.'!E13</f>
        <v/>
      </c>
      <c r="J14" s="302">
        <f>ROUND(I14*E14,2)</f>
        <v/>
      </c>
    </row>
    <row r="15" ht="26.45" customFormat="1" customHeight="1" s="329">
      <c r="A15" s="396" t="n"/>
      <c r="B15" s="396" t="n"/>
      <c r="C15" s="385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81">
        <f>SUM(E14:E14)</f>
        <v/>
      </c>
      <c r="F15" s="302" t="n"/>
      <c r="G15" s="302">
        <f>SUM(G14:G14)</f>
        <v/>
      </c>
      <c r="H15" s="406" t="n">
        <v>1</v>
      </c>
      <c r="I15" s="198" t="n"/>
      <c r="J15" s="302">
        <f>SUM(J14:J14)</f>
        <v/>
      </c>
    </row>
    <row r="16" ht="13.9" customFormat="1" customHeight="1" s="329">
      <c r="A16" s="396" t="n"/>
      <c r="B16" s="403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6" t="n">
        <v>2</v>
      </c>
      <c r="B17" s="396" t="n">
        <v>2</v>
      </c>
      <c r="C17" s="403" t="inlineStr">
        <is>
          <t>Затраты труда машинистов</t>
        </is>
      </c>
      <c r="D17" s="396" t="inlineStr">
        <is>
          <t>чел.-ч.</t>
        </is>
      </c>
      <c r="E17" s="481" t="n">
        <v>826.6643</v>
      </c>
      <c r="F17" s="302" t="n">
        <v>11.337824797805</v>
      </c>
      <c r="G17" s="302">
        <f>ROUND(E17*F17,2)</f>
        <v/>
      </c>
      <c r="H17" s="406" t="n">
        <v>1</v>
      </c>
      <c r="I17" s="302">
        <f>ROUND(F17*'Прил. 10'!D11,2)</f>
        <v/>
      </c>
      <c r="J17" s="302">
        <f>ROUND(I17*E17,2)</f>
        <v/>
      </c>
    </row>
    <row r="18" ht="13.9" customFormat="1" customHeight="1" s="329">
      <c r="A18" s="396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6" t="n"/>
      <c r="B19" s="403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6" t="n">
        <v>3</v>
      </c>
      <c r="B20" s="292" t="inlineStr">
        <is>
          <t>91.10.01-002</t>
        </is>
      </c>
      <c r="C20" s="403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81" t="n">
        <v>328.35</v>
      </c>
      <c r="F20" s="405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6.45" customFormat="1" customHeight="1" s="329">
      <c r="A21" s="396" t="n">
        <v>4</v>
      </c>
      <c r="B21" s="292" t="inlineStr">
        <is>
          <t>91.06.03-058</t>
        </is>
      </c>
      <c r="C21" s="403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81" t="n">
        <v>153.45</v>
      </c>
      <c r="F21" s="405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3.9" customFormat="1" customHeight="1" s="329">
      <c r="A22" s="396" t="n"/>
      <c r="B22" s="396" t="n"/>
      <c r="C22" s="403" t="inlineStr">
        <is>
          <t>Итого основные машины и механизмы</t>
        </is>
      </c>
      <c r="D22" s="396" t="n"/>
      <c r="E22" s="481" t="n"/>
      <c r="F22" s="302" t="n"/>
      <c r="G22" s="302">
        <f>SUM(G20:G21)</f>
        <v/>
      </c>
      <c r="H22" s="406">
        <f>G22/G33</f>
        <v/>
      </c>
      <c r="I22" s="304" t="n"/>
      <c r="J22" s="302">
        <f>SUM(J20:J21)</f>
        <v/>
      </c>
    </row>
    <row r="23" outlineLevel="1" ht="26.45" customFormat="1" customHeight="1" s="329">
      <c r="A23" s="396" t="n">
        <v>5</v>
      </c>
      <c r="B23" s="292" t="inlineStr">
        <is>
          <t>91.06.06-042</t>
        </is>
      </c>
      <c r="C23" s="403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81" t="n">
        <v>223.8</v>
      </c>
      <c r="F23" s="405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6.45" customFormat="1" customHeight="1" s="329">
      <c r="A24" s="396" t="n">
        <v>6</v>
      </c>
      <c r="B24" s="292" t="inlineStr">
        <is>
          <t>91.05.05-014</t>
        </is>
      </c>
      <c r="C24" s="403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81" t="n">
        <v>51.5904</v>
      </c>
      <c r="F24" s="405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6.45" customFormat="1" customHeight="1" s="329">
      <c r="A25" s="396" t="n">
        <v>7</v>
      </c>
      <c r="B25" s="292" t="inlineStr">
        <is>
          <t>91.14.02-001</t>
        </is>
      </c>
      <c r="C25" s="403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81" t="n">
        <v>51.5904</v>
      </c>
      <c r="F25" s="405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9">
      <c r="A26" s="396" t="n">
        <v>8</v>
      </c>
      <c r="B26" s="292" t="inlineStr">
        <is>
          <t>91.06.09-001</t>
        </is>
      </c>
      <c r="C26" s="403" t="inlineStr">
        <is>
          <t>Вышки телескопические 25 м</t>
        </is>
      </c>
      <c r="D26" s="396" t="inlineStr">
        <is>
          <t>маш.-ч</t>
        </is>
      </c>
      <c r="E26" s="481" t="n">
        <v>16.7</v>
      </c>
      <c r="F26" s="405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6.45" customFormat="1" customHeight="1" s="329">
      <c r="A27" s="396" t="n">
        <v>9</v>
      </c>
      <c r="B27" s="292" t="inlineStr">
        <is>
          <t>91.06.01-003</t>
        </is>
      </c>
      <c r="C27" s="403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81" t="n">
        <v>733.2</v>
      </c>
      <c r="F27" s="405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6.45" customFormat="1" customHeight="1" s="329">
      <c r="A28" s="396" t="n">
        <v>10</v>
      </c>
      <c r="B28" s="292" t="inlineStr">
        <is>
          <t>91.17.04-233</t>
        </is>
      </c>
      <c r="C28" s="403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81" t="n">
        <v>2.798</v>
      </c>
      <c r="F28" s="405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9">
      <c r="A29" s="396" t="n">
        <v>11</v>
      </c>
      <c r="B29" s="292" t="inlineStr">
        <is>
          <t>91.21.22-491</t>
        </is>
      </c>
      <c r="C29" s="403" t="inlineStr">
        <is>
          <t>Шинотрубогибы</t>
        </is>
      </c>
      <c r="D29" s="396" t="inlineStr">
        <is>
          <t>маш.-ч</t>
        </is>
      </c>
      <c r="E29" s="481" t="n">
        <v>1.1835</v>
      </c>
      <c r="F29" s="405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9.6" customFormat="1" customHeight="1" s="329">
      <c r="A30" s="396" t="n">
        <v>12</v>
      </c>
      <c r="B30" s="292" t="inlineStr">
        <is>
          <t>91.21.22-703</t>
        </is>
      </c>
      <c r="C30" s="403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81" t="n">
        <v>1.795</v>
      </c>
      <c r="F30" s="405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3.9" customFormat="1" customHeight="1" s="329">
      <c r="A31" s="396" t="n">
        <v>13</v>
      </c>
      <c r="B31" s="292" t="inlineStr">
        <is>
          <t>91.21.19-031</t>
        </is>
      </c>
      <c r="C31" s="403" t="inlineStr">
        <is>
          <t>Станки сверлильные</t>
        </is>
      </c>
      <c r="D31" s="396" t="inlineStr">
        <is>
          <t>маш.-ч</t>
        </is>
      </c>
      <c r="E31" s="481" t="n">
        <v>0.2145</v>
      </c>
      <c r="F31" s="405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3.9" customFormat="1" customHeight="1" s="329">
      <c r="A32" s="396" t="n"/>
      <c r="B32" s="396" t="n"/>
      <c r="C32" s="403" t="inlineStr">
        <is>
          <t>Итого прочие машины и механизмы</t>
        </is>
      </c>
      <c r="D32" s="396" t="n"/>
      <c r="E32" s="404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6.45" customFormat="1" customHeight="1" s="329">
      <c r="A33" s="396" t="n"/>
      <c r="B33" s="396" t="n"/>
      <c r="C33" s="385" t="inlineStr">
        <is>
          <t>Итого по разделу «Машины и механизмы»</t>
        </is>
      </c>
      <c r="D33" s="396" t="n"/>
      <c r="E33" s="404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6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6" t="n"/>
      <c r="B35" s="403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L35" s="329" t="n"/>
    </row>
    <row r="36" s="341">
      <c r="A36" s="396" t="n">
        <v>14</v>
      </c>
      <c r="B36" s="292" t="inlineStr">
        <is>
          <t>БЦ.17.64</t>
        </is>
      </c>
      <c r="C36" s="403" t="inlineStr">
        <is>
          <t>Реактор ТОР 35 кВ, 1000 А, одинарный</t>
        </is>
      </c>
      <c r="D36" s="396" t="inlineStr">
        <is>
          <t>компл.</t>
        </is>
      </c>
      <c r="E36" s="481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6115384.62</v>
      </c>
      <c r="J36" s="302">
        <f>ROUND(I36*E36,2)</f>
        <v/>
      </c>
      <c r="K36" s="329" t="n"/>
      <c r="L36" s="329" t="n"/>
      <c r="M36" s="329" t="n"/>
      <c r="N36" s="329" t="n"/>
    </row>
    <row r="37">
      <c r="A37" s="396" t="n"/>
      <c r="B37" s="396" t="n"/>
      <c r="C37" s="403" t="inlineStr">
        <is>
          <t>Итого основное оборудование</t>
        </is>
      </c>
      <c r="D37" s="396" t="n"/>
      <c r="E37" s="481" t="n"/>
      <c r="F37" s="405" t="n"/>
      <c r="G37" s="302">
        <f>G36</f>
        <v/>
      </c>
      <c r="H37" s="406">
        <f>H36</f>
        <v/>
      </c>
      <c r="I37" s="304" t="n"/>
      <c r="J37" s="302">
        <f>J36</f>
        <v/>
      </c>
      <c r="L37" s="329" t="n"/>
    </row>
    <row r="38" outlineLevel="1" ht="37.5" customHeight="1" s="341">
      <c r="A38" s="396" t="n">
        <v>15</v>
      </c>
      <c r="B38" s="292" t="inlineStr">
        <is>
          <t>БЦ.60.41</t>
        </is>
      </c>
      <c r="C38" s="403" t="inlineStr">
        <is>
          <t>Ограничитель перенапряжения 35 кВ</t>
        </is>
      </c>
      <c r="D38" s="396" t="inlineStr">
        <is>
          <t>шт</t>
        </is>
      </c>
      <c r="E38" s="481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9" t="n"/>
      <c r="L38" s="329" t="n"/>
      <c r="M38" s="329" t="n"/>
      <c r="N38" s="329" t="n"/>
    </row>
    <row r="39">
      <c r="A39" s="396" t="n"/>
      <c r="B39" s="396" t="n"/>
      <c r="C39" s="403" t="inlineStr">
        <is>
          <t>Итого прочее оборудование</t>
        </is>
      </c>
      <c r="D39" s="396" t="n"/>
      <c r="E39" s="481" t="n"/>
      <c r="F39" s="405" t="n"/>
      <c r="G39" s="302">
        <f>G38</f>
        <v/>
      </c>
      <c r="H39" s="406">
        <f>H38</f>
        <v/>
      </c>
      <c r="I39" s="304" t="n"/>
      <c r="J39" s="302">
        <f>J38</f>
        <v/>
      </c>
      <c r="L39" s="329" t="n"/>
    </row>
    <row r="40">
      <c r="A40" s="396" t="n"/>
      <c r="B40" s="396" t="n"/>
      <c r="C40" s="385" t="inlineStr">
        <is>
          <t>Итого по разделу «Оборудование»</t>
        </is>
      </c>
      <c r="D40" s="396" t="n"/>
      <c r="E40" s="404" t="n"/>
      <c r="F40" s="405" t="n"/>
      <c r="G40" s="302">
        <f>G39+G37</f>
        <v/>
      </c>
      <c r="H40" s="406">
        <f>H39+H37</f>
        <v/>
      </c>
      <c r="I40" s="304" t="n"/>
      <c r="J40" s="302">
        <f>J39+J37</f>
        <v/>
      </c>
      <c r="L40" s="329" t="n"/>
    </row>
    <row r="41" ht="26.45" customHeight="1" s="341">
      <c r="A41" s="396" t="n"/>
      <c r="B41" s="396" t="n"/>
      <c r="C41" s="403" t="inlineStr">
        <is>
          <t>в том числе технологическое оборудование</t>
        </is>
      </c>
      <c r="D41" s="396" t="n"/>
      <c r="E41" s="482" t="n"/>
      <c r="F41" s="405" t="n"/>
      <c r="G41" s="302">
        <f>G40</f>
        <v/>
      </c>
      <c r="H41" s="406" t="n"/>
      <c r="I41" s="304" t="n"/>
      <c r="J41" s="302">
        <f>J40</f>
        <v/>
      </c>
      <c r="L41" s="329" t="n"/>
    </row>
    <row r="42" ht="13.9" customFormat="1" customHeight="1" s="329">
      <c r="A42" s="396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7" t="n"/>
      <c r="B43" s="399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6" t="n">
        <v>16</v>
      </c>
      <c r="B44" s="396" t="inlineStr">
        <is>
          <t>22.2.01.05-0052</t>
        </is>
      </c>
      <c r="C44" s="403" t="inlineStr">
        <is>
          <t>Изолятор опорный ИОС-35-500-03 УХЛ, Т1</t>
        </is>
      </c>
      <c r="D44" s="396" t="inlineStr">
        <is>
          <t>шт</t>
        </is>
      </c>
      <c r="E44" s="404" t="n">
        <v>180</v>
      </c>
      <c r="F44" s="405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9">
      <c r="A45" s="396" t="n">
        <v>17</v>
      </c>
      <c r="B45" s="396" t="inlineStr">
        <is>
          <t>22.2.01.03-0003</t>
        </is>
      </c>
      <c r="C45" s="403" t="inlineStr">
        <is>
          <t>Изолятор подвесной стеклянный ПСД-70Е</t>
        </is>
      </c>
      <c r="D45" s="396" t="inlineStr">
        <is>
          <t>шт</t>
        </is>
      </c>
      <c r="E45" s="404" t="n">
        <v>460</v>
      </c>
      <c r="F45" s="405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9">
      <c r="A46" s="396" t="n">
        <v>18</v>
      </c>
      <c r="B46" s="396" t="inlineStr">
        <is>
          <t>20.5.04.04-0016</t>
        </is>
      </c>
      <c r="C46" s="403" t="inlineStr">
        <is>
          <t>Зажим натяжной НАС-600-1</t>
        </is>
      </c>
      <c r="D46" s="396" t="inlineStr">
        <is>
          <t>шт</t>
        </is>
      </c>
      <c r="E46" s="404" t="n">
        <v>170</v>
      </c>
      <c r="F46" s="405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9">
      <c r="A47" s="396" t="n">
        <v>19</v>
      </c>
      <c r="B47" s="396" t="inlineStr">
        <is>
          <t>20.2.10.01-0002</t>
        </is>
      </c>
      <c r="C47" s="403" t="inlineStr">
        <is>
          <t>Наконечники кабельные алюминиевые</t>
        </is>
      </c>
      <c r="D47" s="396" t="inlineStr">
        <is>
          <t>100 шт</t>
        </is>
      </c>
      <c r="E47" s="404" t="n">
        <v>30</v>
      </c>
      <c r="F47" s="405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3.9" customFormat="1" customHeight="1" s="329">
      <c r="A48" s="398" t="n"/>
      <c r="B48" s="214" t="n"/>
      <c r="C48" s="215" t="inlineStr">
        <is>
          <t>Итого основные материалы</t>
        </is>
      </c>
      <c r="D48" s="398" t="n"/>
      <c r="E48" s="485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6.45" customFormat="1" customHeight="1" s="329">
      <c r="A49" s="396" t="n">
        <v>20</v>
      </c>
      <c r="B49" s="396" t="inlineStr">
        <is>
          <t>22.2.02.04-0044</t>
        </is>
      </c>
      <c r="C49" s="403" t="inlineStr">
        <is>
          <t>Звено промежуточное трехлапчатое ПРТ-7/21-2</t>
        </is>
      </c>
      <c r="D49" s="396" t="inlineStr">
        <is>
          <t>шт</t>
        </is>
      </c>
      <c r="E49" s="404" t="n">
        <v>167.5</v>
      </c>
      <c r="F49" s="405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3.9" customFormat="1" customHeight="1" s="329">
      <c r="A50" s="396" t="n">
        <v>21</v>
      </c>
      <c r="B50" s="396" t="inlineStr">
        <is>
          <t>20.1.01.07-0006</t>
        </is>
      </c>
      <c r="C50" s="403" t="inlineStr">
        <is>
          <t>Зажим опорный АА-6-3</t>
        </is>
      </c>
      <c r="D50" s="396" t="inlineStr">
        <is>
          <t>шт</t>
        </is>
      </c>
      <c r="E50" s="404" t="n">
        <v>175</v>
      </c>
      <c r="F50" s="405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3.9" customFormat="1" customHeight="1" s="329">
      <c r="A51" s="396" t="n">
        <v>22</v>
      </c>
      <c r="B51" s="396" t="inlineStr">
        <is>
          <t>20.1.02.22-0001</t>
        </is>
      </c>
      <c r="C51" s="403" t="inlineStr">
        <is>
          <t>Ушко: двухлапчатое укороченное У2К-7-16</t>
        </is>
      </c>
      <c r="D51" s="396" t="inlineStr">
        <is>
          <t>шт</t>
        </is>
      </c>
      <c r="E51" s="404" t="n">
        <v>167.5</v>
      </c>
      <c r="F51" s="405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3.9" customFormat="1" customHeight="1" s="329">
      <c r="A52" s="396" t="n">
        <v>23</v>
      </c>
      <c r="B52" s="396" t="inlineStr">
        <is>
          <t>20.1.02.21-0043</t>
        </is>
      </c>
      <c r="C52" s="403" t="inlineStr">
        <is>
          <t>Узел крепления КГП-7-3</t>
        </is>
      </c>
      <c r="D52" s="396" t="inlineStr">
        <is>
          <t>шт</t>
        </is>
      </c>
      <c r="E52" s="404" t="n">
        <v>167.5</v>
      </c>
      <c r="F52" s="405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9.15000000000001" customFormat="1" customHeight="1" s="329">
      <c r="A53" s="396" t="n">
        <v>24</v>
      </c>
      <c r="B53" s="396" t="inlineStr">
        <is>
          <t>20.2.09.08-0031</t>
        </is>
      </c>
      <c r="C53" s="40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404" t="n">
        <v>5</v>
      </c>
      <c r="F53" s="405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3.9" customFormat="1" customHeight="1" s="329">
      <c r="A54" s="396" t="n">
        <v>25</v>
      </c>
      <c r="B54" s="396" t="inlineStr">
        <is>
          <t>20.5.03.02-0001</t>
        </is>
      </c>
      <c r="C54" s="403" t="inlineStr">
        <is>
          <t>Шинодержатели 375/750 тип ШП, ШР</t>
        </is>
      </c>
      <c r="D54" s="396" t="inlineStr">
        <is>
          <t>шт</t>
        </is>
      </c>
      <c r="E54" s="404" t="n">
        <v>15</v>
      </c>
      <c r="F54" s="405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6.45" customFormat="1" customHeight="1" s="329">
      <c r="A55" s="396" t="n">
        <v>26</v>
      </c>
      <c r="B55" s="396" t="inlineStr">
        <is>
          <t>21.2.01.02-0094</t>
        </is>
      </c>
      <c r="C55" s="403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404" t="n">
        <v>0.06</v>
      </c>
      <c r="F55" s="405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3.9" customFormat="1" customHeight="1" s="329">
      <c r="A56" s="396" t="n">
        <v>27</v>
      </c>
      <c r="B56" s="396" t="inlineStr">
        <is>
          <t>20.1.02.14-1022</t>
        </is>
      </c>
      <c r="C56" s="403" t="inlineStr">
        <is>
          <t>Серьга СРС-7-16</t>
        </is>
      </c>
      <c r="D56" s="396" t="inlineStr">
        <is>
          <t>шт</t>
        </is>
      </c>
      <c r="E56" s="404" t="n">
        <v>167.5</v>
      </c>
      <c r="F56" s="405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6.45" customFormat="1" customHeight="1" s="329">
      <c r="A57" s="396" t="n">
        <v>28</v>
      </c>
      <c r="B57" s="396" t="inlineStr">
        <is>
          <t>07.2.07.04-0007</t>
        </is>
      </c>
      <c r="C57" s="403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404" t="n">
        <v>0.11</v>
      </c>
      <c r="F57" s="405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6.45" customFormat="1" customHeight="1" s="329">
      <c r="A58" s="396" t="n">
        <v>29</v>
      </c>
      <c r="B58" s="396" t="inlineStr">
        <is>
          <t>20.1.02.05-0013</t>
        </is>
      </c>
      <c r="C58" s="403" t="inlineStr">
        <is>
          <t>Коромысло: универсальное трехлучевое 3КУ-16-1</t>
        </is>
      </c>
      <c r="D58" s="396" t="inlineStr">
        <is>
          <t>шт</t>
        </is>
      </c>
      <c r="E58" s="404" t="n">
        <v>2.5</v>
      </c>
      <c r="F58" s="405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3.9" customFormat="1" customHeight="1" s="329">
      <c r="A59" s="396" t="n">
        <v>30</v>
      </c>
      <c r="B59" s="396" t="inlineStr">
        <is>
          <t>20.2.02.06-0003</t>
        </is>
      </c>
      <c r="C59" s="403" t="inlineStr">
        <is>
          <t>Экран защитный: ЭЗ-500-6</t>
        </is>
      </c>
      <c r="D59" s="396" t="inlineStr">
        <is>
          <t>шт</t>
        </is>
      </c>
      <c r="E59" s="404" t="n">
        <v>2.5</v>
      </c>
      <c r="F59" s="405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6.45" customFormat="1" customHeight="1" s="329">
      <c r="A60" s="396" t="n">
        <v>31</v>
      </c>
      <c r="B60" s="396" t="inlineStr">
        <is>
          <t>10.1.02.02-0001</t>
        </is>
      </c>
      <c r="C60" s="403" t="inlineStr">
        <is>
          <t>Алюминий листовой (Пластина переходная АП 80Х8)</t>
        </is>
      </c>
      <c r="D60" s="396" t="inlineStr">
        <is>
          <t>т</t>
        </is>
      </c>
      <c r="E60" s="404" t="n">
        <v>0.0129</v>
      </c>
      <c r="F60" s="405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3.9" customFormat="1" customHeight="1" s="329">
      <c r="A61" s="396" t="n">
        <v>32</v>
      </c>
      <c r="B61" s="396" t="inlineStr">
        <is>
          <t>01.7.15.03-0042</t>
        </is>
      </c>
      <c r="C61" s="403" t="inlineStr">
        <is>
          <t>Болты с гайками и шайбами строительные</t>
        </is>
      </c>
      <c r="D61" s="396" t="inlineStr">
        <is>
          <t>кг</t>
        </is>
      </c>
      <c r="E61" s="404" t="n">
        <v>72.3515</v>
      </c>
      <c r="F61" s="405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9.6" customFormat="1" customHeight="1" s="329">
      <c r="A62" s="396" t="n">
        <v>33</v>
      </c>
      <c r="B62" s="396" t="inlineStr">
        <is>
          <t>24.3.03.13-0415</t>
        </is>
      </c>
      <c r="C62" s="403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404" t="n">
        <v>25</v>
      </c>
      <c r="F62" s="405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3.9" customFormat="1" customHeight="1" s="329">
      <c r="A63" s="396" t="n">
        <v>34</v>
      </c>
      <c r="B63" s="396" t="inlineStr">
        <is>
          <t>01.7.15.10-0035</t>
        </is>
      </c>
      <c r="C63" s="403" t="inlineStr">
        <is>
          <t>Скобы СК-21-1А</t>
        </is>
      </c>
      <c r="D63" s="396" t="inlineStr">
        <is>
          <t>шт</t>
        </is>
      </c>
      <c r="E63" s="404" t="n">
        <v>5</v>
      </c>
      <c r="F63" s="405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6.45" customFormat="1" customHeight="1" s="329">
      <c r="A64" s="396" t="n">
        <v>35</v>
      </c>
      <c r="B64" s="396" t="inlineStr">
        <is>
          <t>01.3.01.06-0050</t>
        </is>
      </c>
      <c r="C64" s="403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404" t="n">
        <v>0.03135</v>
      </c>
      <c r="F64" s="405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6.45" customFormat="1" customHeight="1" s="329">
      <c r="A65" s="396" t="n">
        <v>36</v>
      </c>
      <c r="B65" s="396" t="inlineStr">
        <is>
          <t>999-9950</t>
        </is>
      </c>
      <c r="C65" s="403" t="inlineStr">
        <is>
          <t>Вспомогательные ненормируемые ресурсы</t>
        </is>
      </c>
      <c r="D65" s="396" t="inlineStr">
        <is>
          <t>руб.</t>
        </is>
      </c>
      <c r="E65" s="404" t="n">
        <v>398.3672</v>
      </c>
      <c r="F65" s="405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3.9" customFormat="1" customHeight="1" s="329">
      <c r="A66" s="396" t="n">
        <v>37</v>
      </c>
      <c r="B66" s="396" t="inlineStr">
        <is>
          <t>20.1.02.23-0082</t>
        </is>
      </c>
      <c r="C66" s="403" t="inlineStr">
        <is>
          <t>Перемычки гибкие, тип ПГС-50</t>
        </is>
      </c>
      <c r="D66" s="396" t="inlineStr">
        <is>
          <t>10 шт</t>
        </is>
      </c>
      <c r="E66" s="404" t="n">
        <v>10</v>
      </c>
      <c r="F66" s="405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3.9" customFormat="1" customHeight="1" s="329">
      <c r="A67" s="396" t="n">
        <v>38</v>
      </c>
      <c r="B67" s="396" t="inlineStr">
        <is>
          <t>20.1.02.05-0011</t>
        </is>
      </c>
      <c r="C67" s="403" t="inlineStr">
        <is>
          <t>Коромысло: универсальное 2КУ-12-1</t>
        </is>
      </c>
      <c r="D67" s="396" t="inlineStr">
        <is>
          <t>шт</t>
        </is>
      </c>
      <c r="E67" s="404" t="n">
        <v>2.5</v>
      </c>
      <c r="F67" s="405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3.9" customFormat="1" customHeight="1" s="329">
      <c r="A68" s="396" t="n">
        <v>39</v>
      </c>
      <c r="B68" s="396" t="inlineStr">
        <is>
          <t>20.1.02.21-0035</t>
        </is>
      </c>
      <c r="C68" s="403" t="inlineStr">
        <is>
          <t>Узел крепления КГН-7-5</t>
        </is>
      </c>
      <c r="D68" s="396" t="inlineStr">
        <is>
          <t>шт</t>
        </is>
      </c>
      <c r="E68" s="404" t="n">
        <v>2.5</v>
      </c>
      <c r="F68" s="405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3.9" customFormat="1" customHeight="1" s="329">
      <c r="A69" s="396" t="n">
        <v>40</v>
      </c>
      <c r="B69" s="396" t="inlineStr">
        <is>
          <t>01.7.15.10-0038</t>
        </is>
      </c>
      <c r="C69" s="403" t="inlineStr">
        <is>
          <t>Скобы трехлапчатые СКТ-16-1</t>
        </is>
      </c>
      <c r="D69" s="396" t="inlineStr">
        <is>
          <t>шт</t>
        </is>
      </c>
      <c r="E69" s="404" t="n">
        <v>2.5</v>
      </c>
      <c r="F69" s="405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3.9" customFormat="1" customHeight="1" s="329">
      <c r="A70" s="396" t="n">
        <v>41</v>
      </c>
      <c r="B70" s="396" t="inlineStr">
        <is>
          <t>20.1.02.22-0013</t>
        </is>
      </c>
      <c r="C70" s="403" t="inlineStr">
        <is>
          <t>Ушко: специальное УС-7-16</t>
        </is>
      </c>
      <c r="D70" s="396" t="inlineStr">
        <is>
          <t>шт</t>
        </is>
      </c>
      <c r="E70" s="404" t="n">
        <v>2.5</v>
      </c>
      <c r="F70" s="405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3.9" customFormat="1" customHeight="1" s="329">
      <c r="A71" s="396" t="n">
        <v>42</v>
      </c>
      <c r="B71" s="396" t="inlineStr">
        <is>
          <t>01.7.15.10-0031</t>
        </is>
      </c>
      <c r="C71" s="403" t="inlineStr">
        <is>
          <t>Скобы СК-7-1А</t>
        </is>
      </c>
      <c r="D71" s="396" t="inlineStr">
        <is>
          <t>шт</t>
        </is>
      </c>
      <c r="E71" s="404" t="n">
        <v>7.5</v>
      </c>
      <c r="F71" s="405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3.9" customFormat="1" customHeight="1" s="329">
      <c r="A72" s="396" t="n">
        <v>43</v>
      </c>
      <c r="B72" s="396" t="inlineStr">
        <is>
          <t>01.7.15.10-0034</t>
        </is>
      </c>
      <c r="C72" s="403" t="inlineStr">
        <is>
          <t>Скобы СК-16-1А</t>
        </is>
      </c>
      <c r="D72" s="396" t="inlineStr">
        <is>
          <t>шт</t>
        </is>
      </c>
      <c r="E72" s="404" t="n">
        <v>2.5</v>
      </c>
      <c r="F72" s="405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3.9" customFormat="1" customHeight="1" s="329">
      <c r="A73" s="396" t="n">
        <v>44</v>
      </c>
      <c r="B73" s="396" t="inlineStr">
        <is>
          <t>20.1.02.05-0003</t>
        </is>
      </c>
      <c r="C73" s="403" t="inlineStr">
        <is>
          <t>Коромысло: 2КД-7-1С</t>
        </is>
      </c>
      <c r="D73" s="396" t="inlineStr">
        <is>
          <t>шт</t>
        </is>
      </c>
      <c r="E73" s="404" t="n">
        <v>2.5</v>
      </c>
      <c r="F73" s="405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3.9" customFormat="1" customHeight="1" s="329">
      <c r="A74" s="396" t="n">
        <v>45</v>
      </c>
      <c r="B74" s="396" t="inlineStr">
        <is>
          <t>20.1.02.05-0008</t>
        </is>
      </c>
      <c r="C74" s="403" t="inlineStr">
        <is>
          <t>Коромысло: К2-7-1С</t>
        </is>
      </c>
      <c r="D74" s="396" t="inlineStr">
        <is>
          <t>шт</t>
        </is>
      </c>
      <c r="E74" s="404" t="n">
        <v>2.5</v>
      </c>
      <c r="F74" s="405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6.45" customFormat="1" customHeight="1" s="329">
      <c r="A75" s="396" t="n">
        <v>46</v>
      </c>
      <c r="B75" s="396" t="inlineStr">
        <is>
          <t>22.2.02.04-0017</t>
        </is>
      </c>
      <c r="C75" s="403" t="inlineStr">
        <is>
          <t>Звено промежуточное прямое двойное 2ПР-7-1</t>
        </is>
      </c>
      <c r="D75" s="396" t="inlineStr">
        <is>
          <t>шт</t>
        </is>
      </c>
      <c r="E75" s="404" t="n">
        <v>2.5</v>
      </c>
      <c r="F75" s="405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3.9" customFormat="1" customHeight="1" s="329">
      <c r="A76" s="396" t="n">
        <v>47</v>
      </c>
      <c r="B76" s="396" t="inlineStr">
        <is>
          <t>22.2.02.04-0001</t>
        </is>
      </c>
      <c r="C76" s="403" t="inlineStr">
        <is>
          <t>Звено промежуточное вывернутое ПРВ-7-1</t>
        </is>
      </c>
      <c r="D76" s="396" t="inlineStr">
        <is>
          <t>шт</t>
        </is>
      </c>
      <c r="E76" s="404" t="n">
        <v>2.5</v>
      </c>
      <c r="F76" s="405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3.9" customFormat="1" customHeight="1" s="329">
      <c r="A77" s="396" t="n">
        <v>48</v>
      </c>
      <c r="B77" s="396" t="inlineStr">
        <is>
          <t>22.2.02.04-0021</t>
        </is>
      </c>
      <c r="C77" s="403" t="inlineStr">
        <is>
          <t>Звено промежуточное прямое ПР-7-6</t>
        </is>
      </c>
      <c r="D77" s="396" t="inlineStr">
        <is>
          <t>шт</t>
        </is>
      </c>
      <c r="E77" s="404" t="n">
        <v>2.5</v>
      </c>
      <c r="F77" s="405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3.9" customFormat="1" customHeight="1" s="329">
      <c r="A78" s="396" t="n">
        <v>49</v>
      </c>
      <c r="B78" s="396" t="inlineStr">
        <is>
          <t>20.1.02.14-1014</t>
        </is>
      </c>
      <c r="C78" s="403" t="inlineStr">
        <is>
          <t>Серьга СР-7-16</t>
        </is>
      </c>
      <c r="D78" s="396" t="inlineStr">
        <is>
          <t>шт</t>
        </is>
      </c>
      <c r="E78" s="404" t="n">
        <v>2.5</v>
      </c>
      <c r="F78" s="405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3.9" customFormat="1" customHeight="1" s="329">
      <c r="A79" s="396" t="n">
        <v>50</v>
      </c>
      <c r="B79" s="396" t="inlineStr">
        <is>
          <t>01.7.15.07-0031</t>
        </is>
      </c>
      <c r="C79" s="403" t="inlineStr">
        <is>
          <t>Дюбели распорные с гайкой</t>
        </is>
      </c>
      <c r="D79" s="396" t="inlineStr">
        <is>
          <t>100 шт</t>
        </is>
      </c>
      <c r="E79" s="404" t="n">
        <v>0.08799999999999999</v>
      </c>
      <c r="F79" s="405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9.6" customFormat="1" customHeight="1" s="329">
      <c r="A80" s="396" t="n">
        <v>51</v>
      </c>
      <c r="B80" s="396" t="inlineStr">
        <is>
          <t>03.2.01.01-0003</t>
        </is>
      </c>
      <c r="C80" s="403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404" t="n">
        <v>0.0198</v>
      </c>
      <c r="F80" s="405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3.9" customFormat="1" customHeight="1" s="329">
      <c r="A81" s="396" t="n">
        <v>52</v>
      </c>
      <c r="B81" s="396" t="inlineStr">
        <is>
          <t>01.3.01.01-0001</t>
        </is>
      </c>
      <c r="C81" s="403" t="inlineStr">
        <is>
          <t>Бензин авиационный Б-70</t>
        </is>
      </c>
      <c r="D81" s="396" t="inlineStr">
        <is>
          <t>т</t>
        </is>
      </c>
      <c r="E81" s="404" t="n">
        <v>0.002</v>
      </c>
      <c r="F81" s="405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3.9" customFormat="1" customHeight="1" s="329">
      <c r="A82" s="396" t="n">
        <v>53</v>
      </c>
      <c r="B82" s="396" t="inlineStr">
        <is>
          <t>14.4.02.09-0001</t>
        </is>
      </c>
      <c r="C82" s="403" t="inlineStr">
        <is>
          <t>Краска</t>
        </is>
      </c>
      <c r="D82" s="396" t="inlineStr">
        <is>
          <t>кг</t>
        </is>
      </c>
      <c r="E82" s="404" t="n">
        <v>0.3135</v>
      </c>
      <c r="F82" s="405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6.45" customFormat="1" customHeight="1" s="329">
      <c r="A83" s="396" t="n">
        <v>54</v>
      </c>
      <c r="B83" s="396" t="inlineStr">
        <is>
          <t>01.7.11.07-0034</t>
        </is>
      </c>
      <c r="C83" s="403" t="inlineStr">
        <is>
          <t>Электроды сварочные Э42А, диаметр 4 мм</t>
        </is>
      </c>
      <c r="D83" s="396" t="inlineStr">
        <is>
          <t>кг</t>
        </is>
      </c>
      <c r="E83" s="404" t="n">
        <v>0.702</v>
      </c>
      <c r="F83" s="405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3.9" customFormat="1" customHeight="1" s="329">
      <c r="A84" s="396" t="n">
        <v>55</v>
      </c>
      <c r="B84" s="396" t="inlineStr">
        <is>
          <t>14.1.02.01-0002</t>
        </is>
      </c>
      <c r="C84" s="403" t="inlineStr">
        <is>
          <t>Клей БМК-5к</t>
        </is>
      </c>
      <c r="D84" s="396" t="inlineStr">
        <is>
          <t>кг</t>
        </is>
      </c>
      <c r="E84" s="404" t="n">
        <v>0.1375</v>
      </c>
      <c r="F84" s="405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3.9" customFormat="1" customHeight="1" s="329">
      <c r="A85" s="396" t="n">
        <v>56</v>
      </c>
      <c r="B85" s="396" t="inlineStr">
        <is>
          <t>01.3.02.02-0001</t>
        </is>
      </c>
      <c r="C85" s="403" t="inlineStr">
        <is>
          <t>Аргон газообразный, сорт I</t>
        </is>
      </c>
      <c r="D85" s="396" t="inlineStr">
        <is>
          <t>м3</t>
        </is>
      </c>
      <c r="E85" s="404" t="n">
        <v>0.0825</v>
      </c>
      <c r="F85" s="405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3.9" customFormat="1" customHeight="1" s="329">
      <c r="A86" s="396" t="n">
        <v>57</v>
      </c>
      <c r="B86" s="396" t="inlineStr">
        <is>
          <t>01.7.06.07-0001</t>
        </is>
      </c>
      <c r="C86" s="403" t="inlineStr">
        <is>
          <t>Лента К226</t>
        </is>
      </c>
      <c r="D86" s="396" t="inlineStr">
        <is>
          <t>100 м</t>
        </is>
      </c>
      <c r="E86" s="404" t="n">
        <v>0.012</v>
      </c>
      <c r="F86" s="405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3.9" customFormat="1" customHeight="1" s="329">
      <c r="A87" s="396" t="n">
        <v>58</v>
      </c>
      <c r="B87" s="396" t="inlineStr">
        <is>
          <t>01.7.15.11-0061</t>
        </is>
      </c>
      <c r="C87" s="403" t="inlineStr">
        <is>
          <t>Шайбы пружинные</t>
        </is>
      </c>
      <c r="D87" s="396" t="inlineStr">
        <is>
          <t>т</t>
        </is>
      </c>
      <c r="E87" s="404" t="n">
        <v>4.25e-05</v>
      </c>
      <c r="F87" s="405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2.9" customFormat="1" customHeight="1" s="329">
      <c r="A88" s="396" t="n">
        <v>59</v>
      </c>
      <c r="B88" s="396" t="inlineStr">
        <is>
          <t>10.1.02.04-0009</t>
        </is>
      </c>
      <c r="C88" s="40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404" t="n">
        <v>2e-05</v>
      </c>
      <c r="F88" s="405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6.45" customFormat="1" customHeight="1" s="329">
      <c r="A89" s="396" t="n">
        <v>60</v>
      </c>
      <c r="B89" s="396" t="inlineStr">
        <is>
          <t>02.3.01.02-1011</t>
        </is>
      </c>
      <c r="C89" s="403" t="inlineStr">
        <is>
          <t>Песок природный I класс, средний, круглые сита</t>
        </is>
      </c>
      <c r="D89" s="396" t="inlineStr">
        <is>
          <t>м3</t>
        </is>
      </c>
      <c r="E89" s="404" t="n">
        <v>0.0165</v>
      </c>
      <c r="F89" s="405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6.45" customFormat="1" customHeight="1" s="329">
      <c r="A90" s="396" t="n">
        <v>61</v>
      </c>
      <c r="B90" s="396" t="inlineStr">
        <is>
          <t>10.2.02.10-0013</t>
        </is>
      </c>
      <c r="C90" s="403" t="inlineStr">
        <is>
          <t>Прутки медные, круглые, марка М3, диаметр 20 мм</t>
        </is>
      </c>
      <c r="D90" s="396" t="inlineStr">
        <is>
          <t>т</t>
        </is>
      </c>
      <c r="E90" s="404" t="n">
        <v>1e-05</v>
      </c>
      <c r="F90" s="405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3.9" customFormat="1" customHeight="1" s="329">
      <c r="A91" s="396" t="n">
        <v>62</v>
      </c>
      <c r="B91" s="396" t="inlineStr">
        <is>
          <t>01.3.01.05-0009</t>
        </is>
      </c>
      <c r="C91" s="403" t="inlineStr">
        <is>
          <t>Парафин нефтяной твердый Т-1</t>
        </is>
      </c>
      <c r="D91" s="396" t="inlineStr">
        <is>
          <t>т</t>
        </is>
      </c>
      <c r="E91" s="404" t="n">
        <v>5e-05</v>
      </c>
      <c r="F91" s="405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3.9" customFormat="1" customHeight="1" s="329">
      <c r="A92" s="396" t="n"/>
      <c r="B92" s="396" t="n"/>
      <c r="C92" s="403" t="inlineStr">
        <is>
          <t>Итого прочие материалы</t>
        </is>
      </c>
      <c r="D92" s="396" t="n"/>
      <c r="E92" s="404" t="n"/>
      <c r="F92" s="405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3.9" customFormat="1" customHeight="1" s="329">
      <c r="A93" s="396" t="n"/>
      <c r="B93" s="396" t="n"/>
      <c r="C93" s="385" t="inlineStr">
        <is>
          <t>Итого по разделу «Материалы»</t>
        </is>
      </c>
      <c r="D93" s="396" t="n"/>
      <c r="E93" s="404" t="n"/>
      <c r="F93" s="405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3.9" customFormat="1" customHeight="1" s="329">
      <c r="A94" s="396" t="n"/>
      <c r="B94" s="396" t="n"/>
      <c r="C94" s="403" t="inlineStr">
        <is>
          <t>ИТОГО ПО РМ</t>
        </is>
      </c>
      <c r="D94" s="396" t="n"/>
      <c r="E94" s="404" t="n"/>
      <c r="F94" s="405" t="n"/>
      <c r="G94" s="302">
        <f>G15+G33+G93</f>
        <v/>
      </c>
      <c r="H94" s="406" t="n"/>
      <c r="I94" s="302" t="n"/>
      <c r="J94" s="302">
        <f>J15+J33+J93</f>
        <v/>
      </c>
    </row>
    <row r="95" ht="29.25" customFormat="1" customHeight="1" s="329">
      <c r="A95" s="396" t="n"/>
      <c r="B95" s="396" t="n"/>
      <c r="C95" s="403" t="inlineStr">
        <is>
          <t>Накладные расходы</t>
        </is>
      </c>
      <c r="D95" s="199" t="n">
        <v>1.48</v>
      </c>
      <c r="E95" s="404" t="n"/>
      <c r="F95" s="405" t="n"/>
      <c r="G95" s="302">
        <f>ROUND((G15+G17)*D95,2)</f>
        <v/>
      </c>
      <c r="H95" s="406" t="n"/>
      <c r="I95" s="302" t="n"/>
      <c r="J95" s="302">
        <f>ROUND(D95*(J15+J17),2)</f>
        <v/>
      </c>
    </row>
    <row r="96" ht="24.75" customFormat="1" customHeight="1" s="329">
      <c r="A96" s="396" t="n"/>
      <c r="B96" s="396" t="n"/>
      <c r="C96" s="403" t="inlineStr">
        <is>
          <t>Сметная прибыль</t>
        </is>
      </c>
      <c r="D96" s="199" t="n">
        <v>1.18</v>
      </c>
      <c r="E96" s="404" t="n"/>
      <c r="F96" s="405" t="n"/>
      <c r="G96" s="302">
        <f>ROUND((G15+G17)*D96,2)</f>
        <v/>
      </c>
      <c r="H96" s="406" t="n"/>
      <c r="I96" s="302" t="n"/>
      <c r="J96" s="302">
        <f>ROUND(D96*(J15+J17),2)</f>
        <v/>
      </c>
    </row>
    <row r="97" ht="26.45" customFormat="1" customHeight="1" s="329">
      <c r="A97" s="396" t="n"/>
      <c r="B97" s="396" t="n"/>
      <c r="C97" s="403" t="inlineStr">
        <is>
          <t>Итого СМР (с НР и СП)</t>
        </is>
      </c>
      <c r="D97" s="396" t="inlineStr">
        <is>
          <t>Коэффициент на силу тока ТОР</t>
        </is>
      </c>
      <c r="E97" s="404" t="n">
        <v>1.8</v>
      </c>
      <c r="F97" s="405" t="n"/>
      <c r="G97" s="302">
        <f>ROUND((G15+G33+G93+G95+G96)/E97,2)</f>
        <v/>
      </c>
      <c r="H97" s="406" t="n"/>
      <c r="I97" s="302" t="n"/>
      <c r="J97" s="302">
        <f>ROUND((J15+J33+J93+J95+J96)/E97,2)</f>
        <v/>
      </c>
    </row>
    <row r="98" ht="13.9" customFormat="1" customHeight="1" s="329">
      <c r="A98" s="396" t="n"/>
      <c r="B98" s="396" t="n"/>
      <c r="C98" s="403" t="inlineStr">
        <is>
          <t>ВСЕГО СМР + ОБОРУДОВАНИЕ</t>
        </is>
      </c>
      <c r="D98" s="396" t="n"/>
      <c r="E98" s="404" t="n"/>
      <c r="F98" s="405" t="n"/>
      <c r="G98" s="302">
        <f>G97+G40</f>
        <v/>
      </c>
      <c r="H98" s="406" t="n"/>
      <c r="I98" s="302" t="n"/>
      <c r="J98" s="302">
        <f>J97+J40</f>
        <v/>
      </c>
    </row>
    <row r="99" ht="34.5" customFormat="1" customHeight="1" s="329">
      <c r="A99" s="396" t="n"/>
      <c r="B99" s="396" t="n"/>
      <c r="C99" s="403" t="inlineStr">
        <is>
          <t>ИТОГО ПОКАЗАТЕЛЬ НА ЕД. ИЗМ.</t>
        </is>
      </c>
      <c r="D99" s="396" t="inlineStr">
        <is>
          <t>ячейка</t>
        </is>
      </c>
      <c r="E99" s="404" t="n">
        <v>2</v>
      </c>
      <c r="F99" s="405" t="n"/>
      <c r="G99" s="302">
        <f>G98/E99</f>
        <v/>
      </c>
      <c r="H99" s="406" t="n"/>
      <c r="I99" s="302" t="n"/>
      <c r="J99" s="302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6" sqref="J6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35 кВ, 1000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41">
      <c r="A9" s="286" t="n"/>
      <c r="B9" s="403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6" t="n"/>
      <c r="B10" s="385" t="n"/>
      <c r="C10" s="403" t="inlineStr">
        <is>
          <t>ИТОГО ИНЖЕНЕРНОЕ ОБОРУДОВАНИЕ</t>
        </is>
      </c>
      <c r="D10" s="385" t="n"/>
      <c r="E10" s="148" t="n"/>
      <c r="F10" s="405" t="n"/>
      <c r="G10" s="405" t="n">
        <v>0</v>
      </c>
    </row>
    <row r="11">
      <c r="A11" s="396" t="n"/>
      <c r="B11" s="403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6" t="n">
        <v>1</v>
      </c>
      <c r="B12" s="312">
        <f>'Прил.5 Расчет СМР и ОБ'!B36</f>
        <v/>
      </c>
      <c r="C12" s="312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2">
        <f>ROUND(E12*F12,2)</f>
        <v/>
      </c>
    </row>
    <row r="13" ht="26.45" customHeight="1" s="341">
      <c r="A13" s="396" t="n">
        <v>2</v>
      </c>
      <c r="B13" s="403">
        <f>'Прил.5 Расчет СМР и ОБ'!B38</f>
        <v/>
      </c>
      <c r="C13" s="403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2">
        <f>ROUND(E13*F13,2)</f>
        <v/>
      </c>
    </row>
    <row r="14" ht="25.5" customHeight="1" s="341">
      <c r="A14" s="396" t="n"/>
      <c r="B14" s="403" t="n"/>
      <c r="C14" s="403" t="inlineStr">
        <is>
          <t>ИТОГО ТЕХНОЛОГИЧЕСКОЕ ОБОРУДОВАНИЕ</t>
        </is>
      </c>
      <c r="D14" s="403" t="n"/>
      <c r="E14" s="415" t="n"/>
      <c r="F14" s="405" t="n"/>
      <c r="G14" s="302">
        <f>SUM(G12:G13)</f>
        <v/>
      </c>
    </row>
    <row r="15" ht="19.5" customHeight="1" s="341">
      <c r="A15" s="396" t="n"/>
      <c r="B15" s="403" t="n"/>
      <c r="C15" s="403" t="inlineStr">
        <is>
          <t>Всего по разделу «Оборудование»</t>
        </is>
      </c>
      <c r="D15" s="403" t="n"/>
      <c r="E15" s="415" t="n"/>
      <c r="F15" s="405" t="n"/>
      <c r="G15" s="302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D11" sqref="D11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6" t="n">
        <v>1</v>
      </c>
      <c r="B10" s="396" t="n">
        <v>2</v>
      </c>
      <c r="C10" s="396" t="n">
        <v>3</v>
      </c>
      <c r="D10" s="396" t="n">
        <v>4</v>
      </c>
    </row>
    <row r="11" ht="25.5" customHeight="1" s="341">
      <c r="A11" s="323" t="inlineStr">
        <is>
          <t>Р2-12-5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6" t="n"/>
    </row>
    <row r="21" ht="18" customHeight="1" s="341">
      <c r="B21" s="256" t="n"/>
    </row>
    <row r="22" ht="18" customHeight="1" s="341">
      <c r="B22" s="256" t="n"/>
    </row>
    <row r="23" ht="18" customHeight="1" s="341">
      <c r="B23" s="256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2025-01-24T12:14:20Z</dcterms:modified>
  <cp:lastModifiedBy>KM</cp:lastModifiedBy>
</cp:coreProperties>
</file>