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x">[1]ис.смета!#REF!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_A65560">[2]График!#REF!</definedName>
    <definedName name="_______E65560">[2]График!#REF!</definedName>
    <definedName name="______a2">#REF!</definedName>
    <definedName name="______A65560">[2]График!#REF!</definedName>
    <definedName name="______E65560">[2]График!#REF!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A65560">[2]График!#REF!</definedName>
    <definedName name="_____E65560">[2]График!#REF!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A65560">[2]График!#REF!</definedName>
    <definedName name="____E65560">[2]График!#REF!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A65560">[2]График!#REF!</definedName>
    <definedName name="___E65560">[2]График!#REF!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A65560">[2]График!#REF!</definedName>
    <definedName name="__E65560">[2]График!#REF!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65560">[2]График!#REF!</definedName>
    <definedName name="_AUTOEXEC">#REF!</definedName>
    <definedName name="_def1999">'[3]1999'!#REF!</definedName>
    <definedName name="_def2000г">#REF!</definedName>
    <definedName name="_def2001г">#REF!</definedName>
    <definedName name="_def2002г">#REF!</definedName>
    <definedName name="_E65560">[2]График!#REF!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infl.99">[4]vec!#REF!</definedName>
    <definedName name="_Izm">[5]Стрельна!#REF!</definedName>
    <definedName name="_k">#REF!</definedName>
    <definedName name="_m">#REF!</definedName>
    <definedName name="_mm1">[6]ПРОГНОЗ_1!#REF!</definedName>
    <definedName name="_qs2">#REF!</definedName>
    <definedName name="_qs3">#REF!</definedName>
    <definedName name="_s">#REF!</definedName>
    <definedName name="_VolN">[5]Стрельна!#REF!</definedName>
    <definedName name="_VolPartN">[5]Стрельна!#REF!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dadsasd">[8]топография!#REF!</definedName>
    <definedName name="adress">[9]ВОР!#REF!</definedName>
    <definedName name="AS2DocOpenMode">"AS2DocumentEdit"</definedName>
    <definedName name="asd">#REF!</definedName>
    <definedName name="b">#REF!</definedName>
    <definedName name="BcjaShapka">[9]ВОР!#REF!</definedName>
    <definedName name="bhk">[10]топография!#REF!</definedName>
    <definedName name="bjbkl">[11]топография!#REF!</definedName>
    <definedName name="BLPH1">#REF!</definedName>
    <definedName name="BLPH2">#REF!</definedName>
    <definedName name="Categories">#REF!</definedName>
    <definedName name="CC_fSF">#REF!</definedName>
    <definedName name="CnfName">[13]Лист1!#REF!</definedName>
    <definedName name="CnfName_1">[14]Обновление!#REF!</definedName>
    <definedName name="cntNumber">'[15]Счет-Фактура'!#REF!</definedName>
    <definedName name="cntPayerCountCor">'[15]Счет-Фактура'!#REF!</definedName>
    <definedName name="cntQnt">'[15]Счет-Фактура'!#REF!</definedName>
    <definedName name="cntSuppAddr2">'[15]Счет-Фактура'!#REF!</definedName>
    <definedName name="cntSuppMFO1">'[15]Счет-Фактура'!#REF!</definedName>
    <definedName name="cntUnit">'[15]Счет-Фактура'!#REF!</definedName>
    <definedName name="ConfName">[13]Лист1!#REF!</definedName>
    <definedName name="ConfName_1">[14]Обновление!#REF!</definedName>
    <definedName name="_xlnm.Criteria">#REF!</definedName>
    <definedName name="curs">'[16]I'!$C$2</definedName>
    <definedName name="cvtnf">#REF!</definedName>
    <definedName name="d">#REF!</definedName>
    <definedName name="Database">#REF!</definedName>
    <definedName name="DateColJournal">#REF!</definedName>
    <definedName name="dck">[17]топография!#REF!</definedName>
    <definedName name="dckl">[18]топография!#REF!</definedName>
    <definedName name="dckl000">[18]топография!#REF!</definedName>
    <definedName name="dckl666">[18]топография!#REF!</definedName>
    <definedName name="dckl789">[18]топография!#REF!</definedName>
    <definedName name="ddd">[19]ПРОГНОЗ_1!#REF!</definedName>
    <definedName name="ddduy">#REF!</definedName>
    <definedName name="deviation1">#REF!</definedName>
    <definedName name="dfff">[20]топография!#REF!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ILName">[13]Лист1!#REF!</definedName>
    <definedName name="EILName_1">[14]Обновление!#REF!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fffff">'[21]Гр5(о)'!#REF!</definedName>
    <definedName name="fgh">[22]топография!#REF!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PriceRange">[13]Лист1!#REF!</definedName>
    <definedName name="hPriceRange_1">[14]Цена!#REF!</definedName>
    <definedName name="htvjyn">#REF!</definedName>
    <definedName name="i">#REF!</definedName>
    <definedName name="idPriceColumn">[13]Лист1!#REF!</definedName>
    <definedName name="idPriceColumn_1">[14]Цена!#REF!</definedName>
    <definedName name="iii">#REF!</definedName>
    <definedName name="iiiii">#REF!</definedName>
    <definedName name="Ind">#REF!</definedName>
    <definedName name="infl">[23]ПДР!#REF!</definedName>
    <definedName name="Itog">#REF!</definedName>
    <definedName name="Iквартал2014">'[24]Индексы'!$A$2:$A$18</definedName>
    <definedName name="jjjj">'[25]Гр5(о)'!#REF!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">[23]ПДР!#REF!</definedName>
    <definedName name="KPlan">#REF!</definedName>
    <definedName name="l">#REF!</definedName>
    <definedName name="language">#REF!</definedName>
    <definedName name="ljujhunb">[20]топография!#REF!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gh">[8]топография!#REF!</definedName>
    <definedName name="NumColJournal">#REF!</definedName>
    <definedName name="o">#REF!</definedName>
    <definedName name="Obj">#REF!</definedName>
    <definedName name="OELName">[13]Лист1!#REF!</definedName>
    <definedName name="OELName_1">[14]Обновление!#REF!</definedName>
    <definedName name="OPLName">[13]Лист1!#REF!</definedName>
    <definedName name="OPLName_1">[14]Обновление!#REF!</definedName>
    <definedName name="opmes">'[29]I'!$C$2</definedName>
    <definedName name="oppp">#REF!</definedName>
    <definedName name="p">[13]Лист1!#REF!</definedName>
    <definedName name="p_1">[14]Product!#REF!</definedName>
    <definedName name="pp">#REF!</definedName>
    <definedName name="PriceRange">[13]Лист1!#REF!</definedName>
    <definedName name="PriceRange_1">[14]Цена!#REF!</definedName>
    <definedName name="_xlnm.Print_Area">#REF!</definedName>
    <definedName name="PrntSnbUser">[9]ВОР!#REF!</definedName>
    <definedName name="propis">#REF!</definedName>
    <definedName name="q">#REF!</definedName>
    <definedName name="qq">#REF!</definedName>
    <definedName name="qqqqqqq">[30]топография!#REF!</definedName>
    <definedName name="qqqqqqqqqqqqqqqqqqqqqqqqqqqqqqqqqqq">#REF!</definedName>
    <definedName name="rehl">#REF!</definedName>
    <definedName name="rf">#REF!</definedName>
    <definedName name="rr">'[31]Пример расчета'!#REF!</definedName>
    <definedName name="rrr">'[32]I'!$C$2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">[8]топография!#REF!</definedName>
    <definedName name="sddsdaD">[20]топография!#REF!</definedName>
    <definedName name="SDDsfd">#REF!</definedName>
    <definedName name="SDSA">#REF!</definedName>
    <definedName name="SF_SFs">#REF!</definedName>
    <definedName name="ShapkaBepx">[9]ВОР!#REF!</definedName>
    <definedName name="ShapkaBepxVezde">[9]ВОР!#REF!</definedName>
    <definedName name="ShapkaNiz">[9]ВОР!#REF!</definedName>
    <definedName name="ShapkaNizVezde">[9]ВОР!#REF!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_1">'[33]СМЕТА проект'!#REF!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oglasovano">[9]ВОР!#REF!</definedName>
    <definedName name="Status">#REF!</definedName>
    <definedName name="su">[9]ВОР!#REF!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itle_Format">[5]Стрельна!#REF!</definedName>
    <definedName name="ttt">#REF!</definedName>
    <definedName name="ujl">#REF!</definedName>
    <definedName name="USA">[35]Шкаф!#REF!</definedName>
    <definedName name="USA_1">#REF!</definedName>
    <definedName name="Utverzhdau">[9]ВОР!#REF!</definedName>
    <definedName name="v">#REF!</definedName>
    <definedName name="VH">#REF!</definedName>
    <definedName name="vhjk">[10]топография!#REF!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">'[36]-'!#REF!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М">'[38]Гр5(о)'!#REF!</definedName>
    <definedName name="анол">#REF!</definedName>
    <definedName name="анрл">[8]топография!#REF!</definedName>
    <definedName name="аода">#REF!</definedName>
    <definedName name="аодадо">#REF!</definedName>
    <definedName name="аодра">#REF!</definedName>
    <definedName name="аол">[8]топография!#REF!</definedName>
    <definedName name="аолрмб">'[39]Вспомогательный'!$D$77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">[40]топография!#REF!</definedName>
    <definedName name="аправи">#REF!</definedName>
    <definedName name="апрво">#REF!</definedName>
    <definedName name="апрыа">#REF!</definedName>
    <definedName name="апрыапр">[8]топография!#REF!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ла">[8]топография!#REF!</definedName>
    <definedName name="аро">#REF!</definedName>
    <definedName name="ародар">#REF!</definedName>
    <definedName name="ародард">[8]топография!#REF!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рьдбра">[8]топография!#REF!</definedName>
    <definedName name="Астраханская_область">#REF!</definedName>
    <definedName name="АСУТП">#REF!</definedName>
    <definedName name="аф">[41]Сводный!#REF!</definedName>
    <definedName name="АФС">[11]топография!#REF!</definedName>
    <definedName name="ачпо">[20]топография!#REF!</definedName>
    <definedName name="аыв">#REF!</definedName>
    <definedName name="аыоап">#REF!</definedName>
    <definedName name="аыоапо">#REF!</definedName>
    <definedName name="аыопыао">#REF!</definedName>
    <definedName name="аыпр">[10]топография!#REF!</definedName>
    <definedName name="аыпрыпр">#REF!</definedName>
    <definedName name="аыыпо">[8]топография!#REF!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'[42]СметаСводная'!$C$8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">[18]топография!#REF!</definedName>
    <definedName name="вава">#REF!</definedName>
    <definedName name="вавввввввввввввв">#REF!</definedName>
    <definedName name="ваепкн">[20]топография!#REF!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нол">[10]топография!#REF!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">[8]топография!#REF!</definedName>
    <definedName name="варо">#REF!</definedName>
    <definedName name="вб">#REF!</definedName>
    <definedName name="вв">[45]ПРОГНОЗ_1!#REF!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одыИАМЭС">'[46]Т-18-Инвестиции'!#REF!</definedName>
    <definedName name="ВводыИТСиКИСУ">'[46]Т-18-Инвестиции'!#REF!</definedName>
    <definedName name="ВводыНИОКР">'[46]Т-18-Инвестиции'!#REF!</definedName>
    <definedName name="ВводыНС">'[46]Т-18-Инвестиции'!#REF!</definedName>
    <definedName name="ВводыПИР">'[46]Т-18-Инвестиции'!#REF!</definedName>
    <definedName name="ВводыПОЗ">'[46]Т-18-Инвестиции'!#REF!</definedName>
    <definedName name="ВводыРеновация">'[46]Т-18-Инвестиции'!#REF!</definedName>
    <definedName name="ВводыТПиР">'[46]Т-18-Инвестиции'!#REF!</definedName>
    <definedName name="ВводыЧР">'[46]Т-18-Инвестиции'!#REF!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'[47]Таблица'!$O$23:$O$24</definedName>
    <definedName name="веше">#REF!</definedName>
    <definedName name="вика">#REF!</definedName>
    <definedName name="вирваы">#REF!</definedName>
    <definedName name="вкпвп">#REF!</definedName>
    <definedName name="ВЛ110">'[48]Справка'!$I$3:$I$35</definedName>
    <definedName name="Владимирская_область">#REF!</definedName>
    <definedName name="влнг">[8]топография!#REF!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'[47]Таблица'!$B$6:$B$81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'[47]Таблица'!$B$354:$B$358</definedName>
    <definedName name="Вп">#REF!</definedName>
    <definedName name="впа">#REF!</definedName>
    <definedName name="впо">#REF!</definedName>
    <definedName name="впоп">[20]топография!#REF!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пьт">[8]топография!#REF!</definedName>
    <definedName name="врь">[20]топография!#REF!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'[49]СмРучБур'!$J$40</definedName>
    <definedName name="ВсегоУЕ">'[50]Пер-Вл'!#REF!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'[47]Таблица'!$B$479:$B$498</definedName>
    <definedName name="Вып_н_2003">'[51]Текущие цены'!#REF!</definedName>
    <definedName name="вып_н_2004">'[51]Текущие цены'!#REF!</definedName>
    <definedName name="Вып_ОФ_с_пц">'[34]рабочий'!$Y$202:$AP$224</definedName>
    <definedName name="Вып_оф_с_цпг">'[51]Текущие цены'!#REF!</definedName>
    <definedName name="Вып_с_новых_ОФ">'[34]рабочий'!$Y$277:$AP$299</definedName>
    <definedName name="выфвы">[23]ПДР!#REF!</definedName>
    <definedName name="Вычислительная_техника">[35]Коэфф1.!#REF!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гггггггггггггггггггггггггггггггггггггггггггггг">[17]топография!#REF!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_Лазаревск">[22]топография!#REF!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">[53]топография!#REF!</definedName>
    <definedName name="Гидро">[54]топография!#REF!</definedName>
    <definedName name="гидро1">#REF!</definedName>
    <definedName name="Гидро4">[54]топография!#REF!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дрология_7.03.08">[20]топография!#REF!</definedName>
    <definedName name="Гидрология7">[20]топография!#REF!</definedName>
    <definedName name="ГИП">#REF!</definedName>
    <definedName name="ГИП2">#REF!</definedName>
    <definedName name="гк">'[56]СметаСводная'!$H$2</definedName>
    <definedName name="глрп">#REF!</definedName>
    <definedName name="гном">#REF!</definedName>
    <definedName name="го">'[57]сводная'!$E$9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пшщ">[58]топография!#REF!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">'[36]-'!#REF!</definedName>
    <definedName name="дддд">#REF!</definedName>
    <definedName name="ддддд">#REF!</definedName>
    <definedName name="де">#REF!</definedName>
    <definedName name="Демонтаж_ВЛ">'[47]Таблица'!$B$149:$B$169</definedName>
    <definedName name="Демонтаж_ВЛ_0_4_10_кВ_поопорно">'[47]Таблица'!$B$172:$B$179</definedName>
    <definedName name="Демонтаж_ж_б_опор_ВЛ_35_220_кВ__тыс._руб._за_1_м3">'[47]Таблица'!$B$182:$B$190</definedName>
    <definedName name="Демонтаж_зданий">[47]Таблица!#REF!</definedName>
    <definedName name="Демонтаж_оборудования_ПС">'[47]Таблица'!$B$612:$B$663</definedName>
    <definedName name="Демонтаж_стальных_опор_ВЛ_35_220_кВ__тыс._руб._за_1_т">'[47]Таблица'!$B$193:$B$201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'[39]Вспомогательный'!$D$36</definedName>
    <definedName name="дж1">'[39]Вспомогательный'!$D$38</definedName>
    <definedName name="джож">'[31]Пример расчета'!#REF!</definedName>
    <definedName name="диапазон">#REF!</definedName>
    <definedName name="дир">'[59]СметаСводная'!$C$11</definedName>
    <definedName name="Диск">#REF!</definedName>
    <definedName name="длдл">#REF!</definedName>
    <definedName name="длждх">[18]топография!#REF!</definedName>
    <definedName name="Длинна_границы">#REF!</definedName>
    <definedName name="Длинна_трассы">#REF!</definedName>
    <definedName name="дло">'[36]-'!#REF!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">[35]Коэфф1.!#REF!</definedName>
    <definedName name="Доп._оборудование_1">#REF!</definedName>
    <definedName name="Доп_оборуд">#REF!</definedName>
    <definedName name="допдшгед">#REF!</definedName>
    <definedName name="Дорога">[35]Шкаф!#REF!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СК">[62]топография!#REF!</definedName>
    <definedName name="ДСК_14">[20]топография!#REF!</definedName>
    <definedName name="дск_15">[20]топография!#REF!</definedName>
    <definedName name="дск1">[63]топография!#REF!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'[65]Поставка'!$H$13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еыкг">[8]топография!#REF!</definedName>
    <definedName name="ж">#REF!</definedName>
    <definedName name="жж">'[39]Вспомогательный'!$D$80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'[66]ОбмОбслЗемОд'!$B$67</definedName>
    <definedName name="ЗаказИмя">'[66]ОбмОбслЗемОд'!$C$69</definedName>
    <definedName name="Заказчик">#REF!</definedName>
    <definedName name="Закрытые_подстанции_в_целом">'[47]Таблица'!$B$409:$B$418</definedName>
    <definedName name="Затраты_на_вырубку_просеки">'[47]Таблица'!$B$109:$B$112</definedName>
    <definedName name="Затраты_на_устройство_лежневых_дорог">'[47]Таблица'!$B$113:$B$122</definedName>
    <definedName name="Здания_КРУЭ__ЗРУ__укомплектованных_оборудованием">'[47]Таблица'!$B$694:$B$697</definedName>
    <definedName name="Зел">#REF!</definedName>
    <definedName name="зждзд">#REF!</definedName>
    <definedName name="зжшщз">[68]топография!#REF!</definedName>
    <definedName name="зз">#REF!</definedName>
    <definedName name="зззз">#REF!</definedName>
    <definedName name="ЗИП_Всего">'[35]Прайс лист'!#REF!</definedName>
    <definedName name="ЗИП_Всего_1">#REF!</definedName>
    <definedName name="зит">#REF!</definedName>
    <definedName name="Зоны">'[47]Регионы'!$HN$5:$IQ$5</definedName>
    <definedName name="зощр">#REF!</definedName>
    <definedName name="ЗЮзя">#REF!</definedName>
    <definedName name="иа">[70]ис.смета!#REF!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ми">[8]топография!#REF!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женерно_геодезические_изыскания_трассы_КВЛ_6_кВ">[71]Сводник!#REF!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в_базисных_ценах">'[73]Переменные и константы'!#REF!</definedName>
    <definedName name="Итого_ЗПМ_в_базисных_ценах_с_учетом_к_тов">'[73]Переменные и константы'!#REF!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в_базисных_ценах">'[73]Переменные и константы'!#REF!</definedName>
    <definedName name="Итого_материалы_в_базисных_ценах_с_учетом_к_тов">'[73]Переменные и константы'!#REF!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в_базисных_ценах">'[73]Переменные и константы'!#REF!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в_базисных_ценах">'[73]Переменные и константы'!#REF!</definedName>
    <definedName name="Итого_НР_по_акту_в_базисных_ценах">'[73]Переменные и константы'!#REF!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в_базисных_ценах">'[73]Переменные и константы'!#REF!</definedName>
    <definedName name="Итого_ОЗП_в_базисных_ценах_с_учетом_к_тов">'[73]Переменные и константы'!#REF!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в_базисных_ценах_с_учетом_к_тов">'[73]Переменные и константы'!#REF!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в_базисных_ценах">'[73]Переменные и константы'!#REF!</definedName>
    <definedName name="Итого_СП_по_акту_в_базисных_ценах">'[73]Переменные и константы'!#REF!</definedName>
    <definedName name="Итого_СП_по_акту_по_ресурсному_расчету">#REF!</definedName>
    <definedName name="Итого_СП_по_ресурсному_расчету">#REF!</definedName>
    <definedName name="Итого_ФОТ_в_базисных_ценах">'[73]Переменные и константы'!#REF!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в_базисных_ценах_с_учетом_к_тов">'[73]Переменные и константы'!#REF!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йй">[18]топография!#REF!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">[35]Коэфф1.!#REF!</definedName>
    <definedName name="Кабели_1">#REF!</definedName>
    <definedName name="кабель">#REF!</definedName>
    <definedName name="Кабельные_линии">'[47]Таблица'!$B$205:$B$339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1">'[74]Смета-Т'!#REF!</definedName>
    <definedName name="Категория_сложности">#REF!</definedName>
    <definedName name="катя">#REF!</definedName>
    <definedName name="КВАРТАЛ">'[75]Индексы'!$A$2:$A$11</definedName>
    <definedName name="КВАРТАЛ2">#REF!</definedName>
    <definedName name="Кварталы">'[47]Регионы'!$B$154:$B$182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мцамцупмуцимпы">[76]топография!#REF!</definedName>
    <definedName name="кн">[8]топография!#REF!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">[79]топография!#REF!</definedName>
    <definedName name="ком.">#REF!</definedName>
    <definedName name="Командировочные_расходы">#REF!</definedName>
    <definedName name="Компания">#REF!</definedName>
    <definedName name="Компенсаторы">'[47]Таблица'!$B$544:$B$559</definedName>
    <definedName name="комплект">#REF!</definedName>
    <definedName name="Комплектные_трансформаторные_устройства">'[47]Таблица'!$B$132:$B$146</definedName>
    <definedName name="конкурс">#REF!</definedName>
    <definedName name="КонПериода">'[80]Реестр'!$Y$4:$Y$16</definedName>
    <definedName name="Контрагент">'[81]списки'!$A$2:$A$40</definedName>
    <definedName name="Контроллер">[35]Коэфф1.!#REF!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">[82]Показатели!#REF!</definedName>
    <definedName name="КОЭФ3">#REF!</definedName>
    <definedName name="КОЭФ4">'[75]Показатели'!$B$124:$B$127</definedName>
    <definedName name="КоэфБезПоля">#REF!</definedName>
    <definedName name="КоэфГорЗак">#REF!</definedName>
    <definedName name="КоэфГорЗаказ">'[66]ОбмОбслЗемОд'!$E$29</definedName>
    <definedName name="КоэфУдорожания">'[66]ОбмОбслЗемОд'!$E$28</definedName>
    <definedName name="КОЭФФ">[82]Показатели!#REF!</definedName>
    <definedName name="КОЭФФ1">'[75]Показатели'!$I$72:$I$76</definedName>
    <definedName name="КОЭФФ2">[82]Показатели!#REF!,[82]Показатели!#REF!,[82]Показатели!#REF!</definedName>
    <definedName name="Коэффициент">#REF!</definedName>
    <definedName name="кп">#REF!</definedName>
    <definedName name="Кра">'[83]СметаСводная'!$E$6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МашБур">[66]СмМашБур!#REF!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люлдюб">[87]Смета!#REF!</definedName>
    <definedName name="М">#REF!</definedName>
    <definedName name="М1">[88]ПРОГНОЗ_1!#REF!</definedName>
    <definedName name="Магаданская_область">#REF!</definedName>
    <definedName name="Магаданская_область_1">#REF!</definedName>
    <definedName name="Мак">'[89]сводная'!$D$7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'[91]сводная'!$D$7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иторинг1">'[92]Гр5(о)'!#REF!</definedName>
    <definedName name="Монтаж">#REF!</definedName>
    <definedName name="Монтажные_работы_в_базисных_ценах">#REF!</definedName>
    <definedName name="Монтажные_работы_в_текущих_ценах">'[73]Переменные и константы'!#REF!</definedName>
    <definedName name="Монтажные_работы_в_текущих_ценах_по_ресурсному_расчету">'[73]Переменные и константы'!#REF!</definedName>
    <definedName name="Монтажные_работы_в_текущих_ценах_после_применения_индексов">'[73]Переменные и константы'!#REF!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гдл">[8]топография!#REF!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'[96]свод'!$A$7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'[80]Реестр'!$X$4:$X$16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оукено">[97]топография!#REF!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'[34]рабочий'!$F$305:$W$327</definedName>
    <definedName name="новые_ОФ_2004">'[34]рабочий'!$F$335:$W$357</definedName>
    <definedName name="новые_ОФ_а_всего">'[34]рабочий'!$F$767:$V$789</definedName>
    <definedName name="новые_ОФ_всего">'[34]рабочий'!$F$1331:$V$1353</definedName>
    <definedName name="новые_ОФ_п_всего">'[34]рабочий'!$F$1293:$V$1315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'[66]ОбмОбслЗемОд'!$F$2</definedName>
    <definedName name="НомерПериода">#REF!</definedName>
    <definedName name="Норм_трудоемкость_механизаторов_по_смете_с_учетом_к_тов">'[73]Переменные и константы'!#REF!</definedName>
    <definedName name="Норм_трудоемкость_осн_рабочих_по_смете_с_учетом_к_тов">'[73]Переменные и константы'!#REF!</definedName>
    <definedName name="НормаАУП_на_УЕ">#REF!</definedName>
    <definedName name="НормаПП_на_УЕ">#REF!</definedName>
    <definedName name="НормаРостаУЕ">#REF!</definedName>
    <definedName name="Нормативная_трудоемкость_механизаторов_по_смете">'[73]Переменные и константы'!#REF!</definedName>
    <definedName name="Нормативная_трудоемкость_основных_рабочих_по_смете">'[73]Переменные и константы'!#REF!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а">[8]топография!#REF!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рудование_в_текущих_ценах">'[73]Переменные и константы'!#REF!</definedName>
    <definedName name="Оборудование_в_текущих_ценах_по_ресурсному_расчету">'[73]Переменные и константы'!#REF!</definedName>
    <definedName name="Оборудование_в_текущих_ценах_после_применения_индексов">'[73]Переменные и константы'!#REF!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'[102]сводная'!$D$7</definedName>
    <definedName name="ОбъектАдрес">'[66]ОбмОбслЗемОд'!$A$4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'[34]окраска'!$C$7:$Z$30</definedName>
    <definedName name="окраска_06">'[34]окраска'!$C$35:$Z$58</definedName>
    <definedName name="окраска_07">'[34]окраска'!$C$63:$Z$86</definedName>
    <definedName name="окраска_08">'[34]окраска'!$C$91:$Z$114</definedName>
    <definedName name="окраска_09">'[34]окраска'!$C$119:$Z$142</definedName>
    <definedName name="окраска_10">'[34]окраска'!$C$147:$Z$170</definedName>
    <definedName name="окраска_11">'[34]окраска'!$C$175:$Z$198</definedName>
    <definedName name="окраска_12">'[34]окраска'!$C$203:$Z$226</definedName>
    <definedName name="окраска_13">'[34]окраска'!$C$231:$Z$254</definedName>
    <definedName name="окраска_14">'[34]окраска'!$C$259:$Z$282</definedName>
    <definedName name="окраска_15">'[34]окраска'!$C$287:$Z$310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'[81]списки'!$B$2:$B$8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оп">[104]сводная!#REF!</definedName>
    <definedName name="орп">[105]Смета!#REF!</definedName>
    <definedName name="ОРУ_по_блочным_и_мостиковым_схемам">'[47]Таблица'!$B$465:$B$476</definedName>
    <definedName name="орьл">[8]топография!#REF!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'[47]Таблица'!$B$666:$B$672</definedName>
    <definedName name="Отвод_земель_ПС_35_220">'[47]Таблица'!$B$675:$B$692</definedName>
    <definedName name="Открытые_подстанции_35_220_кВ_в_целом__элегазовое_и_зарубежное_оборудование">'[47]Таблица'!$B$388:$B$406</definedName>
    <definedName name="Открытые_подстанции_в_целом">'[47]Таблица'!$B$367:$B$385</definedName>
    <definedName name="ОтпускИзЕНЭС">#REF!</definedName>
    <definedName name="Отчетный_период__учет_выполненных_работ">#REF!</definedName>
    <definedName name="ОФ_а_с_пц">'[34]рабочий'!$CI$121:$CY$143</definedName>
    <definedName name="оф_н_а_2003_пц">'[51]Текущие цены'!#REF!</definedName>
    <definedName name="оф_н_а_2004">'[51]Текущие цены'!#REF!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рпропа">'[106]Т-18-Инвестиции'!#REF!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ы">[20]топография!#REF!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рпункт">[18]топография!#REF!</definedName>
    <definedName name="пет">'[107]сводная'!$E$8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ан">[20]топография!#REF!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п">[8]топография!#REF!</definedName>
    <definedName name="плыа">#REF!</definedName>
    <definedName name="плю">#REF!</definedName>
    <definedName name="по">#REF!</definedName>
    <definedName name="Побв">'[108]сводная'!$D$6</definedName>
    <definedName name="пов">#REF!</definedName>
    <definedName name="Под_напр_ВЛ">'[47]Таблица'!$O$30</definedName>
    <definedName name="Под_напр_КЛ">'[47]Таблица'!$P$30</definedName>
    <definedName name="Подвеска_ВОЛС_на_существующих_опорах">'[47]Таблица'!$B$125:$B$129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'[66]ОбмОбслЗемОд'!$F$67</definedName>
    <definedName name="ПодрядИмя">'[66]ОбмОбслЗемОд'!$H$69</definedName>
    <definedName name="Подрядчик">'[66]ОбмОбслЗемОд'!$A$7</definedName>
    <definedName name="подста">#REF!</definedName>
    <definedName name="ПОКАЗАТЕЛИ_ДОЛГОСР.ПРОГНОЗА">'[109]2002(v2)'!#REF!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'[47]Таблица'!$B$445:$B$450</definedName>
    <definedName name="Постоянная_часть_открытых_ПС">'[47]Таблица'!$B$433:$B$442</definedName>
    <definedName name="Постоянный_отвод_земель_ВЛ">'[47]Таблица'!$B$88:$B$106</definedName>
    <definedName name="Постоянный_отвод_земель_под_КЛ">'[47]Таблица'!$B$715:$B$718</definedName>
    <definedName name="ПотериНорма">#REF!</definedName>
    <definedName name="ПотериФакт">#REF!</definedName>
    <definedName name="поток2">#REF!</definedName>
    <definedName name="ПОТР._РЫНОКДП">'[3]1999'!#REF!</definedName>
    <definedName name="Потреб_вып_всего">'[51]Текущие цены'!#REF!</definedName>
    <definedName name="Потреб_вып_оф_н_цпг">'[51]Текущие цены'!#REF!</definedName>
    <definedName name="поып">[8]топография!#REF!</definedName>
    <definedName name="пп">#REF!</definedName>
    <definedName name="ппвьпр">#REF!</definedName>
    <definedName name="ппп">#REF!</definedName>
    <definedName name="пппп">'[110]2002(v1)'!#REF!</definedName>
    <definedName name="пппппп">'[111]Таблица'!$R$26:$R$28</definedName>
    <definedName name="пппппппппппппппппппппппа">#REF!</definedName>
    <definedName name="ПР">#REF!</definedName>
    <definedName name="правоп">#REF!</definedName>
    <definedName name="прайс">'[112]ВПР'!$G$3:$H$19</definedName>
    <definedName name="прд">#REF!</definedName>
    <definedName name="прдо">#REF!</definedName>
    <definedName name="прер">#REF!</definedName>
    <definedName name="приб">'[113]сводная'!$E$10</definedName>
    <definedName name="прибл">'[114]сводная'!$E$10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'[115]СметаСводная'!$C$7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иростУЕ">'[50]Пер-Вл'!#REF!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'[34]рабочий'!$Y$240:$AP$262</definedName>
    <definedName name="Прогноз_вып_цпг">'[51]Текущие цены'!#REF!</definedName>
    <definedName name="Прогноз97">[116]ПРОГНОЗ_1!#REF!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'[47]Таблица'!$B$361:$B$363</definedName>
    <definedName name="пролоддошщ">#REF!</definedName>
    <definedName name="промбез">[117]топография!#REF!</definedName>
    <definedName name="Промбезоп">#REF!</definedName>
    <definedName name="Промышленная">#REF!</definedName>
    <definedName name="пропо">[18]топография!#REF!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'[47]Таблица'!$B$453:$B$462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затраты_в_текущих_ценах">'[73]Переменные и константы'!#REF!</definedName>
    <definedName name="Прочие_затраты_в_текущих_ценах_по_ресурсному_расчету">'[73]Переменные и константы'!#REF!</definedName>
    <definedName name="Прочие_затраты_в_текущих_ценах_после_применения_индексов">'[73]Переменные и константы'!#REF!</definedName>
    <definedName name="Прочие_работы">#REF!</definedName>
    <definedName name="прп">[18]топография!#REF!</definedName>
    <definedName name="прпр">[35]Коэфф1.!#REF!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впрь">[8]топография!#REF!</definedName>
    <definedName name="прьто">#REF!</definedName>
    <definedName name="пс">#REF!</definedName>
    <definedName name="пс40">#REF!</definedName>
    <definedName name="псков">'[118]свод'!$E$10</definedName>
    <definedName name="Псковская_область">#REF!</definedName>
    <definedName name="псрл">#REF!</definedName>
    <definedName name="пус">'[57]сводная'!$E$8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йонный_к_т_к_ЗП">'[73]Переменные и константы'!#REF!</definedName>
    <definedName name="Районный_к_т_к_ЗП_по_ресурсному_расчету">'[73]Переменные и константы'!#REF!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'[47]Таблица'!$M$7:$M$8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'[47]Таблица'!$M$9:$M$10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'[47]Таблица'!$B$562:$B$609</definedName>
    <definedName name="Регион__вводит_пользователь_программы_из_контекстного_списка">#REF!</definedName>
    <definedName name="Регионы">'[47]Регионы'!$B$6:$B$90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">[40]топография!#REF!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">[124]топография!#REF!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ыар">[8]топография!#REF!</definedName>
    <definedName name="Рязанская_область">#REF!</definedName>
    <definedName name="ряпр">[8]топография!#REF!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1">[126]топография!#REF!</definedName>
    <definedName name="Свердловская_область">#REF!</definedName>
    <definedName name="Свердловская_область_1">#REF!</definedName>
    <definedName name="свод1">[127]топография!#REF!</definedName>
    <definedName name="Сводка">#REF!</definedName>
    <definedName name="сврд">[127]топография!#REF!</definedName>
    <definedName name="СВсм">'[39]Вспомогательный'!$D$36</definedName>
    <definedName name="СДП">#REF!</definedName>
    <definedName name="се">#REF!</definedName>
    <definedName name="сев">#REF!</definedName>
    <definedName name="сег1">#REF!</definedName>
    <definedName name="Сегменты">'[47]Регионы'!$HL$6:$HL$8</definedName>
    <definedName name="Сегодня">#REF!</definedName>
    <definedName name="Сейсмика_зданий">'[47]Таблица'!$R$26:$R$28</definedName>
    <definedName name="Сейсмика_линий">'[47]Таблица'!$O$26:$O$28</definedName>
    <definedName name="Семь">#REF!</definedName>
    <definedName name="Сервис">#REF!</definedName>
    <definedName name="Сервис_Всего">'[35]Прайс лист'!#REF!</definedName>
    <definedName name="Сервис_Всего_1">#REF!</definedName>
    <definedName name="Сервисное_оборудование">[35]Коэфф1.!#REF!</definedName>
    <definedName name="Сервисное_оборудование_1">#REF!</definedName>
    <definedName name="СЗИТ">'[129]СВОДКА'!$E$11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18">'[131]7(ГОЧС)'!#REF!</definedName>
    <definedName name="См6">#REF!</definedName>
    <definedName name="См7">#REF!</definedName>
    <definedName name="СМА">[20]топография!#REF!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'[39]Вспомогательный'!$D$78</definedName>
    <definedName name="Сметная_стоимость_в_базисных_ценах">#REF!</definedName>
    <definedName name="Сметная_стоимость_в_текущих_ценах__после_применения_индексов">'[73]Переменные и константы'!#REF!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нижение_стоимости_двухцепной_ВЛ">[47]Таблица!#REF!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1">[13]Обновление!#REF!</definedName>
    <definedName name="сп2">#REF!</definedName>
    <definedName name="Специф1">#REF!</definedName>
    <definedName name="спио">#REF!</definedName>
    <definedName name="список">[135]Списки!$A:$A</definedName>
    <definedName name="спрь">[8]топография!#REF!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'[136]АД'!$A$9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'[75]Показатели'!$A$79:$A$80</definedName>
    <definedName name="Стадия_проектирования">#REF!</definedName>
    <definedName name="Станц10">#REF!</definedName>
    <definedName name="СТЕП">'[75]Показатели'!$B$85:$B$88</definedName>
    <definedName name="сто">'[137]8'!#REF!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'[47]Таблица'!$B$344:$B$351</definedName>
    <definedName name="стороны">'[138]Списки'!$A$1:$A$440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троительные_работы_в_текущих_ценах">'[73]Переменные и константы'!#REF!</definedName>
    <definedName name="Строительные_работы_в_текущих_ценах_по_ресурсному_расчету">'[73]Переменные и константы'!#REF!</definedName>
    <definedName name="Строительные_работы_в_текущих_ценах_после_применения_индексов">'[73]Переменные и константы'!#REF!</definedName>
    <definedName name="сумм">#REF!</definedName>
    <definedName name="сумт">#REF!</definedName>
    <definedName name="Сургут">NA()</definedName>
    <definedName name="счьор">[8]топография!#REF!</definedName>
    <definedName name="т">#REF!</definedName>
    <definedName name="Таблица_индексов">'[47]Регионы'!$B$99:$O$182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'[47]Таблица'!$B$700:$B$701</definedName>
    <definedName name="титул">#REF!</definedName>
    <definedName name="ТолкоМашЛаб">[66]СмМашБур!#REF!</definedName>
    <definedName name="ТолькоМашБур">[66]СмМашБур!#REF!</definedName>
    <definedName name="ТолькоРучБур">[66]СмРучБур!#REF!</definedName>
    <definedName name="ТолькоРучЛаб">'[66]СмРучБур'!$K$39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'[47]Таблица'!$B$501:$B$541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'[47]Таблица'!$O$13:$O$17</definedName>
    <definedName name="Условия_КЛ">'[47]Таблица'!$P$15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'[75]Показатели'!$B$57:$B$69</definedName>
    <definedName name="Ф100">'[75]Показатели'!$B$70:$B$71</definedName>
    <definedName name="Ф2">'[75]Показатели'!$B$5:$B$10</definedName>
    <definedName name="Ф5">'[75]Показатели'!$B$12:$B$18</definedName>
    <definedName name="Ф5.1">#REF!</definedName>
    <definedName name="Ф51">'[75]Показатели'!$B$19:$B$20</definedName>
    <definedName name="Ф6">'[75]Показатели'!$B$22:$B$25</definedName>
    <definedName name="Ф7">'[75]Показатели'!$B$27:$B$33</definedName>
    <definedName name="Ф8">'[75]Показатели'!$B$35:$B$39</definedName>
    <definedName name="Ф9">'[75]Показатели'!$B$41:$B$53</definedName>
    <definedName name="Ф90">'[75]Показатели'!$B$54:$B$55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'[34]рабочий'!$AR$240:$BI$263</definedName>
    <definedName name="фо_а_с_пц">'[34]рабочий'!$AS$202:$BI$224</definedName>
    <definedName name="фо_н_03">'[34]рабочий'!$X$305:$X$327</definedName>
    <definedName name="фо_н_04">'[34]рабочий'!$X$335:$X$357</definedName>
    <definedName name="ФОТ_АУП">#REF!</definedName>
    <definedName name="ФОТ_ПЭЭ">#REF!</definedName>
    <definedName name="ФОТ_ТП">#REF!</definedName>
    <definedName name="фукек">#REF!</definedName>
    <definedName name="фф">'[141]Гр5(о)'!#REF!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МашБур">[66]СмМашБур!#REF!</definedName>
    <definedName name="ЦенаОбслед">'[66]ОбмОбслЗемОд'!$F$62</definedName>
    <definedName name="ЦенаРучБур">[66]СмРучБур!#REF!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иряйка">[18]топография!#REF!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">[142]топография!#REF!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">[8]топография!#REF!</definedName>
    <definedName name="ыапраыр">#REF!</definedName>
    <definedName name="ыаыаы">#REF!</definedName>
    <definedName name="ыв">[23]ПДР!#REF!</definedName>
    <definedName name="ЫВGGGGGGGGGGGGGGG">#REF!</definedName>
    <definedName name="ыва">#REF!</definedName>
    <definedName name="ывапвыфп">[8]топография!#REF!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вввв">[20]топография!#REF!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аыпо">[10]топография!#REF!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ть">[143]топография!#REF!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тбтбю">[144]Смета!#REF!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.1">[124]топография!#REF!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'[145]Коэфф1.'!$E$7</definedName>
    <definedName name="ЭлеСи_1">#REF!</definedName>
    <definedName name="элрасч">#REF!</definedName>
    <definedName name="ЭЛСИ_Т">#REF!</definedName>
    <definedName name="эмс">[18]топография!#REF!</definedName>
    <definedName name="юб.б.">[54]топография!#REF!</definedName>
    <definedName name="юдшншджгп">#REF!</definedName>
    <definedName name="ЮФУ">#REF!</definedName>
    <definedName name="ЮФУ2">#REF!</definedName>
    <definedName name="ююю">[143]топография!#REF!</definedName>
    <definedName name="юююю">#REF!</definedName>
    <definedName name="я">'[146]ОбмОбслЗемОд'!$E$28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ЯЯЯ">[147]топография!#REF!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Восемь" localSheetId="6">'[7]Таблица 4 АСУТП'!$B$84:$B$86</definedName>
    <definedName name="_два_1" localSheetId="6">'[7]Таблица 4 АСУТП'!$B$16:$B$23</definedName>
    <definedName name="_два_2" localSheetId="6">'[7]Таблица 4 АСУТП'!$B$24:$B$25</definedName>
    <definedName name="_Девять" localSheetId="6">'[7]Таблица 4 АСУТП'!$B$88:$B$90</definedName>
    <definedName name="_пять" localSheetId="6">'[7]Таблица 4 АСУТП'!$B$42:$B$47</definedName>
    <definedName name="_Раз" localSheetId="6">'[7]Таблица 4 АСУТП'!$B$8:$B$14</definedName>
    <definedName name="_семь_1" localSheetId="6">'[7]Таблица 4 АСУТП'!$B$66:$B$79</definedName>
    <definedName name="_семь_2" localSheetId="6">'[7]Таблица 4 АСУТП'!$B$80:$B$81</definedName>
    <definedName name="_Стоимость_УНЦП" localSheetId="6">#REF!</definedName>
    <definedName name="_три" localSheetId="6">'[7]Таблица 4 АСУТП'!$B$27:$B$31</definedName>
    <definedName name="_четыре" localSheetId="6">'[7]Таблица 4 АСУТП'!$B$33:$B$40</definedName>
    <definedName name="_шесть_1" localSheetId="6">'[7]Таблица 4 АСУТП'!$B$49:$B$62</definedName>
    <definedName name="_шесть_2" localSheetId="6">'[7]Таблица 4 АСУТП'!$B$63:$B$64</definedName>
    <definedName name="a" localSheetId="6">#REF!</definedName>
    <definedName name="asd" localSheetId="6">#REF!</definedName>
    <definedName name="BLPH1" localSheetId="6">'[12]Read me first'!$D$15</definedName>
    <definedName name="BLPH2" localSheetId="6">'[12]Read me first'!$Z$15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Jkz" localSheetId="6">'[26]СметаСводная гост'!$F$8</definedName>
    <definedName name="kinf09_08" localSheetId="6">'[27]КПЭ и Показатели'!$C$31</definedName>
    <definedName name="kinf10_09" localSheetId="6">'[27]КПЭ и Показатели'!$C$32</definedName>
    <definedName name="kinf11_10" localSheetId="6">'[27]КПЭ и Показатели'!$C$33</definedName>
    <definedName name="kinf12_11" localSheetId="6">'[28]КПЭ и Показатели'!$C$34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itle" localSheetId="6">'[34]Огл. Графиков'!$B$2:$B$31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КСТ" localSheetId="6">'[37]Лист опроса'!$B$22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ыч" localSheetId="6">'[43]свод 2'!$A$7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б" localSheetId="6">'[44]ЛЧ Р'!$C$55:$H$62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з" localSheetId="6">'[52]свод 3'!$D$13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ИП" localSheetId="6">'[7]Таблица 4 АСУТП'!$B$92:$B$99</definedName>
    <definedName name="ГИП2" localSheetId="6">'[55]Таблица 4 АСУТП'!$B$92:$B$99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_ц_пред_год" localSheetId="6">'[34]Текущие цены'!$AT$36:$BK$58</definedName>
    <definedName name="Дефлятор" localSheetId="6">#REF!</definedName>
    <definedName name="Дефлятор_годовой" localSheetId="6">'[34]Текущие цены'!$Y$4:$AP$27</definedName>
    <definedName name="Дефлятор_цепной" localSheetId="6">'[34]Текущие цены'!$Y$36:$AP$58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МС_АУП" localSheetId="6">'[50]Пер-Вл'!$47:$47</definedName>
    <definedName name="ДМС_ПЭЭ" localSheetId="6">'[50]Пер-Вл'!$44:$44</definedName>
    <definedName name="ДМС_ТП" localSheetId="6">'[50]Пер-Вл'!$45:$45</definedName>
    <definedName name="Дн_ставка" localSheetId="6">#REF!</definedName>
    <definedName name="док" localSheetId="6">'[60]сводная (2)'!$D$8</definedName>
    <definedName name="Должность" localSheetId="6">'[61]Прямые расходы'!$C$10:$C$97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тс" localSheetId="6">'[64]СметаСводная Рыб'!$C$13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ел" localSheetId="6">'[67]Смета сводная (список)'!$D$6</definedName>
    <definedName name="зждзд" localSheetId="6">#REF!</definedName>
    <definedName name="ЗИП_Всего_1" localSheetId="6">#REF!</definedName>
    <definedName name="зит" localSheetId="6">'[69]СВОДКА '!$E$8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" localSheetId="6">'[72]См 1 наруж.водопровод'!$D$6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_АУП" localSheetId="6">'[50]Пер-Вл'!$54:$54</definedName>
    <definedName name="КиП_ПЭЭ" localSheetId="6">'[50]Пер-Вл'!$51:$51</definedName>
    <definedName name="КиП_ТП" localSheetId="6">'[50]Пер-Вл'!$52:$52</definedName>
    <definedName name="КИПиавтом" localSheetId="6">#REF!</definedName>
    <definedName name="книга" localSheetId="6">#REF!</definedName>
    <definedName name="Количество_листов" localSheetId="6">'[77]Титульный лист'!$K$4</definedName>
    <definedName name="Количество_планшетов" localSheetId="6">#REF!</definedName>
    <definedName name="Колп" localSheetId="6">'[78]СметаСводная Колпино'!$C$5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рек" localSheetId="6">'[37]Лист опроса'!$B$17</definedName>
    <definedName name="Крп" localSheetId="6">'[37]Лист опроса'!$B$19</definedName>
    <definedName name="куку" localSheetId="6">#REF!</definedName>
    <definedName name="Курс_доллара" localSheetId="6">'[84]Курс доллара'!$A$2</definedName>
    <definedName name="Курс_доллара_США" localSheetId="6">#REF!</definedName>
    <definedName name="Кэл" localSheetId="6">'[37]Лист опроса'!$B$20</definedName>
    <definedName name="лаборатория" localSheetId="6">#REF!</definedName>
    <definedName name="ЛенЗина" localSheetId="6">'[85]КП Лен-Зина'!$B$11</definedName>
    <definedName name="ленин" localSheetId="6">#REF!</definedName>
    <definedName name="лес" localSheetId="6">'[86]сводная лес угвэ'!$D$8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ж1" localSheetId="6">'[90]СметаСводная 1 оч'!$D$6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ж" localSheetId="6">'[93]СметаСводная П'!$E$6</definedName>
    <definedName name="Мурманская_область" localSheetId="6">#REF!</definedName>
    <definedName name="над" localSheetId="6">#REF!</definedName>
    <definedName name="наз" localSheetId="6">'[94]СВОДКА развязка 1'!$E$8</definedName>
    <definedName name="назв" localSheetId="6">'[95]2. См2 инв'!$F$6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с2" localSheetId="6">'[98]9 глава'!$B$11:$G$50</definedName>
    <definedName name="неуо" localSheetId="6">#REF!</definedName>
    <definedName name="НК" localSheetId="6">'[99]См 1 наруж.водопровод'!$D$6</definedName>
    <definedName name="новый" localSheetId="6">#REF!</definedName>
    <definedName name="Номер_Сметы" localSheetId="6">'[77]Титульный лист'!$D$25</definedName>
    <definedName name="НомерПериода" localSheetId="6">'[100]17СВОД-ПУ'!$116:$116</definedName>
    <definedName name="НормаАУП_на_УЕ" localSheetId="6">#REF!</definedName>
    <definedName name="НПФ_АУП" localSheetId="6">'[50]Пер-Вл'!$40:$40</definedName>
    <definedName name="НПФ_ПЭЭ" localSheetId="6">'[50]Пер-Вл'!$37:$37</definedName>
    <definedName name="НПФ_ТП" localSheetId="6">'[50]Пер-Вл'!$38:$38</definedName>
    <definedName name="нр" localSheetId="6">граж</definedName>
    <definedName name="Нсапк" localSheetId="6">'[37]Лист опроса'!$B$34</definedName>
    <definedName name="Нсстр" localSheetId="6">'[37]Лист опроса'!$B$32</definedName>
    <definedName name="о" localSheetId="6">#REF!</definedName>
    <definedName name="об" localSheetId="6">#REF!</definedName>
    <definedName name="обл" localSheetId="6">'[101]Смета сводная (список)'!$E$6</definedName>
    <definedName name="Обоснование_поправки" localSheetId="6">#REF!</definedName>
    <definedName name="Обучение_АУП" localSheetId="6">'[50]Пер-Вл'!$33:$33</definedName>
    <definedName name="Обучение_ПЭЭ" localSheetId="6">'[50]Пер-Вл'!$30:$30</definedName>
    <definedName name="Обучение_ТП" localSheetId="6">'[50]Пер-Вл'!$31:$31</definedName>
    <definedName name="Объекты" localSheetId="6">'[103]Список объектов'!$B$6:$C$101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" localSheetId="6">'[64]СметаСводная Рыб'!$C$9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ч" localSheetId="6">'[94]СВОДКА развязка 1'!$E$9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кр" localSheetId="6">'[37]Лист опроса'!$B$41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" localSheetId="6">'[37]Лист опроса'!$B$6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уш" localSheetId="6">'[119]СметаСводная пуш'!$F$7</definedName>
    <definedName name="пшждю" localSheetId="6">#REF!</definedName>
    <definedName name="рабдень" localSheetId="6">'[65]Расчет работы'!$G$2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чет1" localSheetId="6">'[120]Исх. данные'!$D$37</definedName>
    <definedName name="Расчёт1" localSheetId="6">'[121]Смета 7'!$F$1</definedName>
    <definedName name="расш" localSheetId="6">#REF!</definedName>
    <definedName name="Расшифровка" localSheetId="6">#REF!</definedName>
    <definedName name="Регион__вводит_пользователь_программы_из_контекстного_списка" localSheetId="6">'[122]Индексы 2 кв 2017'!$B$3:$B$72</definedName>
    <definedName name="Регистрационный_номер_группы_строек" localSheetId="6">#REF!</definedName>
    <definedName name="рига" localSheetId="6">'[123]СметаСводная снег'!$E$7</definedName>
    <definedName name="рлвро" localSheetId="6">#REF!</definedName>
    <definedName name="роло" localSheetId="6">#REF!</definedName>
    <definedName name="РПР" localSheetId="6">'[125]СметаСводная п54'!$E$7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ДП" localSheetId="6">'[100]17СВОД-ПУ'!$114:$114</definedName>
    <definedName name="се" localSheetId="6">'[128]СметаСводная се'!$F$7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'[130]КП Сл-Будап'!$B$11</definedName>
    <definedName name="слон" localSheetId="6">'[44]ЛЧ Р'!$C$55:$H$62</definedName>
    <definedName name="см" localSheetId="6">#REF!</definedName>
    <definedName name="См6" localSheetId="6">'[132]Смета 7'!$F$1</definedName>
    <definedName name="См7" localSheetId="6">#REF!</definedName>
    <definedName name="смета" localSheetId="6">#REF!</definedName>
    <definedName name="Смета_2" localSheetId="6">'[121]Смета 7'!$F$1</definedName>
    <definedName name="смета1" localSheetId="6">#REF!</definedName>
    <definedName name="Смета11" localSheetId="6">'[133]Смета 7'!$F$1</definedName>
    <definedName name="Смета21" localSheetId="6">'[134]Смета 7'!$F$1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л" localSheetId="6">'[7]Таблица 4 АСУТП'!$B$102:$B$104</definedName>
    <definedName name="Составитель" localSheetId="6">#REF!</definedName>
    <definedName name="СоцРасходы_АУП" localSheetId="6">'[50]Пер-Вл'!$26:$26</definedName>
    <definedName name="СоцРАсходы_ПЭЭ" localSheetId="6">'[50]Пер-Вл'!$23:$23</definedName>
    <definedName name="СоцРАсходы_ТП" localSheetId="6">'[50]Пер-Вл'!$24:$24</definedName>
    <definedName name="сп2" localSheetId="6">#REF!</definedName>
    <definedName name="срл" localSheetId="6">#REF!</definedName>
    <definedName name="СтавкаWACC" localSheetId="6">'[100]17СВОД-ПУ'!$115:$115</definedName>
    <definedName name="СтавкаАмортизации" localSheetId="6">#REF!</definedName>
    <definedName name="Стадия_проектирования" localSheetId="6">#REF!</definedName>
    <definedName name="Станц10" localSheetId="6">'[37]Лист опроса'!$B$23</definedName>
    <definedName name="Стоимость" localSheetId="6">#REF!</definedName>
    <definedName name="Стр10" localSheetId="6">'[37]Лист опроса'!$B$24</definedName>
    <definedName name="СтрАУ" localSheetId="6">'[37]Лист опроса'!$B$12</definedName>
    <definedName name="страх" localSheetId="6">#REF!</definedName>
    <definedName name="СтрДУ" localSheetId="6">'[37]Лист опроса'!$B$11</definedName>
    <definedName name="Стрелки" localSheetId="6">'[37]Лист опроса'!$B$10</definedName>
    <definedName name="Строительная_полоса" localSheetId="6">#REF!</definedName>
    <definedName name="сумм" localSheetId="6">'[139]№1_УДЕЛЬНЫЙ ВЕС'!$H$74</definedName>
    <definedName name="сумт" localSheetId="6">'[139]№1_УДЕЛЬНЫЙ ВЕС'!$N$74</definedName>
    <definedName name="т" localSheetId="6">#REF!</definedName>
    <definedName name="Тамбовская_область" localSheetId="6">#REF!</definedName>
    <definedName name="титул" localSheetId="6">'[140]АКТ ВЫБОРА'!$D$6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ед" localSheetId="6">'[43]свод 2'!$D$10</definedName>
    <definedName name="Финансирование_Y2017" localSheetId="6">#REF!</definedName>
    <definedName name="ФОТ_АУП" localSheetId="6">'[50]Пер-Вл'!$19:$19</definedName>
    <definedName name="ФОТ_ПЭЭ" localSheetId="6">'[50]Пер-Вл'!$16:$16</definedName>
    <definedName name="ФОТ_ТП" localSheetId="6">'[50]Пер-Вл'!$18:$18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сленность_АУПИА" localSheetId="6">'[50]Пер-Вл'!$13:$13</definedName>
    <definedName name="Численность_АУПФ" localSheetId="6">'[50]Пер-Вл'!$12:$12</definedName>
    <definedName name="Численность_ПЭЭ" localSheetId="6">'[50]Пер-Вл'!$9:$9</definedName>
    <definedName name="Численность_ТП" localSheetId="6">'[50]Пер-Вл'!$10:$10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topLeftCell="A4" zoomScale="70" zoomScaleNormal="70" workbookViewId="0">
      <selection activeCell="H12" sqref="H12"/>
    </sheetView>
  </sheetViews>
  <sheetFormatPr baseColWidth="8" defaultColWidth="9.140625" defaultRowHeight="14.4" outlineLevelRow="0"/>
  <cols>
    <col width="9.140625" customWidth="1" style="358" min="1" max="1"/>
    <col width="9.140625" customWidth="1" style="358" min="2" max="2"/>
    <col width="51.7109375" customWidth="1" style="358" min="3" max="3"/>
    <col width="48.28515625" customWidth="1" style="358" min="4" max="4"/>
    <col width="37.42578125" customWidth="1" style="358" min="5" max="5"/>
    <col width="9.140625" customWidth="1" style="358" min="6" max="6"/>
  </cols>
  <sheetData>
    <row r="3">
      <c r="B3" s="385" t="inlineStr">
        <is>
          <t>Приложение № 1</t>
        </is>
      </c>
    </row>
    <row r="4">
      <c r="B4" s="484" t="inlineStr">
        <is>
          <t>Сравнительная таблица отбора объекта-представителя</t>
        </is>
      </c>
    </row>
    <row r="5" ht="84" customHeight="1" s="356">
      <c r="B5" s="38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56">
      <c r="B6" s="253" t="n"/>
      <c r="C6" s="253" t="n"/>
      <c r="D6" s="253" t="n"/>
    </row>
    <row r="7" ht="64.5" customHeight="1" s="356">
      <c r="B7" s="387" t="inlineStr">
        <is>
          <t>Наименование разрабатываемого показателя УНЦ - Ячейка реактора ТОР 20 кВ, 3000 А, сдвоенный</t>
        </is>
      </c>
    </row>
    <row r="8" ht="31.5" customHeight="1" s="356">
      <c r="B8" s="387" t="inlineStr">
        <is>
          <t>Сопоставимый уровень цен: 4 кв. 2018</t>
        </is>
      </c>
    </row>
    <row r="9" ht="15.75" customHeight="1" s="356">
      <c r="B9" s="387" t="inlineStr">
        <is>
          <t>Единица измерения  — 1 ячейка</t>
        </is>
      </c>
    </row>
    <row r="10">
      <c r="B10" s="387" t="n"/>
    </row>
    <row r="11">
      <c r="B11" s="439" t="inlineStr">
        <is>
          <t>№ п/п</t>
        </is>
      </c>
      <c r="C11" s="439" t="inlineStr">
        <is>
          <t>Параметр</t>
        </is>
      </c>
      <c r="D11" s="439" t="inlineStr">
        <is>
          <t xml:space="preserve">Объект-представитель </t>
        </is>
      </c>
      <c r="E11" s="231" t="n"/>
    </row>
    <row r="12" ht="96.75" customHeight="1" s="356">
      <c r="B12" s="439" t="n">
        <v>1</v>
      </c>
      <c r="C12" s="370" t="inlineStr">
        <is>
          <t>Наименование объекта-представителя</t>
        </is>
      </c>
      <c r="D12" s="439" t="inlineStr">
        <is>
          <t>ПС 500 кВ Белобережская (МЭС Сибири)</t>
        </is>
      </c>
    </row>
    <row r="13">
      <c r="B13" s="439" t="n">
        <v>2</v>
      </c>
      <c r="C13" s="370" t="inlineStr">
        <is>
          <t>Наименование субъекта Российской Федерации</t>
        </is>
      </c>
      <c r="D13" s="439" t="inlineStr">
        <is>
          <t>Брянская область</t>
        </is>
      </c>
    </row>
    <row r="14">
      <c r="B14" s="439" t="n">
        <v>3</v>
      </c>
      <c r="C14" s="370" t="inlineStr">
        <is>
          <t>Климатический район и подрайон</t>
        </is>
      </c>
      <c r="D14" s="439" t="inlineStr">
        <is>
          <t>IIIВ</t>
        </is>
      </c>
    </row>
    <row r="15">
      <c r="B15" s="439" t="n">
        <v>4</v>
      </c>
      <c r="C15" s="370" t="inlineStr">
        <is>
          <t>Мощность объекта</t>
        </is>
      </c>
      <c r="D15" s="439" t="n">
        <v>2</v>
      </c>
    </row>
    <row r="16" ht="116.25" customHeight="1" s="356">
      <c r="B16" s="43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39" t="inlineStr">
        <is>
          <t>Реактор токоограничивающий сухой  - 2 комплекта</t>
        </is>
      </c>
    </row>
    <row r="17" ht="79.5" customHeight="1" s="356">
      <c r="B17" s="43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5">
        <f>D18+D19</f>
        <v/>
      </c>
      <c r="E17" s="252" t="n"/>
    </row>
    <row r="18">
      <c r="B18" s="230" t="inlineStr">
        <is>
          <t>6.1</t>
        </is>
      </c>
      <c r="C18" s="370" t="inlineStr">
        <is>
          <t>строительно-монтажные работы</t>
        </is>
      </c>
      <c r="D18" s="345">
        <f>'Прил.2 Расч стоим'!F14</f>
        <v/>
      </c>
    </row>
    <row r="19" ht="15.75" customHeight="1" s="356">
      <c r="B19" s="230" t="inlineStr">
        <is>
          <t>6.2</t>
        </is>
      </c>
      <c r="C19" s="370" t="inlineStr">
        <is>
          <t>оборудование и инвентарь</t>
        </is>
      </c>
      <c r="D19" s="345">
        <f>'Прил.2 Расч стоим'!H14</f>
        <v/>
      </c>
    </row>
    <row r="20" ht="16.5" customHeight="1" s="356">
      <c r="B20" s="230" t="inlineStr">
        <is>
          <t>6.3</t>
        </is>
      </c>
      <c r="C20" s="370" t="inlineStr">
        <is>
          <t>пусконаладочные работы</t>
        </is>
      </c>
      <c r="D20" s="345" t="n"/>
    </row>
    <row r="21" ht="35.25" customHeight="1" s="356">
      <c r="B21" s="230" t="inlineStr">
        <is>
          <t>6.4</t>
        </is>
      </c>
      <c r="C21" s="229" t="inlineStr">
        <is>
          <t>прочие и лимитированные затраты</t>
        </is>
      </c>
      <c r="D21" s="345" t="n"/>
    </row>
    <row r="22">
      <c r="B22" s="439" t="n">
        <v>7</v>
      </c>
      <c r="C22" s="229" t="inlineStr">
        <is>
          <t>Сопоставимый уровень цен</t>
        </is>
      </c>
      <c r="D22" s="346" t="inlineStr">
        <is>
          <t>4 кв. 2018</t>
        </is>
      </c>
      <c r="E22" s="227" t="n"/>
    </row>
    <row r="23" ht="123" customHeight="1" s="356">
      <c r="B23" s="439" t="n">
        <v>8</v>
      </c>
      <c r="C23" s="22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5">
        <f>D17</f>
        <v/>
      </c>
      <c r="E23" s="252" t="n"/>
    </row>
    <row r="24" ht="60.75" customHeight="1" s="356">
      <c r="B24" s="43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45">
        <f>D17/D15</f>
        <v/>
      </c>
      <c r="E24" s="227" t="n"/>
    </row>
    <row r="25" ht="48" customHeight="1" s="356">
      <c r="B25" s="439" t="n">
        <v>10</v>
      </c>
      <c r="C25" s="370" t="inlineStr">
        <is>
          <t>Примечание</t>
        </is>
      </c>
      <c r="D25" s="439" t="n"/>
    </row>
    <row r="26">
      <c r="B26" s="225" t="n"/>
      <c r="C26" s="224" t="n"/>
      <c r="D26" s="224" t="n"/>
    </row>
    <row r="27" ht="37.5" customHeight="1" s="356">
      <c r="B27" s="223" t="n"/>
    </row>
    <row r="28">
      <c r="B28" s="358" t="inlineStr">
        <is>
          <t>Составил ______________________    Е. М. Добровольская</t>
        </is>
      </c>
    </row>
    <row r="29">
      <c r="B29" s="223" t="inlineStr">
        <is>
          <t xml:space="preserve">                         (подпись, инициалы, фамилия)</t>
        </is>
      </c>
    </row>
    <row r="31">
      <c r="B31" s="358" t="inlineStr">
        <is>
          <t>Проверил ______________________        А.В. Костянецкая</t>
        </is>
      </c>
    </row>
    <row r="32">
      <c r="B32" s="22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J12" sqref="J12"/>
    </sheetView>
  </sheetViews>
  <sheetFormatPr baseColWidth="8" defaultColWidth="9.140625" defaultRowHeight="14.4" outlineLevelRow="0"/>
  <cols>
    <col width="5.5703125" customWidth="1" style="358" min="1" max="1"/>
    <col width="9.140625" customWidth="1" style="358" min="2" max="2"/>
    <col width="35.28515625" customWidth="1" style="358" min="3" max="3"/>
    <col width="13.85546875" customWidth="1" style="358" min="4" max="4"/>
    <col width="24.85546875" customWidth="1" style="358" min="5" max="5"/>
    <col width="15.5703125" customWidth="1" style="358" min="6" max="6"/>
    <col width="14.85546875" customWidth="1" style="358" min="7" max="7"/>
    <col width="16.7109375" customWidth="1" style="358" min="8" max="8"/>
    <col width="13" customWidth="1" style="358" min="9" max="9"/>
    <col width="13" customWidth="1" style="358" min="10" max="10"/>
    <col width="18" customWidth="1" style="358" min="11" max="11"/>
    <col width="9.140625" customWidth="1" style="358" min="12" max="12"/>
  </cols>
  <sheetData>
    <row r="3">
      <c r="B3" s="385" t="inlineStr">
        <is>
          <t>Приложение № 2</t>
        </is>
      </c>
      <c r="K3" s="223" t="n"/>
    </row>
    <row r="4">
      <c r="B4" s="484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 ht="29.25" customHeight="1" s="356">
      <c r="B6" s="387">
        <f>'Прил.1 Сравнит табл'!B7:D7</f>
        <v/>
      </c>
    </row>
    <row r="7">
      <c r="B7" s="387">
        <f>'Прил.1 Сравнит табл'!B9:D9</f>
        <v/>
      </c>
    </row>
    <row r="8" ht="18" customHeight="1" s="356">
      <c r="B8" s="254" t="n"/>
    </row>
    <row r="9" ht="15.75" customHeight="1" s="356">
      <c r="B9" s="439" t="inlineStr">
        <is>
          <t>№ п/п</t>
        </is>
      </c>
      <c r="C9" s="4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39" t="inlineStr">
        <is>
          <t>Объект-представитель 1</t>
        </is>
      </c>
      <c r="E9" s="485" t="n"/>
      <c r="F9" s="485" t="n"/>
      <c r="G9" s="485" t="n"/>
      <c r="H9" s="485" t="n"/>
      <c r="I9" s="485" t="n"/>
      <c r="J9" s="486" t="n"/>
    </row>
    <row r="10" ht="15.75" customHeight="1" s="356">
      <c r="B10" s="487" t="n"/>
      <c r="C10" s="487" t="n"/>
      <c r="D10" s="439" t="inlineStr">
        <is>
          <t>Номер сметы</t>
        </is>
      </c>
      <c r="E10" s="439" t="inlineStr">
        <is>
          <t>Наименование сметы</t>
        </is>
      </c>
      <c r="F10" s="439" t="inlineStr">
        <is>
          <t>Сметная стоимость в уровне цен 4 кв. 2018 г., тыс. руб.</t>
        </is>
      </c>
      <c r="G10" s="485" t="n"/>
      <c r="H10" s="485" t="n"/>
      <c r="I10" s="485" t="n"/>
      <c r="J10" s="486" t="n"/>
    </row>
    <row r="11" ht="31.15" customHeight="1" s="356">
      <c r="B11" s="488" t="n"/>
      <c r="C11" s="488" t="n"/>
      <c r="D11" s="488" t="n"/>
      <c r="E11" s="488" t="n"/>
      <c r="F11" s="395" t="inlineStr">
        <is>
          <t>Строительные работы</t>
        </is>
      </c>
      <c r="G11" s="395" t="inlineStr">
        <is>
          <t>Монтажные работы</t>
        </is>
      </c>
      <c r="H11" s="395" t="inlineStr">
        <is>
          <t>Оборудование</t>
        </is>
      </c>
      <c r="I11" s="395" t="inlineStr">
        <is>
          <t>Прочее</t>
        </is>
      </c>
      <c r="J11" s="395" t="inlineStr">
        <is>
          <t>Всего</t>
        </is>
      </c>
    </row>
    <row r="12" ht="31.5" customHeight="1" s="356">
      <c r="B12" s="349" t="n"/>
      <c r="C12" s="349" t="inlineStr">
        <is>
          <t>Ячейка реактора ТОР 20 кВ, 3000 А, сдвоенный</t>
        </is>
      </c>
      <c r="D12" s="349" t="n"/>
      <c r="E12" s="349" t="n"/>
      <c r="F12" s="489">
        <f>('Прил. 3'!H11+'Прил. 3'!H14+'Прил. 3'!H16+'Прил. 3'!H31)*7.84/1000</f>
        <v/>
      </c>
      <c r="G12" s="486" t="n"/>
      <c r="H12" s="490">
        <f>'Прил. 3'!H28*4.58/1000</f>
        <v/>
      </c>
      <c r="I12" s="349" t="n"/>
      <c r="J12" s="490">
        <f>F12+H12</f>
        <v/>
      </c>
    </row>
    <row r="13" ht="14.45" customHeight="1" s="356">
      <c r="B13" s="398" t="inlineStr">
        <is>
          <t>Всего по объекту:</t>
        </is>
      </c>
      <c r="C13" s="491" t="n"/>
      <c r="D13" s="491" t="n"/>
      <c r="E13" s="492" t="n"/>
      <c r="F13" s="352" t="n"/>
      <c r="G13" s="352" t="n"/>
      <c r="H13" s="352" t="n"/>
      <c r="I13" s="352" t="n"/>
      <c r="J13" s="352" t="n"/>
    </row>
    <row r="14" ht="15.75" customHeight="1" s="356">
      <c r="B14" s="399" t="inlineStr">
        <is>
          <t>Всего по объекту в сопоставимом уровне цен 4 кв. 2018 г:</t>
        </is>
      </c>
      <c r="C14" s="485" t="n"/>
      <c r="D14" s="485" t="n"/>
      <c r="E14" s="486" t="n"/>
      <c r="F14" s="493">
        <f>F12</f>
        <v/>
      </c>
      <c r="G14" s="486" t="n"/>
      <c r="H14" s="494">
        <f>H12</f>
        <v/>
      </c>
      <c r="I14" s="354" t="n"/>
      <c r="J14" s="494">
        <f>J12</f>
        <v/>
      </c>
    </row>
    <row r="15" ht="14.45" customHeight="1" s="356"/>
    <row r="16" ht="14.45" customHeight="1" s="356"/>
    <row r="17" ht="14.45" customHeight="1" s="356"/>
    <row r="18" ht="14.45" customHeight="1" s="356">
      <c r="C18" s="341" t="inlineStr">
        <is>
          <t>Составил ______________________     Е. М. Добровольская</t>
        </is>
      </c>
      <c r="D18" s="342" t="n"/>
      <c r="E18" s="342" t="n"/>
    </row>
    <row r="19" ht="14.45" customHeight="1" s="356">
      <c r="C19" s="344" t="inlineStr">
        <is>
          <t xml:space="preserve">                         (подпись, инициалы, фамилия)</t>
        </is>
      </c>
      <c r="D19" s="342" t="n"/>
      <c r="E19" s="342" t="n"/>
    </row>
    <row r="20" ht="14.45" customHeight="1" s="356">
      <c r="C20" s="341" t="n"/>
      <c r="D20" s="342" t="n"/>
      <c r="E20" s="342" t="n"/>
    </row>
    <row r="21" ht="14.45" customHeight="1" s="356">
      <c r="C21" s="341" t="inlineStr">
        <is>
          <t>Проверил ______________________        А.В. Костянецкая</t>
        </is>
      </c>
      <c r="D21" s="342" t="n"/>
      <c r="E21" s="342" t="n"/>
    </row>
    <row r="22" ht="14.45" customHeight="1" s="356">
      <c r="C22" s="344" t="inlineStr">
        <is>
          <t xml:space="preserve">                        (подпись, инициалы, фамилия)</t>
        </is>
      </c>
      <c r="D22" s="342" t="n"/>
      <c r="E22" s="342" t="n"/>
    </row>
    <row r="23" ht="14.45" customHeight="1" s="356"/>
    <row r="24" ht="14.45" customHeight="1" s="356"/>
    <row r="25" ht="14.45" customHeight="1" s="356"/>
    <row r="26" ht="14.45" customHeight="1" s="356"/>
    <row r="27" ht="14.45" customHeight="1" s="356"/>
    <row r="28" ht="14.45" customHeight="1" s="356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G30" sqref="G30"/>
    </sheetView>
  </sheetViews>
  <sheetFormatPr baseColWidth="8" defaultColWidth="9.140625" defaultRowHeight="14.4" outlineLevelRow="0"/>
  <cols>
    <col width="9.140625" customWidth="1" style="358" min="1" max="1"/>
    <col width="12.5703125" customWidth="1" style="358" min="2" max="2"/>
    <col width="22.42578125" customWidth="1" style="358" min="3" max="3"/>
    <col width="49.7109375" customWidth="1" style="358" min="4" max="4"/>
    <col width="10.140625" customWidth="1" style="358" min="5" max="5"/>
    <col width="20.7109375" customWidth="1" style="358" min="6" max="6"/>
    <col width="20" customWidth="1" style="358" min="7" max="7"/>
    <col width="16.7109375" customWidth="1" style="358" min="8" max="8"/>
    <col width="9.140625" customWidth="1" style="358" min="9" max="9"/>
    <col width="9.140625" customWidth="1" style="358" min="10" max="10"/>
    <col width="15" customWidth="1" style="358" min="11" max="11"/>
    <col width="9.140625" customWidth="1" style="358" min="12" max="12"/>
  </cols>
  <sheetData>
    <row r="2">
      <c r="A2" s="385" t="inlineStr">
        <is>
          <t xml:space="preserve">Приложение № 3 </t>
        </is>
      </c>
    </row>
    <row r="3">
      <c r="A3" s="484" t="inlineStr">
        <is>
          <t>Объектная ресурсная ведомость</t>
        </is>
      </c>
    </row>
    <row r="4" ht="17.45" customHeight="1" s="356">
      <c r="A4" s="270" t="n"/>
      <c r="B4" s="270" t="n"/>
      <c r="C4" s="40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87" t="n"/>
    </row>
    <row r="6">
      <c r="A6" s="404" t="inlineStr">
        <is>
          <t>Наименование разрабатываемого показателя УНЦ - Ячейка реактора ТОР 20 кВ, 3000 А, сдвоенный</t>
        </is>
      </c>
    </row>
    <row r="7">
      <c r="A7" s="404" t="n"/>
      <c r="B7" s="404" t="n"/>
      <c r="C7" s="404" t="n"/>
      <c r="D7" s="404" t="n"/>
      <c r="E7" s="404" t="n"/>
      <c r="F7" s="404" t="n"/>
      <c r="G7" s="404" t="n"/>
      <c r="H7" s="404" t="n"/>
    </row>
    <row r="8" ht="38.25" customHeight="1" s="356">
      <c r="A8" s="439" t="inlineStr">
        <is>
          <t>п/п</t>
        </is>
      </c>
      <c r="B8" s="439" t="inlineStr">
        <is>
          <t>№ЛСР</t>
        </is>
      </c>
      <c r="C8" s="439" t="inlineStr">
        <is>
          <t>Код ресурса</t>
        </is>
      </c>
      <c r="D8" s="439" t="inlineStr">
        <is>
          <t>Наименование ресурса</t>
        </is>
      </c>
      <c r="E8" s="439" t="inlineStr">
        <is>
          <t>Ед. изм.</t>
        </is>
      </c>
      <c r="F8" s="439" t="inlineStr">
        <is>
          <t>Кол-во единиц по данным объекта-представителя</t>
        </is>
      </c>
      <c r="G8" s="439" t="inlineStr">
        <is>
          <t>Сметная стоимость в ценах на 01.01.2000 (руб.)</t>
        </is>
      </c>
      <c r="H8" s="486" t="n"/>
    </row>
    <row r="9" ht="40.5" customHeight="1" s="356">
      <c r="A9" s="488" t="n"/>
      <c r="B9" s="488" t="n"/>
      <c r="C9" s="488" t="n"/>
      <c r="D9" s="488" t="n"/>
      <c r="E9" s="488" t="n"/>
      <c r="F9" s="488" t="n"/>
      <c r="G9" s="439" t="inlineStr">
        <is>
          <t>на ед.изм.</t>
        </is>
      </c>
      <c r="H9" s="439" t="inlineStr">
        <is>
          <t>общая</t>
        </is>
      </c>
    </row>
    <row r="10">
      <c r="A10" s="395" t="n">
        <v>1</v>
      </c>
      <c r="B10" s="395" t="n"/>
      <c r="C10" s="395" t="n">
        <v>2</v>
      </c>
      <c r="D10" s="395" t="inlineStr">
        <is>
          <t>З</t>
        </is>
      </c>
      <c r="E10" s="395" t="n">
        <v>4</v>
      </c>
      <c r="F10" s="395" t="n">
        <v>5</v>
      </c>
      <c r="G10" s="395" t="n">
        <v>6</v>
      </c>
      <c r="H10" s="395" t="n">
        <v>7</v>
      </c>
    </row>
    <row r="11" customFormat="1" s="335">
      <c r="A11" s="401" t="inlineStr">
        <is>
          <t>Затраты труда рабочих</t>
        </is>
      </c>
      <c r="B11" s="485" t="n"/>
      <c r="C11" s="485" t="n"/>
      <c r="D11" s="485" t="n"/>
      <c r="E11" s="486" t="n"/>
      <c r="F11" s="495" t="n">
        <v>4522.2523492723</v>
      </c>
      <c r="G11" s="279" t="n"/>
      <c r="H11" s="495">
        <f>SUM(H12:H13)</f>
        <v/>
      </c>
    </row>
    <row r="12">
      <c r="A12" s="263" t="n">
        <v>1</v>
      </c>
      <c r="B12" s="237" t="n"/>
      <c r="C12" s="263" t="inlineStr">
        <is>
          <t>1-3-8</t>
        </is>
      </c>
      <c r="D12" s="264" t="inlineStr">
        <is>
          <t>Затраты труда рабочих (средний разряд работы 3,8)</t>
        </is>
      </c>
      <c r="E12" s="437" t="inlineStr">
        <is>
          <t>чел.-ч</t>
        </is>
      </c>
      <c r="F12" s="496" t="n">
        <v>12.229723733782</v>
      </c>
      <c r="G12" s="280" t="n">
        <v>9.4</v>
      </c>
      <c r="H12" s="280">
        <f>ROUND(F12*G12,2)</f>
        <v/>
      </c>
    </row>
    <row r="13">
      <c r="A13" s="269" t="n">
        <v>2</v>
      </c>
      <c r="B13" s="237" t="n"/>
      <c r="C13" s="263" t="inlineStr">
        <is>
          <t>1-4-0</t>
        </is>
      </c>
      <c r="D13" s="264" t="inlineStr">
        <is>
          <t>Затраты труда рабочих (средний разряд работы 4,0)</t>
        </is>
      </c>
      <c r="E13" s="437" t="inlineStr">
        <is>
          <t>чел.-ч</t>
        </is>
      </c>
      <c r="F13" s="496" t="n">
        <v>4510.0226255385</v>
      </c>
      <c r="G13" s="280" t="n">
        <v>9.619999999999999</v>
      </c>
      <c r="H13" s="280">
        <f>ROUND(F13*G13,2)</f>
        <v/>
      </c>
    </row>
    <row r="14">
      <c r="A14" s="400" t="inlineStr">
        <is>
          <t>Затраты труда машинистов</t>
        </is>
      </c>
      <c r="B14" s="485" t="n"/>
      <c r="C14" s="485" t="n"/>
      <c r="D14" s="485" t="n"/>
      <c r="E14" s="486" t="n"/>
      <c r="F14" s="401" t="n"/>
      <c r="G14" s="281" t="n"/>
      <c r="H14" s="495">
        <f>H15</f>
        <v/>
      </c>
    </row>
    <row r="15">
      <c r="A15" s="437" t="n">
        <v>3</v>
      </c>
      <c r="B15" s="402" t="n"/>
      <c r="C15" s="263" t="n">
        <v>2</v>
      </c>
      <c r="D15" s="264" t="inlineStr">
        <is>
          <t>Затраты труда машинистов</t>
        </is>
      </c>
      <c r="E15" s="437" t="inlineStr">
        <is>
          <t>чел.-ч</t>
        </is>
      </c>
      <c r="F15" s="496" t="n">
        <v>1292.9029652</v>
      </c>
      <c r="G15" s="280" t="n"/>
      <c r="H15" s="497" t="n">
        <v>3749.03</v>
      </c>
    </row>
    <row r="16" customFormat="1" s="335">
      <c r="A16" s="401" t="inlineStr">
        <is>
          <t>Машины и механизмы</t>
        </is>
      </c>
      <c r="B16" s="485" t="n"/>
      <c r="C16" s="485" t="n"/>
      <c r="D16" s="485" t="n"/>
      <c r="E16" s="486" t="n"/>
      <c r="F16" s="401" t="n"/>
      <c r="G16" s="281" t="n"/>
      <c r="H16" s="495">
        <f>SUM(H17:H27)</f>
        <v/>
      </c>
    </row>
    <row r="17">
      <c r="A17" s="437" t="n">
        <v>4</v>
      </c>
      <c r="B17" s="402" t="n"/>
      <c r="C17" s="263" t="inlineStr">
        <is>
          <t>91.10.01-002</t>
        </is>
      </c>
      <c r="D17" s="264" t="inlineStr">
        <is>
          <t>Агрегаты наполнительно-опрессовочные до 300 м3/ч</t>
        </is>
      </c>
      <c r="E17" s="437" t="inlineStr">
        <is>
          <t>маш.-ч</t>
        </is>
      </c>
      <c r="F17" s="437" t="n">
        <v>513.5394</v>
      </c>
      <c r="G17" s="278" t="n">
        <v>287.99</v>
      </c>
      <c r="H17" s="280">
        <f>ROUND(F17*G17,2)</f>
        <v/>
      </c>
      <c r="I17" s="272" t="n"/>
      <c r="J17" s="271" t="n"/>
      <c r="L17" s="272" t="n"/>
    </row>
    <row r="18" ht="26.45" customFormat="1" customHeight="1" s="335">
      <c r="A18" s="437" t="n">
        <v>5</v>
      </c>
      <c r="B18" s="402" t="n"/>
      <c r="C18" s="263" t="inlineStr">
        <is>
          <t>91.06.03-058</t>
        </is>
      </c>
      <c r="D18" s="264" t="inlineStr">
        <is>
          <t>Лебедки электрические тяговым усилием 156,96 кН (16 т)</t>
        </is>
      </c>
      <c r="E18" s="437" t="inlineStr">
        <is>
          <t>маш.-ч</t>
        </is>
      </c>
      <c r="F18" s="437" t="n">
        <v>239.9958</v>
      </c>
      <c r="G18" s="278" t="n">
        <v>131.44</v>
      </c>
      <c r="H18" s="280">
        <f>ROUND(F18*G18,2)</f>
        <v/>
      </c>
      <c r="I18" s="272" t="n"/>
      <c r="L18" s="272" t="n"/>
    </row>
    <row r="19">
      <c r="A19" s="437" t="n">
        <v>6</v>
      </c>
      <c r="B19" s="402" t="n"/>
      <c r="C19" s="263" t="inlineStr">
        <is>
          <t>91.06.06-042</t>
        </is>
      </c>
      <c r="D19" s="264" t="inlineStr">
        <is>
          <t>Подъемники гидравлические, высота подъема 10 м</t>
        </is>
      </c>
      <c r="E19" s="437" t="inlineStr">
        <is>
          <t>маш.-ч</t>
        </is>
      </c>
      <c r="F19" s="437" t="n">
        <v>350.0232</v>
      </c>
      <c r="G19" s="278" t="n">
        <v>29.6</v>
      </c>
      <c r="H19" s="280">
        <f>ROUND(F19*G19,2)</f>
        <v/>
      </c>
      <c r="I19" s="272" t="n"/>
      <c r="L19" s="272" t="n"/>
    </row>
    <row r="20" ht="26.45" customHeight="1" s="356">
      <c r="A20" s="437" t="n">
        <v>7</v>
      </c>
      <c r="B20" s="402" t="n"/>
      <c r="C20" s="263" t="inlineStr">
        <is>
          <t>91.05.05-014</t>
        </is>
      </c>
      <c r="D20" s="264" t="inlineStr">
        <is>
          <t>Краны на автомобильном ходу, грузоподъемность 10 т</t>
        </is>
      </c>
      <c r="E20" s="437" t="inlineStr">
        <is>
          <t>маш.-ч</t>
        </is>
      </c>
      <c r="F20" s="437" t="n">
        <v>80.6873856</v>
      </c>
      <c r="G20" s="278" t="n">
        <v>111.99</v>
      </c>
      <c r="H20" s="280">
        <f>ROUND(F20*G20,2)</f>
        <v/>
      </c>
      <c r="I20" s="272" t="n"/>
      <c r="L20" s="272" t="n"/>
    </row>
    <row r="21">
      <c r="A21" s="437" t="n">
        <v>8</v>
      </c>
      <c r="B21" s="402" t="n"/>
      <c r="C21" s="263" t="inlineStr">
        <is>
          <t>91.14.02-001</t>
        </is>
      </c>
      <c r="D21" s="264" t="inlineStr">
        <is>
          <t>Автомобили бортовые, грузоподъемность до 5 т</t>
        </is>
      </c>
      <c r="E21" s="437" t="inlineStr">
        <is>
          <t>маш.-ч</t>
        </is>
      </c>
      <c r="F21" s="437" t="n">
        <v>80.6873856</v>
      </c>
      <c r="G21" s="278" t="n">
        <v>65.70999999999999</v>
      </c>
      <c r="H21" s="280">
        <f>ROUND(F21*G21,2)</f>
        <v/>
      </c>
      <c r="I21" s="272" t="n"/>
      <c r="L21" s="272" t="n"/>
    </row>
    <row r="22">
      <c r="A22" s="437" t="n">
        <v>9</v>
      </c>
      <c r="B22" s="402" t="n"/>
      <c r="C22" s="263" t="inlineStr">
        <is>
          <t>91.06.09-001</t>
        </is>
      </c>
      <c r="D22" s="264" t="inlineStr">
        <is>
          <t>Вышки телескопические 25 м</t>
        </is>
      </c>
      <c r="E22" s="437" t="inlineStr">
        <is>
          <t>маш.-ч</t>
        </is>
      </c>
      <c r="F22" s="437" t="n">
        <v>26.1188</v>
      </c>
      <c r="G22" s="278" t="n">
        <v>142.7</v>
      </c>
      <c r="H22" s="280">
        <f>ROUND(F22*G22,2)</f>
        <v/>
      </c>
      <c r="I22" s="272" t="n"/>
      <c r="L22" s="272" t="n"/>
    </row>
    <row r="23" ht="26.45" customHeight="1" s="356">
      <c r="A23" s="437" t="n">
        <v>10</v>
      </c>
      <c r="B23" s="402" t="n"/>
      <c r="C23" s="263" t="inlineStr">
        <is>
          <t>91.06.01-003</t>
        </is>
      </c>
      <c r="D23" s="264" t="inlineStr">
        <is>
          <t>Домкраты гидравлические, грузоподъемность 63-100 т</t>
        </is>
      </c>
      <c r="E23" s="437" t="inlineStr">
        <is>
          <t>маш.-ч</t>
        </is>
      </c>
      <c r="F23" s="437" t="n">
        <v>1146.7248</v>
      </c>
      <c r="G23" s="278" t="n">
        <v>0.9</v>
      </c>
      <c r="H23" s="280">
        <f>ROUND(F23*G23,2)</f>
        <v/>
      </c>
      <c r="I23" s="272" t="n"/>
    </row>
    <row r="24" ht="26.45" customHeight="1" s="356">
      <c r="A24" s="437" t="n">
        <v>11</v>
      </c>
      <c r="B24" s="402" t="n"/>
      <c r="C24" s="263" t="inlineStr">
        <is>
          <t>91.17.04-233</t>
        </is>
      </c>
      <c r="D24" s="264" t="inlineStr">
        <is>
          <t>Установки для сварки ручной дуговой (постоянного тока)</t>
        </is>
      </c>
      <c r="E24" s="437" t="inlineStr">
        <is>
          <t>маш.-ч</t>
        </is>
      </c>
      <c r="F24" s="437" t="n">
        <v>4.376072</v>
      </c>
      <c r="G24" s="278" t="n">
        <v>8.1</v>
      </c>
      <c r="H24" s="280">
        <f>ROUND(F24*G24,2)</f>
        <v/>
      </c>
    </row>
    <row r="25">
      <c r="A25" s="437" t="n">
        <v>12</v>
      </c>
      <c r="B25" s="402" t="n"/>
      <c r="C25" s="263" t="inlineStr">
        <is>
          <t>91.21.22-491</t>
        </is>
      </c>
      <c r="D25" s="264" t="inlineStr">
        <is>
          <t>Шинотрубогибы</t>
        </is>
      </c>
      <c r="E25" s="437" t="inlineStr">
        <is>
          <t>маш.-ч</t>
        </is>
      </c>
      <c r="F25" s="437" t="n">
        <v>1.850994</v>
      </c>
      <c r="G25" s="278" t="n">
        <v>15.24</v>
      </c>
      <c r="H25" s="280">
        <f>ROUND(F25*G25,2)</f>
        <v/>
      </c>
    </row>
    <row r="26" ht="26.45" customHeight="1" s="356">
      <c r="A26" s="437" t="n">
        <v>13</v>
      </c>
      <c r="B26" s="402" t="n"/>
      <c r="C26" s="263" t="inlineStr">
        <is>
          <t>91.21.22-703</t>
        </is>
      </c>
      <c r="D26" s="264" t="inlineStr">
        <is>
          <t>Молотки-перфораторы гидравлические, диаметр выбуриваемых отверстий 25-50 мм</t>
        </is>
      </c>
      <c r="E26" s="437" t="inlineStr">
        <is>
          <t>маш.-ч</t>
        </is>
      </c>
      <c r="F26" s="437" t="n">
        <v>2.80738</v>
      </c>
      <c r="G26" s="278" t="n">
        <v>8.09</v>
      </c>
      <c r="H26" s="280">
        <f>ROUND(F26*G26,2)</f>
        <v/>
      </c>
    </row>
    <row r="27">
      <c r="A27" s="437" t="n">
        <v>14</v>
      </c>
      <c r="B27" s="402" t="n"/>
      <c r="C27" s="263" t="inlineStr">
        <is>
          <t>91.21.19-031</t>
        </is>
      </c>
      <c r="D27" s="264" t="inlineStr">
        <is>
          <t>Станки сверлильные</t>
        </is>
      </c>
      <c r="E27" s="437" t="inlineStr">
        <is>
          <t>маш.-ч</t>
        </is>
      </c>
      <c r="F27" s="437" t="n">
        <v>0.335478</v>
      </c>
      <c r="G27" s="278" t="n">
        <v>2.36</v>
      </c>
      <c r="H27" s="280">
        <f>ROUND(F27*G27,2)</f>
        <v/>
      </c>
    </row>
    <row r="28" ht="15" customHeight="1" s="356">
      <c r="A28" s="400" t="inlineStr">
        <is>
          <t>Оборудование</t>
        </is>
      </c>
      <c r="B28" s="485" t="n"/>
      <c r="C28" s="485" t="n"/>
      <c r="D28" s="485" t="n"/>
      <c r="E28" s="486" t="n"/>
      <c r="F28" s="279" t="n"/>
      <c r="G28" s="279" t="n"/>
      <c r="H28" s="495">
        <f>SUM(H29:H30)</f>
        <v/>
      </c>
    </row>
    <row r="29" ht="20.25" customHeight="1" s="356">
      <c r="A29" s="269" t="n">
        <v>15</v>
      </c>
      <c r="B29" s="400" t="n"/>
      <c r="C29" s="355" t="inlineStr">
        <is>
          <t>Прайс из СД ОП</t>
        </is>
      </c>
      <c r="D29" s="308" t="inlineStr">
        <is>
          <t>Реактор токоограничивающий сухой 3000А</t>
        </is>
      </c>
      <c r="E29" s="355" t="inlineStr">
        <is>
          <t>компл.</t>
        </is>
      </c>
      <c r="F29" s="355" t="n">
        <v>2</v>
      </c>
      <c r="G29" s="280" t="n">
        <v>2143237.49</v>
      </c>
      <c r="H29" s="280">
        <f>ROUND(F29*G29,2)</f>
        <v/>
      </c>
      <c r="I29" s="275" t="n"/>
    </row>
    <row r="30" ht="27" customHeight="1" s="356">
      <c r="A30" s="269" t="n">
        <v>16</v>
      </c>
      <c r="B30" s="400" t="n"/>
      <c r="C30" s="355" t="inlineStr">
        <is>
          <t>Прайс из СД ОП</t>
        </is>
      </c>
      <c r="D30" s="308" t="inlineStr">
        <is>
          <t>Ограничитель перенапряжения 20кВ типа ОПНп -20</t>
        </is>
      </c>
      <c r="E30" s="355" t="inlineStr">
        <is>
          <t>шт</t>
        </is>
      </c>
      <c r="F30" s="355" t="n">
        <v>12</v>
      </c>
      <c r="G30" s="280" t="n">
        <v>4975.08</v>
      </c>
      <c r="H30" s="280">
        <f>ROUND(F30*G30,2)</f>
        <v/>
      </c>
    </row>
    <row r="31">
      <c r="A31" s="401" t="inlineStr">
        <is>
          <t>Материалы</t>
        </is>
      </c>
      <c r="B31" s="485" t="n"/>
      <c r="C31" s="485" t="n"/>
      <c r="D31" s="485" t="n"/>
      <c r="E31" s="486" t="n"/>
      <c r="F31" s="401" t="n"/>
      <c r="G31" s="281" t="n"/>
      <c r="H31" s="495">
        <f>SUM(H32:H78)</f>
        <v/>
      </c>
    </row>
    <row r="32">
      <c r="A32" s="269" t="n">
        <v>17</v>
      </c>
      <c r="B32" s="402" t="n"/>
      <c r="C32" s="263" t="inlineStr">
        <is>
          <t>22.2.01.05-0052</t>
        </is>
      </c>
      <c r="D32" s="264" t="inlineStr">
        <is>
          <t>Изолятор опорный ИОС-35-500-03 УХЛ, Т1</t>
        </is>
      </c>
      <c r="E32" s="437" t="inlineStr">
        <is>
          <t>шт</t>
        </is>
      </c>
      <c r="F32" s="437" t="n">
        <v>281.52</v>
      </c>
      <c r="G32" s="280" t="n">
        <v>555.4400000000001</v>
      </c>
      <c r="H32" s="280">
        <f>ROUND(F32*G32,2)</f>
        <v/>
      </c>
      <c r="I32" s="275" t="n"/>
      <c r="K32" s="272" t="n"/>
    </row>
    <row r="33">
      <c r="A33" s="269" t="n">
        <v>18</v>
      </c>
      <c r="B33" s="402" t="n"/>
      <c r="C33" s="263" t="inlineStr">
        <is>
          <t>22.2.01.03-0003</t>
        </is>
      </c>
      <c r="D33" s="264" t="inlineStr">
        <is>
          <t>Изолятор подвесной стеклянный ПСД-70Е</t>
        </is>
      </c>
      <c r="E33" s="437" t="inlineStr">
        <is>
          <t>шт</t>
        </is>
      </c>
      <c r="F33" s="437" t="n">
        <v>719.4400000000001</v>
      </c>
      <c r="G33" s="280" t="n">
        <v>169.25</v>
      </c>
      <c r="H33" s="280">
        <f>ROUND(F33*G33,2)</f>
        <v/>
      </c>
      <c r="I33" s="275" t="n"/>
      <c r="K33" s="272" t="n"/>
    </row>
    <row r="34">
      <c r="A34" s="269" t="n">
        <v>19</v>
      </c>
      <c r="B34" s="402" t="n"/>
      <c r="C34" s="263" t="inlineStr">
        <is>
          <t>20.5.04.04-0016</t>
        </is>
      </c>
      <c r="D34" s="264" t="inlineStr">
        <is>
          <t>Зажим натяжной НАС-600-1</t>
        </is>
      </c>
      <c r="E34" s="437" t="inlineStr">
        <is>
          <t>шт</t>
        </is>
      </c>
      <c r="F34" s="437" t="n">
        <v>265.88</v>
      </c>
      <c r="G34" s="280" t="n">
        <v>311.42</v>
      </c>
      <c r="H34" s="280">
        <f>ROUND(F34*G34,2)</f>
        <v/>
      </c>
      <c r="I34" s="275" t="n"/>
      <c r="K34" s="272" t="n"/>
    </row>
    <row r="35">
      <c r="A35" s="269" t="n">
        <v>20</v>
      </c>
      <c r="B35" s="402" t="n"/>
      <c r="C35" s="263" t="inlineStr">
        <is>
          <t>20.2.10.01-0002</t>
        </is>
      </c>
      <c r="D35" s="264" t="inlineStr">
        <is>
          <t>Наконечники кабельные алюминиевые</t>
        </is>
      </c>
      <c r="E35" s="437" t="inlineStr">
        <is>
          <t>100 шт</t>
        </is>
      </c>
      <c r="F35" s="437" t="n">
        <v>46.92</v>
      </c>
      <c r="G35" s="280" t="n">
        <v>1276</v>
      </c>
      <c r="H35" s="280">
        <f>ROUND(F35*G35,2)</f>
        <v/>
      </c>
      <c r="I35" s="275" t="n"/>
    </row>
    <row r="36">
      <c r="A36" s="269" t="n">
        <v>21</v>
      </c>
      <c r="B36" s="402" t="n"/>
      <c r="C36" s="263" t="inlineStr">
        <is>
          <t>22.2.02.04-0044</t>
        </is>
      </c>
      <c r="D36" s="264" t="inlineStr">
        <is>
          <t>Звено промежуточное трехлапчатое ПРТ-7/21-2</t>
        </is>
      </c>
      <c r="E36" s="437" t="inlineStr">
        <is>
          <t>шт</t>
        </is>
      </c>
      <c r="F36" s="437" t="n">
        <v>261.97</v>
      </c>
      <c r="G36" s="280" t="n">
        <v>45.25</v>
      </c>
      <c r="H36" s="280">
        <f>ROUND(F36*G36,2)</f>
        <v/>
      </c>
      <c r="I36" s="275" t="n"/>
    </row>
    <row r="37">
      <c r="A37" s="269" t="n">
        <v>22</v>
      </c>
      <c r="B37" s="402" t="n"/>
      <c r="C37" s="263" t="inlineStr">
        <is>
          <t>20.1.01.07-0006</t>
        </is>
      </c>
      <c r="D37" s="264" t="inlineStr">
        <is>
          <t>Зажим опорный АА-6-3</t>
        </is>
      </c>
      <c r="E37" s="437" t="inlineStr">
        <is>
          <t>шт</t>
        </is>
      </c>
      <c r="F37" s="437" t="n">
        <v>273.7</v>
      </c>
      <c r="G37" s="280" t="n">
        <v>39.49</v>
      </c>
      <c r="H37" s="280">
        <f>ROUND(F37*G37,2)</f>
        <v/>
      </c>
      <c r="I37" s="275" t="n"/>
    </row>
    <row r="38">
      <c r="A38" s="269" t="n">
        <v>23</v>
      </c>
      <c r="B38" s="402" t="n"/>
      <c r="C38" s="263" t="inlineStr">
        <is>
          <t>20.1.02.22-0001</t>
        </is>
      </c>
      <c r="D38" s="264" t="inlineStr">
        <is>
          <t>Ушко: двухлапчатое укороченное У2К-7-16</t>
        </is>
      </c>
      <c r="E38" s="437" t="inlineStr">
        <is>
          <t>шт</t>
        </is>
      </c>
      <c r="F38" s="437" t="n">
        <v>261.97</v>
      </c>
      <c r="G38" s="280" t="n">
        <v>34.73</v>
      </c>
      <c r="H38" s="280">
        <f>ROUND(F38*G38,2)</f>
        <v/>
      </c>
      <c r="I38" s="275" t="n"/>
    </row>
    <row r="39">
      <c r="A39" s="269" t="n">
        <v>24</v>
      </c>
      <c r="B39" s="402" t="n"/>
      <c r="C39" s="263" t="inlineStr">
        <is>
          <t>20.1.02.21-0043</t>
        </is>
      </c>
      <c r="D39" s="264" t="inlineStr">
        <is>
          <t>Узел крепления КГП-7-3</t>
        </is>
      </c>
      <c r="E39" s="437" t="inlineStr">
        <is>
          <t>шт</t>
        </is>
      </c>
      <c r="F39" s="437" t="n">
        <v>261.97</v>
      </c>
      <c r="G39" s="280" t="n">
        <v>25.55</v>
      </c>
      <c r="H39" s="280">
        <f>ROUND(F39*G39,2)</f>
        <v/>
      </c>
      <c r="I39" s="275" t="n"/>
    </row>
    <row r="40" ht="66" customHeight="1" s="356">
      <c r="A40" s="269" t="n">
        <v>25</v>
      </c>
      <c r="B40" s="402" t="n"/>
      <c r="C40" s="263" t="inlineStr">
        <is>
          <t>20.2.09.08-0031</t>
        </is>
      </c>
      <c r="D40" s="264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37" t="inlineStr">
        <is>
          <t>компл</t>
        </is>
      </c>
      <c r="F40" s="437" t="n">
        <v>7.82</v>
      </c>
      <c r="G40" s="280" t="n">
        <v>542.5</v>
      </c>
      <c r="H40" s="280">
        <f>ROUND(F40*G40,2)</f>
        <v/>
      </c>
      <c r="I40" s="275" t="n"/>
    </row>
    <row r="41">
      <c r="A41" s="269" t="n">
        <v>26</v>
      </c>
      <c r="B41" s="402" t="n"/>
      <c r="C41" s="263" t="inlineStr">
        <is>
          <t>20.5.03.02-0001</t>
        </is>
      </c>
      <c r="D41" s="264" t="inlineStr">
        <is>
          <t>Шинодержатели 375/750 тип ШП, ШР</t>
        </is>
      </c>
      <c r="E41" s="437" t="inlineStr">
        <is>
          <t>шт</t>
        </is>
      </c>
      <c r="F41" s="437" t="n">
        <v>23.46</v>
      </c>
      <c r="G41" s="280" t="n">
        <v>163.88</v>
      </c>
      <c r="H41" s="280">
        <f>ROUND(F41*G41,2)</f>
        <v/>
      </c>
      <c r="I41" s="275" t="n"/>
    </row>
    <row r="42" ht="26.45" customHeight="1" s="356">
      <c r="A42" s="269" t="n">
        <v>27</v>
      </c>
      <c r="B42" s="402" t="n"/>
      <c r="C42" s="263" t="inlineStr">
        <is>
          <t>21.2.01.02-0094</t>
        </is>
      </c>
      <c r="D42" s="264" t="inlineStr">
        <is>
          <t>Провод неизолированный для воздушных линий электропередачи АС 300/39</t>
        </is>
      </c>
      <c r="E42" s="437" t="inlineStr">
        <is>
          <t>т</t>
        </is>
      </c>
      <c r="F42" s="437" t="n">
        <v>0.09384000000000001</v>
      </c>
      <c r="G42" s="280" t="n">
        <v>32758.86</v>
      </c>
      <c r="H42" s="280">
        <f>ROUND(F42*G42,2)</f>
        <v/>
      </c>
      <c r="I42" s="275" t="n"/>
    </row>
    <row r="43">
      <c r="A43" s="269" t="n">
        <v>28</v>
      </c>
      <c r="B43" s="402" t="n"/>
      <c r="C43" s="263" t="inlineStr">
        <is>
          <t>20.1.02.14-1022</t>
        </is>
      </c>
      <c r="D43" s="264" t="inlineStr">
        <is>
          <t>Серьга СРС-7-16</t>
        </is>
      </c>
      <c r="E43" s="437" t="inlineStr">
        <is>
          <t>шт</t>
        </is>
      </c>
      <c r="F43" s="437" t="n">
        <v>261.97</v>
      </c>
      <c r="G43" s="280" t="n">
        <v>10.03</v>
      </c>
      <c r="H43" s="280">
        <f>ROUND(F43*G43,2)</f>
        <v/>
      </c>
      <c r="I43" s="275" t="n"/>
    </row>
    <row r="44" ht="26.45" customHeight="1" s="356">
      <c r="A44" s="269" t="n">
        <v>29</v>
      </c>
      <c r="B44" s="402" t="n"/>
      <c r="C44" s="263" t="inlineStr">
        <is>
          <t>07.2.07.04-0007</t>
        </is>
      </c>
      <c r="D44" s="264" t="inlineStr">
        <is>
          <t>Конструкции стальные индивидуальные решетчатые сварные, масса до 0,1 т</t>
        </is>
      </c>
      <c r="E44" s="437" t="inlineStr">
        <is>
          <t>т</t>
        </is>
      </c>
      <c r="F44" s="437" t="n">
        <v>0.17204</v>
      </c>
      <c r="G44" s="280" t="n">
        <v>11500</v>
      </c>
      <c r="H44" s="280">
        <f>ROUND(F44*G44,2)</f>
        <v/>
      </c>
      <c r="I44" s="275" t="n"/>
    </row>
    <row r="45" customFormat="1" s="335">
      <c r="A45" s="269" t="n">
        <v>30</v>
      </c>
      <c r="B45" s="402" t="n"/>
      <c r="C45" s="263" t="inlineStr">
        <is>
          <t>20.1.02.05-0013</t>
        </is>
      </c>
      <c r="D45" s="264" t="inlineStr">
        <is>
          <t>Коромысло: универсальное трехлучевое 3КУ-16-1</t>
        </is>
      </c>
      <c r="E45" s="437" t="inlineStr">
        <is>
          <t>шт</t>
        </is>
      </c>
      <c r="F45" s="437" t="n">
        <v>3.91</v>
      </c>
      <c r="G45" s="280" t="n">
        <v>470.86</v>
      </c>
      <c r="H45" s="280">
        <f>ROUND(F45*G45,2)</f>
        <v/>
      </c>
      <c r="I45" s="275" t="n"/>
    </row>
    <row r="46">
      <c r="A46" s="269" t="n">
        <v>31</v>
      </c>
      <c r="B46" s="402" t="n"/>
      <c r="C46" s="263" t="inlineStr">
        <is>
          <t>20.2.02.06-0003</t>
        </is>
      </c>
      <c r="D46" s="264" t="inlineStr">
        <is>
          <t>Экран защитный: ЭЗ-500-6</t>
        </is>
      </c>
      <c r="E46" s="437" t="inlineStr">
        <is>
          <t>шт</t>
        </is>
      </c>
      <c r="F46" s="437" t="n">
        <v>3.91</v>
      </c>
      <c r="G46" s="280" t="n">
        <v>456.5</v>
      </c>
      <c r="H46" s="280">
        <f>ROUND(F46*G46,2)</f>
        <v/>
      </c>
      <c r="I46" s="275" t="n"/>
    </row>
    <row r="47">
      <c r="A47" s="269" t="n">
        <v>32</v>
      </c>
      <c r="B47" s="402" t="n"/>
      <c r="C47" s="263" t="inlineStr">
        <is>
          <t>10.1.02.02-0001</t>
        </is>
      </c>
      <c r="D47" s="264" t="inlineStr">
        <is>
          <t>Алюминий листовой (Пластина переходная АП 80Х8)</t>
        </is>
      </c>
      <c r="E47" s="437" t="inlineStr">
        <is>
          <t>т</t>
        </is>
      </c>
      <c r="F47" s="437" t="n">
        <v>0.0201756</v>
      </c>
      <c r="G47" s="280" t="n">
        <v>64085.07</v>
      </c>
      <c r="H47" s="280">
        <f>ROUND(F47*G47,2)</f>
        <v/>
      </c>
      <c r="I47" s="275" t="n"/>
      <c r="K47" s="272" t="n"/>
    </row>
    <row r="48">
      <c r="A48" s="269" t="n">
        <v>33</v>
      </c>
      <c r="B48" s="402" t="n"/>
      <c r="C48" s="263" t="inlineStr">
        <is>
          <t>01.7.15.03-0042</t>
        </is>
      </c>
      <c r="D48" s="264" t="inlineStr">
        <is>
          <t>Болты с гайками и шайбами строительные</t>
        </is>
      </c>
      <c r="E48" s="437" t="inlineStr">
        <is>
          <t>кг</t>
        </is>
      </c>
      <c r="F48" s="437" t="n">
        <v>113.157746</v>
      </c>
      <c r="G48" s="280" t="n">
        <v>9.039999999999999</v>
      </c>
      <c r="H48" s="280">
        <f>ROUND(F48*G48,2)</f>
        <v/>
      </c>
      <c r="I48" s="275" t="n"/>
      <c r="K48" s="272" t="n"/>
    </row>
    <row r="49" ht="26.45" customHeight="1" s="356">
      <c r="A49" s="269" t="n">
        <v>34</v>
      </c>
      <c r="B49" s="402" t="n"/>
      <c r="C49" s="263" t="inlineStr">
        <is>
          <t>24.3.03.13-0415</t>
        </is>
      </c>
      <c r="D49" s="264" t="inlineStr">
        <is>
          <t>Трубы напорные полиэтиленовые, среднего типа, ПНД, номинальный наружный диаметр 63 мм</t>
        </is>
      </c>
      <c r="E49" s="437" t="inlineStr">
        <is>
          <t>м</t>
        </is>
      </c>
      <c r="F49" s="437" t="n">
        <v>39.1</v>
      </c>
      <c r="G49" s="280" t="n">
        <v>25.57</v>
      </c>
      <c r="H49" s="280">
        <f>ROUND(F49*G49,2)</f>
        <v/>
      </c>
      <c r="I49" s="275" t="n"/>
      <c r="K49" s="272" t="n"/>
    </row>
    <row r="50">
      <c r="A50" s="269" t="n">
        <v>35</v>
      </c>
      <c r="B50" s="402" t="n"/>
      <c r="C50" s="263" t="inlineStr">
        <is>
          <t>01.7.15.10-0035</t>
        </is>
      </c>
      <c r="D50" s="264" t="inlineStr">
        <is>
          <t>Скобы СК-21-1А</t>
        </is>
      </c>
      <c r="E50" s="437" t="inlineStr">
        <is>
          <t>шт</t>
        </is>
      </c>
      <c r="F50" s="437" t="n">
        <v>7.82</v>
      </c>
      <c r="G50" s="280" t="n">
        <v>116.92</v>
      </c>
      <c r="H50" s="280">
        <f>ROUND(F50*G50,2)</f>
        <v/>
      </c>
    </row>
    <row r="51" ht="26.45" customHeight="1" s="356">
      <c r="A51" s="269" t="n">
        <v>36</v>
      </c>
      <c r="B51" s="402" t="n"/>
      <c r="C51" s="263" t="inlineStr">
        <is>
          <t>01.3.01.06-0050</t>
        </is>
      </c>
      <c r="D51" s="264" t="inlineStr">
        <is>
          <t>Смазка универсальная тугоплавкая УТ (консталин жировой)</t>
        </is>
      </c>
      <c r="E51" s="437" t="inlineStr">
        <is>
          <t>т</t>
        </is>
      </c>
      <c r="F51" s="437" t="n">
        <v>0.0490314</v>
      </c>
      <c r="G51" s="280" t="n">
        <v>17500</v>
      </c>
      <c r="H51" s="280">
        <f>ROUND(F51*G51,2)</f>
        <v/>
      </c>
    </row>
    <row r="52">
      <c r="A52" s="269" t="n">
        <v>37</v>
      </c>
      <c r="B52" s="402" t="n"/>
      <c r="C52" s="263" t="inlineStr">
        <is>
          <t>999-9950</t>
        </is>
      </c>
      <c r="D52" s="264" t="inlineStr">
        <is>
          <t>Вспомогательные ненормируемые ресурсы</t>
        </is>
      </c>
      <c r="E52" s="437" t="inlineStr">
        <is>
          <t>руб.</t>
        </is>
      </c>
      <c r="F52" s="437" t="n">
        <v>623.0463008</v>
      </c>
      <c r="G52" s="280" t="n">
        <v>1</v>
      </c>
      <c r="H52" s="280">
        <f>ROUND(F52*G52,2)</f>
        <v/>
      </c>
    </row>
    <row r="53">
      <c r="A53" s="269" t="n">
        <v>38</v>
      </c>
      <c r="B53" s="402" t="n"/>
      <c r="C53" s="263" t="inlineStr">
        <is>
          <t>20.1.02.23-0082</t>
        </is>
      </c>
      <c r="D53" s="264" t="inlineStr">
        <is>
          <t>Перемычки гибкие, тип ПГС-50</t>
        </is>
      </c>
      <c r="E53" s="437" t="inlineStr">
        <is>
          <t>10 шт</t>
        </is>
      </c>
      <c r="F53" s="437" t="n">
        <v>15.64</v>
      </c>
      <c r="G53" s="280" t="n">
        <v>39</v>
      </c>
      <c r="H53" s="280">
        <f>ROUND(F53*G53,2)</f>
        <v/>
      </c>
    </row>
    <row r="54">
      <c r="A54" s="269" t="n">
        <v>39</v>
      </c>
      <c r="B54" s="402" t="n"/>
      <c r="C54" s="263" t="inlineStr">
        <is>
          <t>20.1.02.05-0011</t>
        </is>
      </c>
      <c r="D54" s="264" t="inlineStr">
        <is>
          <t>Коромысло: универсальное 2КУ-12-1</t>
        </is>
      </c>
      <c r="E54" s="437" t="inlineStr">
        <is>
          <t>шт</t>
        </is>
      </c>
      <c r="F54" s="437" t="n">
        <v>3.91</v>
      </c>
      <c r="G54" s="280" t="n">
        <v>127.11</v>
      </c>
      <c r="H54" s="280">
        <f>ROUND(F54*G54,2)</f>
        <v/>
      </c>
    </row>
    <row r="55">
      <c r="A55" s="269" t="n">
        <v>40</v>
      </c>
      <c r="B55" s="402" t="n"/>
      <c r="C55" s="263" t="inlineStr">
        <is>
          <t>20.1.02.21-0035</t>
        </is>
      </c>
      <c r="D55" s="264" t="inlineStr">
        <is>
          <t>Узел крепления КГН-7-5</t>
        </is>
      </c>
      <c r="E55" s="437" t="inlineStr">
        <is>
          <t>шт</t>
        </is>
      </c>
      <c r="F55" s="437" t="n">
        <v>3.91</v>
      </c>
      <c r="G55" s="280" t="n">
        <v>122.68</v>
      </c>
      <c r="H55" s="280">
        <f>ROUND(F55*G55,2)</f>
        <v/>
      </c>
    </row>
    <row r="56">
      <c r="A56" s="269" t="n">
        <v>41</v>
      </c>
      <c r="B56" s="402" t="n"/>
      <c r="C56" s="263" t="inlineStr">
        <is>
          <t>01.7.15.10-0038</t>
        </is>
      </c>
      <c r="D56" s="264" t="inlineStr">
        <is>
          <t>Скобы трехлапчатые СКТ-16-1</t>
        </is>
      </c>
      <c r="E56" s="437" t="inlineStr">
        <is>
          <t>шт</t>
        </is>
      </c>
      <c r="F56" s="437" t="n">
        <v>3.91</v>
      </c>
      <c r="G56" s="280" t="n">
        <v>113.53</v>
      </c>
      <c r="H56" s="280">
        <f>ROUND(F56*G56,2)</f>
        <v/>
      </c>
    </row>
    <row r="57">
      <c r="A57" s="269" t="n">
        <v>42</v>
      </c>
      <c r="B57" s="402" t="n"/>
      <c r="C57" s="263" t="inlineStr">
        <is>
          <t>20.1.02.22-0013</t>
        </is>
      </c>
      <c r="D57" s="264" t="inlineStr">
        <is>
          <t>Ушко: специальное УС-7-16</t>
        </is>
      </c>
      <c r="E57" s="437" t="inlineStr">
        <is>
          <t>шт</t>
        </is>
      </c>
      <c r="F57" s="437" t="n">
        <v>3.91</v>
      </c>
      <c r="G57" s="280" t="n">
        <v>88.97</v>
      </c>
      <c r="H57" s="280">
        <f>ROUND(F57*G57,2)</f>
        <v/>
      </c>
    </row>
    <row r="58">
      <c r="A58" s="269" t="n">
        <v>43</v>
      </c>
      <c r="B58" s="402" t="n"/>
      <c r="C58" s="263" t="inlineStr">
        <is>
          <t>01.7.15.10-0031</t>
        </is>
      </c>
      <c r="D58" s="264" t="inlineStr">
        <is>
          <t>Скобы СК-7-1А</t>
        </is>
      </c>
      <c r="E58" s="437" t="inlineStr">
        <is>
          <t>шт</t>
        </is>
      </c>
      <c r="F58" s="437" t="n">
        <v>11.73</v>
      </c>
      <c r="G58" s="280" t="n">
        <v>28.07</v>
      </c>
      <c r="H58" s="280">
        <f>ROUND(F58*G58,2)</f>
        <v/>
      </c>
    </row>
    <row r="59">
      <c r="A59" s="269" t="n">
        <v>44</v>
      </c>
      <c r="B59" s="402" t="n"/>
      <c r="C59" s="263" t="inlineStr">
        <is>
          <t>01.7.15.10-0034</t>
        </is>
      </c>
      <c r="D59" s="264" t="inlineStr">
        <is>
          <t>Скобы СК-16-1А</t>
        </is>
      </c>
      <c r="E59" s="437" t="inlineStr">
        <is>
          <t>шт</t>
        </is>
      </c>
      <c r="F59" s="437" t="n">
        <v>3.91</v>
      </c>
      <c r="G59" s="280" t="n">
        <v>70.76000000000001</v>
      </c>
      <c r="H59" s="280">
        <f>ROUND(F59*G59,2)</f>
        <v/>
      </c>
    </row>
    <row r="60" customFormat="1" s="335">
      <c r="A60" s="269" t="n">
        <v>45</v>
      </c>
      <c r="B60" s="402" t="n"/>
      <c r="C60" s="263" t="inlineStr">
        <is>
          <t>20.1.02.05-0003</t>
        </is>
      </c>
      <c r="D60" s="264" t="inlineStr">
        <is>
          <t>Коромысло: 2КД-7-1С</t>
        </is>
      </c>
      <c r="E60" s="437" t="inlineStr">
        <is>
          <t>шт</t>
        </is>
      </c>
      <c r="F60" s="437" t="n">
        <v>3.91</v>
      </c>
      <c r="G60" s="280" t="n">
        <v>50.46</v>
      </c>
      <c r="H60" s="280">
        <f>ROUND(F60*G60,2)</f>
        <v/>
      </c>
    </row>
    <row r="61">
      <c r="A61" s="269" t="n">
        <v>46</v>
      </c>
      <c r="B61" s="402" t="n"/>
      <c r="C61" s="263" t="inlineStr">
        <is>
          <t>20.1.02.05-0008</t>
        </is>
      </c>
      <c r="D61" s="264" t="inlineStr">
        <is>
          <t>Коромысло: К2-7-1С</t>
        </is>
      </c>
      <c r="E61" s="437" t="inlineStr">
        <is>
          <t>шт</t>
        </is>
      </c>
      <c r="F61" s="437" t="n">
        <v>3.91</v>
      </c>
      <c r="G61" s="280" t="n">
        <v>48.16</v>
      </c>
      <c r="H61" s="280">
        <f>ROUND(F61*G61,2)</f>
        <v/>
      </c>
    </row>
    <row r="62">
      <c r="A62" s="269" t="n">
        <v>47</v>
      </c>
      <c r="B62" s="402" t="n"/>
      <c r="C62" s="263" t="inlineStr">
        <is>
          <t>22.2.02.04-0017</t>
        </is>
      </c>
      <c r="D62" s="264" t="inlineStr">
        <is>
          <t>Звено промежуточное прямое двойное 2ПР-7-1</t>
        </is>
      </c>
      <c r="E62" s="437" t="inlineStr">
        <is>
          <t>шт</t>
        </is>
      </c>
      <c r="F62" s="437" t="n">
        <v>3.91</v>
      </c>
      <c r="G62" s="280" t="n">
        <v>41.1</v>
      </c>
      <c r="H62" s="280">
        <f>ROUND(F62*G62,2)</f>
        <v/>
      </c>
      <c r="K62" s="272" t="n"/>
    </row>
    <row r="63">
      <c r="A63" s="269" t="n">
        <v>48</v>
      </c>
      <c r="B63" s="402" t="n"/>
      <c r="C63" s="263" t="inlineStr">
        <is>
          <t>22.2.02.04-0001</t>
        </is>
      </c>
      <c r="D63" s="264" t="inlineStr">
        <is>
          <t>Звено промежуточное вывернутое ПРВ-7-1</t>
        </is>
      </c>
      <c r="E63" s="437" t="inlineStr">
        <is>
          <t>шт</t>
        </is>
      </c>
      <c r="F63" s="437" t="n">
        <v>3.91</v>
      </c>
      <c r="G63" s="280" t="n">
        <v>31.44</v>
      </c>
      <c r="H63" s="280">
        <f>ROUND(F63*G63,2)</f>
        <v/>
      </c>
      <c r="K63" s="272" t="n"/>
    </row>
    <row r="64">
      <c r="A64" s="269" t="n">
        <v>49</v>
      </c>
      <c r="B64" s="402" t="n"/>
      <c r="C64" s="263" t="inlineStr">
        <is>
          <t>22.2.02.04-0021</t>
        </is>
      </c>
      <c r="D64" s="264" t="inlineStr">
        <is>
          <t>Звено промежуточное прямое ПР-7-6</t>
        </is>
      </c>
      <c r="E64" s="437" t="inlineStr">
        <is>
          <t>шт</t>
        </is>
      </c>
      <c r="F64" s="437" t="n">
        <v>3.91</v>
      </c>
      <c r="G64" s="280" t="n">
        <v>27.04</v>
      </c>
      <c r="H64" s="280">
        <f>ROUND(F64*G64,2)</f>
        <v/>
      </c>
      <c r="K64" s="272" t="n"/>
    </row>
    <row r="65">
      <c r="A65" s="269" t="n">
        <v>50</v>
      </c>
      <c r="B65" s="402" t="n"/>
      <c r="C65" s="263" t="inlineStr">
        <is>
          <t>20.1.02.14-1014</t>
        </is>
      </c>
      <c r="D65" s="264" t="inlineStr">
        <is>
          <t>Серьга СР-7-16</t>
        </is>
      </c>
      <c r="E65" s="437" t="inlineStr">
        <is>
          <t>шт</t>
        </is>
      </c>
      <c r="F65" s="437" t="n">
        <v>3.91</v>
      </c>
      <c r="G65" s="280" t="n">
        <v>9.359999999999999</v>
      </c>
      <c r="H65" s="280">
        <f>ROUND(F65*G65,2)</f>
        <v/>
      </c>
    </row>
    <row r="66">
      <c r="A66" s="269" t="n">
        <v>51</v>
      </c>
      <c r="B66" s="402" t="n"/>
      <c r="C66" s="263" t="inlineStr">
        <is>
          <t>01.7.15.07-0031</t>
        </is>
      </c>
      <c r="D66" s="264" t="inlineStr">
        <is>
          <t>Дюбели распорные с гайкой</t>
        </is>
      </c>
      <c r="E66" s="437" t="inlineStr">
        <is>
          <t>100 шт</t>
        </is>
      </c>
      <c r="F66" s="437" t="n">
        <v>0.137632</v>
      </c>
      <c r="G66" s="280" t="n">
        <v>110</v>
      </c>
      <c r="H66" s="280">
        <f>ROUND(F66*G66,2)</f>
        <v/>
      </c>
    </row>
    <row r="67" ht="26.45" customHeight="1" s="356">
      <c r="A67" s="269" t="n">
        <v>52</v>
      </c>
      <c r="B67" s="402" t="n"/>
      <c r="C67" s="263" t="inlineStr">
        <is>
          <t>03.2.01.01-0003</t>
        </is>
      </c>
      <c r="D67" s="264" t="inlineStr">
        <is>
          <t>Портландцемент общестроительного назначения бездобавочный М500 Д0 (ЦЕМ I 42,5Н)</t>
        </is>
      </c>
      <c r="E67" s="437" t="inlineStr">
        <is>
          <t>т</t>
        </is>
      </c>
      <c r="F67" s="437" t="n">
        <v>0.0309672</v>
      </c>
      <c r="G67" s="280" t="n">
        <v>480</v>
      </c>
      <c r="H67" s="280">
        <f>ROUND(F67*G67,2)</f>
        <v/>
      </c>
    </row>
    <row r="68">
      <c r="A68" s="269" t="n">
        <v>53</v>
      </c>
      <c r="B68" s="402" t="n"/>
      <c r="C68" s="263" t="inlineStr">
        <is>
          <t>01.3.01.01-0001</t>
        </is>
      </c>
      <c r="D68" s="264" t="inlineStr">
        <is>
          <t>Бензин авиационный Б-70</t>
        </is>
      </c>
      <c r="E68" s="437" t="inlineStr">
        <is>
          <t>т</t>
        </is>
      </c>
      <c r="F68" s="437" t="n">
        <v>0.003128</v>
      </c>
      <c r="G68" s="280" t="n">
        <v>4488.4</v>
      </c>
      <c r="H68" s="280">
        <f>ROUND(F68*G68,2)</f>
        <v/>
      </c>
    </row>
    <row r="69">
      <c r="A69" s="269" t="n">
        <v>54</v>
      </c>
      <c r="B69" s="402" t="n"/>
      <c r="C69" s="263" t="inlineStr">
        <is>
          <t>14.4.02.09-0001</t>
        </is>
      </c>
      <c r="D69" s="264" t="inlineStr">
        <is>
          <t>Краска</t>
        </is>
      </c>
      <c r="E69" s="437" t="inlineStr">
        <is>
          <t>кг</t>
        </is>
      </c>
      <c r="F69" s="437" t="n">
        <v>0.490314</v>
      </c>
      <c r="G69" s="280" t="n">
        <v>28.6</v>
      </c>
      <c r="H69" s="280">
        <f>ROUND(F69*G69,2)</f>
        <v/>
      </c>
    </row>
    <row r="70">
      <c r="A70" s="269" t="n">
        <v>55</v>
      </c>
      <c r="B70" s="402" t="n"/>
      <c r="C70" s="263" t="inlineStr">
        <is>
          <t>01.7.11.07-0034</t>
        </is>
      </c>
      <c r="D70" s="264" t="inlineStr">
        <is>
          <t>Электроды сварочные Э42А, диаметр 4 мм</t>
        </is>
      </c>
      <c r="E70" s="437" t="inlineStr">
        <is>
          <t>кг</t>
        </is>
      </c>
      <c r="F70" s="437" t="n">
        <v>1.097928</v>
      </c>
      <c r="G70" s="280" t="n">
        <v>10.57</v>
      </c>
      <c r="H70" s="280">
        <f>ROUND(F70*G70,2)</f>
        <v/>
      </c>
    </row>
    <row r="71">
      <c r="A71" s="269" t="n">
        <v>56</v>
      </c>
      <c r="B71" s="402" t="n"/>
      <c r="C71" s="263" t="inlineStr">
        <is>
          <t>14.1.02.01-0002</t>
        </is>
      </c>
      <c r="D71" s="264" t="inlineStr">
        <is>
          <t>Клей БМК-5к</t>
        </is>
      </c>
      <c r="E71" s="437" t="inlineStr">
        <is>
          <t>кг</t>
        </is>
      </c>
      <c r="F71" s="437" t="n">
        <v>0.21505</v>
      </c>
      <c r="G71" s="280" t="n">
        <v>25.8</v>
      </c>
      <c r="H71" s="280">
        <f>ROUND(F71*G71,2)</f>
        <v/>
      </c>
    </row>
    <row r="72">
      <c r="A72" s="269" t="n">
        <v>57</v>
      </c>
      <c r="B72" s="402" t="n"/>
      <c r="C72" s="263" t="inlineStr">
        <is>
          <t>01.3.02.02-0001</t>
        </is>
      </c>
      <c r="D72" s="264" t="inlineStr">
        <is>
          <t>Аргон газообразный, сорт I</t>
        </is>
      </c>
      <c r="E72" s="437" t="inlineStr">
        <is>
          <t>м3</t>
        </is>
      </c>
      <c r="F72" s="437" t="n">
        <v>0.12903</v>
      </c>
      <c r="G72" s="280" t="n">
        <v>17.86</v>
      </c>
      <c r="H72" s="280">
        <f>ROUND(F72*G72,2)</f>
        <v/>
      </c>
    </row>
    <row r="73">
      <c r="A73" s="269" t="n">
        <v>58</v>
      </c>
      <c r="B73" s="402" t="n"/>
      <c r="C73" s="263" t="inlineStr">
        <is>
          <t>01.7.06.07-0001</t>
        </is>
      </c>
      <c r="D73" s="264" t="inlineStr">
        <is>
          <t>Лента К226</t>
        </is>
      </c>
      <c r="E73" s="437" t="inlineStr">
        <is>
          <t>100 м</t>
        </is>
      </c>
      <c r="F73" s="437" t="n">
        <v>0.018768</v>
      </c>
      <c r="G73" s="280" t="n">
        <v>120</v>
      </c>
      <c r="H73" s="280">
        <f>ROUND(F73*G73,2)</f>
        <v/>
      </c>
    </row>
    <row r="74">
      <c r="A74" s="269" t="n">
        <v>59</v>
      </c>
      <c r="B74" s="402" t="n"/>
      <c r="C74" s="263" t="inlineStr">
        <is>
          <t>01.7.15.11-0061</t>
        </is>
      </c>
      <c r="D74" s="264" t="inlineStr">
        <is>
          <t>Шайбы пружинные</t>
        </is>
      </c>
      <c r="E74" s="437" t="inlineStr">
        <is>
          <t>т</t>
        </is>
      </c>
      <c r="F74" s="437" t="n">
        <v>6.647000000000001e-05</v>
      </c>
      <c r="G74" s="280" t="n">
        <v>31600</v>
      </c>
      <c r="H74" s="280">
        <f>ROUND(F74*G74,2)</f>
        <v/>
      </c>
    </row>
    <row r="75" ht="39.6" customFormat="1" customHeight="1" s="335">
      <c r="A75" s="269" t="n">
        <v>60</v>
      </c>
      <c r="B75" s="402" t="n"/>
      <c r="C75" s="263" t="inlineStr">
        <is>
          <t>10.1.02.04-0009</t>
        </is>
      </c>
      <c r="D75" s="26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37" t="inlineStr">
        <is>
          <t>т</t>
        </is>
      </c>
      <c r="F75" s="437" t="n">
        <v>3.128e-05</v>
      </c>
      <c r="G75" s="280" t="n">
        <v>55960.01</v>
      </c>
      <c r="H75" s="280">
        <f>ROUND(F75*G75,2)</f>
        <v/>
      </c>
    </row>
    <row r="76">
      <c r="A76" s="269" t="n">
        <v>61</v>
      </c>
      <c r="B76" s="402" t="n"/>
      <c r="C76" s="263" t="inlineStr">
        <is>
          <t>02.3.01.02-1011</t>
        </is>
      </c>
      <c r="D76" s="264" t="inlineStr">
        <is>
          <t>Песок природный I класс, средний, круглые сита</t>
        </is>
      </c>
      <c r="E76" s="437" t="inlineStr">
        <is>
          <t>м3</t>
        </is>
      </c>
      <c r="F76" s="437" t="n">
        <v>0.025806</v>
      </c>
      <c r="G76" s="280" t="n">
        <v>54.95</v>
      </c>
      <c r="H76" s="280">
        <f>ROUND(F76*G76,2)</f>
        <v/>
      </c>
    </row>
    <row r="77">
      <c r="A77" s="269" t="n">
        <v>62</v>
      </c>
      <c r="B77" s="402" t="n"/>
      <c r="C77" s="263" t="inlineStr">
        <is>
          <t>10.2.02.10-0013</t>
        </is>
      </c>
      <c r="D77" s="264" t="inlineStr">
        <is>
          <t>Прутки медные, круглые, марка М3, диаметр 20 мм</t>
        </is>
      </c>
      <c r="E77" s="437" t="inlineStr">
        <is>
          <t>т</t>
        </is>
      </c>
      <c r="F77" s="437" t="n">
        <v>1.564e-05</v>
      </c>
      <c r="G77" s="280" t="n">
        <v>71640</v>
      </c>
      <c r="H77" s="280">
        <f>ROUND(F77*G77,2)</f>
        <v/>
      </c>
      <c r="K77" s="272" t="n"/>
    </row>
    <row r="78">
      <c r="A78" s="269" t="n">
        <v>63</v>
      </c>
      <c r="B78" s="402" t="n"/>
      <c r="C78" s="263" t="inlineStr">
        <is>
          <t>01.3.01.05-0009</t>
        </is>
      </c>
      <c r="D78" s="264" t="inlineStr">
        <is>
          <t>Парафин нефтяной твердый Т-1</t>
        </is>
      </c>
      <c r="E78" s="437" t="inlineStr">
        <is>
          <t>т</t>
        </is>
      </c>
      <c r="F78" s="437" t="n">
        <v>7.82e-05</v>
      </c>
      <c r="G78" s="280" t="n">
        <v>8105.71</v>
      </c>
      <c r="H78" s="280">
        <f>ROUND(F78*G78,2)</f>
        <v/>
      </c>
      <c r="K78" s="272" t="n"/>
    </row>
    <row r="81">
      <c r="B81" s="358" t="inlineStr">
        <is>
          <t>Составил ______________________     Е. М. Добровольская</t>
        </is>
      </c>
    </row>
    <row r="82">
      <c r="B82" s="223" t="inlineStr">
        <is>
          <t xml:space="preserve">                         (подпись, инициалы, фамилия)</t>
        </is>
      </c>
    </row>
    <row r="84">
      <c r="B84" s="358" t="inlineStr">
        <is>
          <t>Проверил ______________________        А.В. Костянецкая</t>
        </is>
      </c>
    </row>
    <row r="85">
      <c r="B85" s="223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topLeftCell="A34" workbookViewId="0">
      <selection activeCell="C24" sqref="C24"/>
    </sheetView>
  </sheetViews>
  <sheetFormatPr baseColWidth="8" defaultColWidth="9.140625" defaultRowHeight="14.4" outlineLevelRow="0"/>
  <cols>
    <col width="4.140625" customWidth="1" style="356" min="1" max="1"/>
    <col width="36.28515625" customWidth="1" style="356" min="2" max="2"/>
    <col width="18.85546875" customWidth="1" style="356" min="3" max="3"/>
    <col width="18.28515625" customWidth="1" style="356" min="4" max="4"/>
    <col width="18.85546875" customWidth="1" style="356" min="5" max="5"/>
    <col width="9.140625" customWidth="1" style="356" min="6" max="6"/>
    <col width="13.42578125" customWidth="1" style="356" min="7" max="7"/>
    <col width="9.140625" customWidth="1" style="356" min="8" max="8"/>
    <col width="9.140625" customWidth="1" style="356" min="9" max="9"/>
    <col width="9.140625" customWidth="1" style="356" min="10" max="10"/>
    <col width="9.140625" customWidth="1" style="356" min="11" max="11"/>
    <col width="13.5703125" customWidth="1" style="356" min="12" max="12"/>
    <col width="9.140625" customWidth="1" style="356" min="13" max="13"/>
  </cols>
  <sheetData>
    <row r="1">
      <c r="B1" s="341" t="n"/>
      <c r="C1" s="341" t="n"/>
      <c r="D1" s="341" t="n"/>
      <c r="E1" s="341" t="n"/>
    </row>
    <row r="2">
      <c r="B2" s="341" t="n"/>
      <c r="C2" s="341" t="n"/>
      <c r="D2" s="341" t="n"/>
      <c r="E2" s="432" t="inlineStr">
        <is>
          <t>Приложение № 4</t>
        </is>
      </c>
    </row>
    <row r="3">
      <c r="B3" s="341" t="n"/>
      <c r="C3" s="341" t="n"/>
      <c r="D3" s="341" t="n"/>
      <c r="E3" s="341" t="n"/>
    </row>
    <row r="4">
      <c r="B4" s="341" t="n"/>
      <c r="C4" s="341" t="n"/>
      <c r="D4" s="341" t="n"/>
      <c r="E4" s="341" t="n"/>
    </row>
    <row r="5">
      <c r="B5" s="378" t="inlineStr">
        <is>
          <t>Ресурсная модель</t>
        </is>
      </c>
    </row>
    <row r="6">
      <c r="B6" s="250" t="n"/>
      <c r="C6" s="341" t="n"/>
      <c r="D6" s="341" t="n"/>
      <c r="E6" s="341" t="n"/>
    </row>
    <row r="7" ht="25.5" customHeight="1" s="356">
      <c r="B7" s="391" t="inlineStr">
        <is>
          <t>Наименование разрабатываемого показателя УНЦ — Ячейка реактора ТОР 20 кВ, 3000 А, сдвоенный</t>
        </is>
      </c>
    </row>
    <row r="8">
      <c r="B8" s="407" t="inlineStr">
        <is>
          <t>Единица измерения  — 1 ячейка</t>
        </is>
      </c>
    </row>
    <row r="9">
      <c r="B9" s="250" t="n"/>
      <c r="C9" s="341" t="n"/>
      <c r="D9" s="341" t="n"/>
      <c r="E9" s="341" t="n"/>
    </row>
    <row r="10" ht="52.9" customHeight="1" s="356">
      <c r="B10" s="411" t="inlineStr">
        <is>
          <t>Наименование</t>
        </is>
      </c>
      <c r="C10" s="411" t="inlineStr">
        <is>
          <t>Сметная стоимость в ценах на 01.01.2023
 (руб.)</t>
        </is>
      </c>
      <c r="D10" s="411" t="inlineStr">
        <is>
          <t>Удельный вес, 
(в СМР)</t>
        </is>
      </c>
      <c r="E10" s="411" t="inlineStr">
        <is>
          <t>Удельный вес, % 
(от всего по РМ)</t>
        </is>
      </c>
    </row>
    <row r="11">
      <c r="B11" s="282" t="inlineStr">
        <is>
          <t>Оплата труда рабочих</t>
        </is>
      </c>
      <c r="C11" s="243">
        <f>'Прил.5 Расчет СМР и ОБ'!J15</f>
        <v/>
      </c>
      <c r="D11" s="244">
        <f>C11/$C$24</f>
        <v/>
      </c>
      <c r="E11" s="244">
        <f>C11/$C$40</f>
        <v/>
      </c>
    </row>
    <row r="12">
      <c r="B12" s="282" t="inlineStr">
        <is>
          <t>Эксплуатация машин основных</t>
        </is>
      </c>
      <c r="C12" s="243">
        <f>'Прил.5 Расчет СМР и ОБ'!J22</f>
        <v/>
      </c>
      <c r="D12" s="244">
        <f>C12/$C$24</f>
        <v/>
      </c>
      <c r="E12" s="244">
        <f>C12/$C$40</f>
        <v/>
      </c>
    </row>
    <row r="13">
      <c r="B13" s="282" t="inlineStr">
        <is>
          <t>Эксплуатация машин прочих</t>
        </is>
      </c>
      <c r="C13" s="243">
        <f>'Прил.5 Расчет СМР и ОБ'!J32</f>
        <v/>
      </c>
      <c r="D13" s="244">
        <f>C13/$C$24</f>
        <v/>
      </c>
      <c r="E13" s="244">
        <f>C13/$C$40</f>
        <v/>
      </c>
    </row>
    <row r="14">
      <c r="B14" s="28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82" t="inlineStr">
        <is>
          <t>в том числе зарплата машинистов</t>
        </is>
      </c>
      <c r="C15" s="243">
        <f>'Прил.5 Расчет СМР и ОБ'!J17</f>
        <v/>
      </c>
      <c r="D15" s="244">
        <f>C15/$C$24</f>
        <v/>
      </c>
      <c r="E15" s="244">
        <f>C15/$C$40</f>
        <v/>
      </c>
    </row>
    <row r="16">
      <c r="B16" s="282" t="inlineStr">
        <is>
          <t>Материалы основные</t>
        </is>
      </c>
      <c r="C16" s="243">
        <f>'Прил.5 Расчет СМР и ОБ'!J48</f>
        <v/>
      </c>
      <c r="D16" s="244">
        <f>C16/$C$24</f>
        <v/>
      </c>
      <c r="E16" s="244">
        <f>C16/$C$40</f>
        <v/>
      </c>
    </row>
    <row r="17">
      <c r="B17" s="282" t="inlineStr">
        <is>
          <t>Материалы прочие</t>
        </is>
      </c>
      <c r="C17" s="243">
        <f>'Прил.5 Расчет СМР и ОБ'!J92</f>
        <v/>
      </c>
      <c r="D17" s="244">
        <f>C17/$C$24</f>
        <v/>
      </c>
      <c r="E17" s="244">
        <f>C17/$C$40</f>
        <v/>
      </c>
      <c r="G17" s="498" t="n"/>
    </row>
    <row r="18">
      <c r="B18" s="28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82" t="inlineStr">
        <is>
          <t>ИТОГО</t>
        </is>
      </c>
      <c r="C19" s="243">
        <f>C18+C14+C11</f>
        <v/>
      </c>
      <c r="D19" s="244" t="n"/>
      <c r="E19" s="282" t="n"/>
    </row>
    <row r="20">
      <c r="B20" s="28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82" t="inlineStr">
        <is>
          <t>Сметная прибыль, %</t>
        </is>
      </c>
      <c r="C21" s="247">
        <f>'Прил.5 Расчет СМР и ОБ'!D96</f>
        <v/>
      </c>
      <c r="D21" s="244" t="n"/>
      <c r="E21" s="282" t="n"/>
    </row>
    <row r="22">
      <c r="B22" s="28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82" t="inlineStr">
        <is>
          <t>Накладные расходы, %</t>
        </is>
      </c>
      <c r="C23" s="247">
        <f>'Прил.5 Расчет СМР и ОБ'!D95</f>
        <v/>
      </c>
      <c r="D23" s="244" t="n"/>
      <c r="E23" s="282" t="n"/>
    </row>
    <row r="24">
      <c r="B24" s="282" t="inlineStr">
        <is>
          <t>ВСЕГО СМР с НР и СП</t>
        </is>
      </c>
      <c r="C24" s="243">
        <f>'Прил.5 Расчет СМР и ОБ'!J97</f>
        <v/>
      </c>
      <c r="D24" s="244">
        <f>C24/$C$24</f>
        <v/>
      </c>
      <c r="E24" s="244">
        <f>C24/$C$40</f>
        <v/>
      </c>
    </row>
    <row r="25" ht="26.45" customHeight="1" s="356">
      <c r="B25" s="282" t="inlineStr">
        <is>
          <t>ВСЕГО стоимость оборудования, в том числе</t>
        </is>
      </c>
      <c r="C25" s="243">
        <f>'Прил.5 Расчет СМР и ОБ'!J40</f>
        <v/>
      </c>
      <c r="D25" s="244" t="n"/>
      <c r="E25" s="244">
        <f>C25/$C$40</f>
        <v/>
      </c>
    </row>
    <row r="26" ht="26.45" customHeight="1" s="356">
      <c r="B26" s="282" t="inlineStr">
        <is>
          <t>стоимость оборудования технологического</t>
        </is>
      </c>
      <c r="C26" s="243">
        <f>'Прил.5 Расчет СМР и ОБ'!J41</f>
        <v/>
      </c>
      <c r="D26" s="244" t="n"/>
      <c r="E26" s="244">
        <f>C26/$C$40</f>
        <v/>
      </c>
    </row>
    <row r="27">
      <c r="B27" s="282" t="inlineStr">
        <is>
          <t>ИТОГО (СМР + ОБОРУДОВАНИЕ)</t>
        </is>
      </c>
      <c r="C27" s="283">
        <f>C24+C25</f>
        <v/>
      </c>
      <c r="D27" s="244" t="n"/>
      <c r="E27" s="244">
        <f>C27/$C$40</f>
        <v/>
      </c>
      <c r="G27" s="245" t="n"/>
    </row>
    <row r="28" ht="33" customHeight="1" s="356">
      <c r="B28" s="282" t="inlineStr">
        <is>
          <t>ПРОЧ. ЗАТР., УЧТЕННЫЕ ПОКАЗАТЕЛЕМ,  в том числе</t>
        </is>
      </c>
      <c r="C28" s="282" t="n"/>
      <c r="D28" s="282" t="n"/>
      <c r="E28" s="282" t="n"/>
    </row>
    <row r="29" ht="26.45" customHeight="1" s="356">
      <c r="B29" s="282" t="inlineStr">
        <is>
          <t>Временные здания и сооружения - 3,9%</t>
        </is>
      </c>
      <c r="C29" s="283">
        <f>ROUND(C24*3.9%,2)</f>
        <v/>
      </c>
      <c r="D29" s="282" t="n"/>
      <c r="E29" s="244">
        <f>C29/$C$40</f>
        <v/>
      </c>
    </row>
    <row r="30" ht="39.6" customHeight="1" s="356">
      <c r="B30" s="282" t="inlineStr">
        <is>
          <t>Дополнительные затраты при производстве строительно-монтажных работ в зимнее время - 2,1%</t>
        </is>
      </c>
      <c r="C30" s="283">
        <f>ROUND((C24+C29)*2.1%,2)</f>
        <v/>
      </c>
      <c r="D30" s="282" t="n"/>
      <c r="E30" s="244">
        <f>C30/$C$40</f>
        <v/>
      </c>
    </row>
    <row r="31">
      <c r="B31" s="282" t="inlineStr">
        <is>
          <t>Пусконаладочные работы</t>
        </is>
      </c>
      <c r="C31" s="283" t="n">
        <v>251468.38</v>
      </c>
      <c r="D31" s="282" t="n"/>
      <c r="E31" s="244">
        <f>C31/$C$40</f>
        <v/>
      </c>
    </row>
    <row r="32" ht="26.45" customHeight="1" s="356">
      <c r="B32" s="282" t="inlineStr">
        <is>
          <t>Затраты по перевозке работников к месту работы и обратно</t>
        </is>
      </c>
      <c r="C32" s="283" t="n">
        <v>0</v>
      </c>
      <c r="D32" s="282" t="n"/>
      <c r="E32" s="244">
        <f>C32/$C$40</f>
        <v/>
      </c>
    </row>
    <row r="33" ht="26.45" customHeight="1" s="356">
      <c r="B33" s="282" t="inlineStr">
        <is>
          <t>Затраты, связанные с осуществлением работ вахтовым методом</t>
        </is>
      </c>
      <c r="C33" s="283">
        <f>ROUND(C27*0%,2)</f>
        <v/>
      </c>
      <c r="D33" s="282" t="n"/>
      <c r="E33" s="244">
        <f>C33/$C$40</f>
        <v/>
      </c>
    </row>
    <row r="34" ht="52.9" customHeight="1" s="356">
      <c r="B34" s="28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3" t="n">
        <v>0</v>
      </c>
      <c r="D34" s="282" t="n"/>
      <c r="E34" s="244">
        <f>C34/$C$40</f>
        <v/>
      </c>
    </row>
    <row r="35" ht="79.15000000000001" customHeight="1" s="356">
      <c r="B35" s="28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3">
        <f>ROUND(C27*0%,2)</f>
        <v/>
      </c>
      <c r="D35" s="282" t="n"/>
      <c r="E35" s="244">
        <f>C35/$C$40</f>
        <v/>
      </c>
    </row>
    <row r="36" ht="26.45" customHeight="1" s="356">
      <c r="B36" s="282" t="inlineStr">
        <is>
          <t>Строительный контроль и содержание службы заказчика - 2,14%</t>
        </is>
      </c>
      <c r="C36" s="283">
        <f>ROUND((C27+C32+C33+C34+C35+C29+C31+C30)*2.14%,2)</f>
        <v/>
      </c>
      <c r="D36" s="282" t="n"/>
      <c r="E36" s="244">
        <f>C36/$C$40</f>
        <v/>
      </c>
      <c r="G36" s="284" t="n"/>
      <c r="L36" s="245" t="n"/>
    </row>
    <row r="37">
      <c r="B37" s="282" t="inlineStr">
        <is>
          <t>Авторский надзор - 0,2%</t>
        </is>
      </c>
      <c r="C37" s="283">
        <f>ROUND((C27+C32+C33+C34+C35+C29+C31+C30)*0.2%,2)</f>
        <v/>
      </c>
      <c r="D37" s="282" t="n"/>
      <c r="E37" s="244">
        <f>C37/$C$40</f>
        <v/>
      </c>
      <c r="G37" s="285" t="n"/>
      <c r="L37" s="245" t="n"/>
    </row>
    <row r="38" ht="26.45" customHeight="1" s="356">
      <c r="B38" s="28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82" t="n"/>
      <c r="E38" s="244">
        <f>C38/$C$40</f>
        <v/>
      </c>
    </row>
    <row r="39" ht="13.5" customHeight="1" s="356">
      <c r="B39" s="282" t="inlineStr">
        <is>
          <t>Непредвиденные расходы</t>
        </is>
      </c>
      <c r="C39" s="243">
        <f>ROUND(C38*3%,2)</f>
        <v/>
      </c>
      <c r="D39" s="282" t="n"/>
      <c r="E39" s="244">
        <f>C39/$C$38</f>
        <v/>
      </c>
    </row>
    <row r="40">
      <c r="B40" s="282" t="inlineStr">
        <is>
          <t>ВСЕГО:</t>
        </is>
      </c>
      <c r="C40" s="243">
        <f>C39+C38</f>
        <v/>
      </c>
      <c r="D40" s="282" t="n"/>
      <c r="E40" s="244">
        <f>C40/$C$40</f>
        <v/>
      </c>
    </row>
    <row r="41">
      <c r="B41" s="282" t="inlineStr">
        <is>
          <t>ИТОГО ПОКАЗАТЕЛЬ НА ЕД. ИЗМ.</t>
        </is>
      </c>
      <c r="C41" s="243">
        <f>C40/'Прил.5 Расчет СМР и ОБ'!E99</f>
        <v/>
      </c>
      <c r="D41" s="282" t="n"/>
      <c r="E41" s="282" t="n"/>
    </row>
    <row r="42">
      <c r="B42" s="241" t="n"/>
      <c r="C42" s="341" t="n"/>
      <c r="D42" s="341" t="n"/>
      <c r="E42" s="341" t="n"/>
    </row>
    <row r="43">
      <c r="B43" s="241" t="inlineStr">
        <is>
          <t>Составил ____________________________  Е. М. Добровольская</t>
        </is>
      </c>
      <c r="C43" s="341" t="n"/>
      <c r="D43" s="341" t="n"/>
      <c r="E43" s="341" t="n"/>
    </row>
    <row r="44">
      <c r="B44" s="241" t="inlineStr">
        <is>
          <t xml:space="preserve">(должность, подпись, инициалы, фамилия) </t>
        </is>
      </c>
      <c r="C44" s="341" t="n"/>
      <c r="D44" s="341" t="n"/>
      <c r="E44" s="341" t="n"/>
    </row>
    <row r="45">
      <c r="B45" s="241" t="n"/>
      <c r="C45" s="341" t="n"/>
      <c r="D45" s="341" t="n"/>
      <c r="E45" s="341" t="n"/>
    </row>
    <row r="46">
      <c r="B46" s="241" t="inlineStr">
        <is>
          <t>Проверил ____________________________ А.В. Костянецкая</t>
        </is>
      </c>
      <c r="C46" s="341" t="n"/>
      <c r="D46" s="341" t="n"/>
      <c r="E46" s="341" t="n"/>
    </row>
    <row r="47">
      <c r="B47" s="407" t="inlineStr">
        <is>
          <t>(должность, подпись, инициалы, фамилия)</t>
        </is>
      </c>
      <c r="D47" s="341" t="n"/>
      <c r="E47" s="341" t="n"/>
    </row>
    <row r="49">
      <c r="B49" s="341" t="n"/>
      <c r="C49" s="341" t="n"/>
      <c r="D49" s="341" t="n"/>
      <c r="E49" s="341" t="n"/>
    </row>
    <row r="50">
      <c r="B50" s="341" t="n"/>
      <c r="C50" s="341" t="n"/>
      <c r="D50" s="341" t="n"/>
      <c r="E50" s="341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25" zoomScale="85" workbookViewId="0">
      <selection activeCell="C38" sqref="C38"/>
    </sheetView>
  </sheetViews>
  <sheetFormatPr baseColWidth="8" defaultColWidth="9.140625" defaultRowHeight="14.4" outlineLevelRow="1"/>
  <cols>
    <col width="5.7109375" customWidth="1" style="342" min="1" max="1"/>
    <col width="22.5703125" customWidth="1" style="342" min="2" max="2"/>
    <col width="39.140625" customWidth="1" style="342" min="3" max="3"/>
    <col width="16" customWidth="1" style="342" min="4" max="4"/>
    <col width="12.7109375" customWidth="1" style="342" min="5" max="5"/>
    <col width="14.5703125" customWidth="1" style="342" min="6" max="6"/>
    <col width="13.42578125" customWidth="1" style="342" min="7" max="7"/>
    <col width="12.7109375" customWidth="1" style="342" min="8" max="8"/>
    <col width="13.85546875" customWidth="1" style="342" min="9" max="9"/>
    <col width="17.5703125" customWidth="1" style="342" min="10" max="10"/>
    <col width="10.85546875" customWidth="1" style="342" min="11" max="11"/>
    <col width="13.85546875" customWidth="1" style="342" min="12" max="12"/>
    <col width="9.140625" customWidth="1" style="356" min="13" max="13"/>
  </cols>
  <sheetData>
    <row r="1" s="356">
      <c r="A1" s="342" t="n"/>
      <c r="B1" s="342" t="n"/>
      <c r="C1" s="342" t="n"/>
      <c r="D1" s="342" t="n"/>
      <c r="E1" s="342" t="n"/>
      <c r="F1" s="342" t="n"/>
      <c r="G1" s="342" t="n"/>
      <c r="H1" s="342" t="n"/>
      <c r="I1" s="342" t="n"/>
      <c r="J1" s="342" t="n"/>
      <c r="K1" s="342" t="n"/>
      <c r="L1" s="342" t="n"/>
      <c r="M1" s="342" t="n"/>
      <c r="N1" s="342" t="n"/>
    </row>
    <row r="2" ht="15.6" customHeight="1" s="356">
      <c r="A2" s="342" t="n"/>
      <c r="B2" s="342" t="n"/>
      <c r="C2" s="342" t="n"/>
      <c r="D2" s="342" t="n"/>
      <c r="E2" s="342" t="n"/>
      <c r="F2" s="342" t="n"/>
      <c r="G2" s="342" t="n"/>
      <c r="H2" s="408" t="inlineStr">
        <is>
          <t>Приложение №5</t>
        </is>
      </c>
      <c r="K2" s="342" t="n"/>
      <c r="L2" s="342" t="n"/>
      <c r="M2" s="342" t="n"/>
      <c r="N2" s="342" t="n"/>
    </row>
    <row r="3" s="356">
      <c r="A3" s="342" t="n"/>
      <c r="B3" s="342" t="n"/>
      <c r="C3" s="342" t="n"/>
      <c r="D3" s="342" t="n"/>
      <c r="E3" s="342" t="n"/>
      <c r="F3" s="342" t="n"/>
      <c r="G3" s="342" t="n"/>
      <c r="H3" s="342" t="n"/>
      <c r="I3" s="342" t="n"/>
      <c r="J3" s="342" t="n"/>
      <c r="K3" s="342" t="n"/>
      <c r="L3" s="342" t="n"/>
      <c r="M3" s="342" t="n"/>
      <c r="N3" s="342" t="n"/>
    </row>
    <row r="4" ht="13.15" customFormat="1" customHeight="1" s="341">
      <c r="A4" s="378" t="inlineStr">
        <is>
          <t>Расчет стоимости СМР и оборудования</t>
        </is>
      </c>
    </row>
    <row r="5" ht="13.15" customFormat="1" customHeight="1" s="341">
      <c r="A5" s="378" t="n"/>
      <c r="B5" s="378" t="n"/>
      <c r="C5" s="441" t="n"/>
      <c r="D5" s="378" t="n"/>
      <c r="E5" s="378" t="n"/>
      <c r="F5" s="378" t="n"/>
      <c r="G5" s="378" t="n"/>
      <c r="H5" s="378" t="n"/>
      <c r="I5" s="378" t="n"/>
      <c r="J5" s="378" t="n"/>
    </row>
    <row r="6" ht="12.75" customFormat="1" customHeight="1" s="341">
      <c r="A6" s="208" t="inlineStr">
        <is>
          <t>Наименование разрабатываемого показателя УНЦ</t>
        </is>
      </c>
      <c r="B6" s="207" t="n"/>
      <c r="C6" s="207" t="n"/>
      <c r="D6" s="381" t="inlineStr">
        <is>
          <t>Ячейка реактора ТОР 20 кВ, 3000 А, сдвоенный</t>
        </is>
      </c>
    </row>
    <row r="7" ht="13.15" customFormat="1" customHeight="1" s="341">
      <c r="A7" s="381" t="inlineStr">
        <is>
          <t>Единица измерения  — 1 ячейка</t>
        </is>
      </c>
      <c r="I7" s="391" t="n"/>
      <c r="J7" s="391" t="n"/>
    </row>
    <row r="8" ht="13.5" customFormat="1" customHeight="1" s="341">
      <c r="A8" s="381" t="n"/>
    </row>
    <row r="9" ht="13.15" customFormat="1" customHeight="1" s="341"/>
    <row r="10" ht="27" customHeight="1" s="356">
      <c r="A10" s="411" t="inlineStr">
        <is>
          <t>№ пп.</t>
        </is>
      </c>
      <c r="B10" s="411" t="inlineStr">
        <is>
          <t>Код ресурса</t>
        </is>
      </c>
      <c r="C10" s="411" t="inlineStr">
        <is>
          <t>Наименование</t>
        </is>
      </c>
      <c r="D10" s="411" t="inlineStr">
        <is>
          <t>Ед. изм.</t>
        </is>
      </c>
      <c r="E10" s="411" t="inlineStr">
        <is>
          <t>Кол-во единиц по проектным данным</t>
        </is>
      </c>
      <c r="F10" s="411" t="inlineStr">
        <is>
          <t>Сметная стоимость в ценах на 01.01.2000 (руб.)</t>
        </is>
      </c>
      <c r="G10" s="486" t="n"/>
      <c r="H10" s="411" t="inlineStr">
        <is>
          <t>Удельный вес, %</t>
        </is>
      </c>
      <c r="I10" s="411" t="inlineStr">
        <is>
          <t>Сметная стоимость в ценах на 01.01.2023 (руб.)</t>
        </is>
      </c>
      <c r="J10" s="486" t="n"/>
      <c r="K10" s="342" t="n"/>
      <c r="L10" s="342" t="n"/>
      <c r="M10" s="342" t="n"/>
      <c r="N10" s="342" t="n"/>
    </row>
    <row r="11" ht="28.5" customHeight="1" s="356">
      <c r="A11" s="488" t="n"/>
      <c r="B11" s="488" t="n"/>
      <c r="C11" s="488" t="n"/>
      <c r="D11" s="488" t="n"/>
      <c r="E11" s="488" t="n"/>
      <c r="F11" s="411" t="inlineStr">
        <is>
          <t>на ед. изм.</t>
        </is>
      </c>
      <c r="G11" s="411" t="inlineStr">
        <is>
          <t>общая</t>
        </is>
      </c>
      <c r="H11" s="488" t="n"/>
      <c r="I11" s="411" t="inlineStr">
        <is>
          <t>на ед. изм.</t>
        </is>
      </c>
      <c r="J11" s="411" t="inlineStr">
        <is>
          <t>общая</t>
        </is>
      </c>
      <c r="K11" s="342" t="n"/>
      <c r="L11" s="342" t="n"/>
      <c r="M11" s="342" t="n"/>
      <c r="N11" s="342" t="n"/>
    </row>
    <row r="12" s="356">
      <c r="A12" s="411" t="n">
        <v>1</v>
      </c>
      <c r="B12" s="411" t="n">
        <v>2</v>
      </c>
      <c r="C12" s="411" t="n">
        <v>3</v>
      </c>
      <c r="D12" s="411" t="n">
        <v>4</v>
      </c>
      <c r="E12" s="411" t="n">
        <v>5</v>
      </c>
      <c r="F12" s="411" t="n">
        <v>6</v>
      </c>
      <c r="G12" s="411" t="n">
        <v>7</v>
      </c>
      <c r="H12" s="411" t="n">
        <v>8</v>
      </c>
      <c r="I12" s="412" t="n">
        <v>9</v>
      </c>
      <c r="J12" s="412" t="n">
        <v>10</v>
      </c>
      <c r="K12" s="342" t="n"/>
      <c r="L12" s="342" t="n"/>
      <c r="M12" s="342" t="n"/>
      <c r="N12" s="342" t="n"/>
    </row>
    <row r="13">
      <c r="A13" s="411" t="n"/>
      <c r="B13" s="400" t="inlineStr">
        <is>
          <t>Затраты труда рабочих-строителей</t>
        </is>
      </c>
      <c r="C13" s="485" t="n"/>
      <c r="D13" s="485" t="n"/>
      <c r="E13" s="485" t="n"/>
      <c r="F13" s="485" t="n"/>
      <c r="G13" s="485" t="n"/>
      <c r="H13" s="486" t="n"/>
      <c r="I13" s="198" t="n"/>
      <c r="J13" s="198" t="n"/>
    </row>
    <row r="14" ht="26.45" customHeight="1" s="356">
      <c r="A14" s="411" t="n">
        <v>1</v>
      </c>
      <c r="B14" s="324" t="inlineStr">
        <is>
          <t>1-4-0</t>
        </is>
      </c>
      <c r="C14" s="422" t="inlineStr">
        <is>
          <t>Затраты труда рабочих-строителей среднего разряда (4,0)</t>
        </is>
      </c>
      <c r="D14" s="423" t="inlineStr">
        <is>
          <t>чел.-ч.</t>
        </is>
      </c>
      <c r="E14" s="499" t="n">
        <v>4522.2523492723</v>
      </c>
      <c r="F14" s="320" t="n">
        <v>9.619999999999999</v>
      </c>
      <c r="G14" s="320">
        <f>ROUND(E14*F14,2)</f>
        <v/>
      </c>
      <c r="H14" s="328">
        <f>G14/G15</f>
        <v/>
      </c>
      <c r="I14" s="320">
        <f>'ФОТр.тек.'!E13</f>
        <v/>
      </c>
      <c r="J14" s="298">
        <f>ROUND(I14*E14,2)</f>
        <v/>
      </c>
    </row>
    <row r="15" ht="26.45" customFormat="1" customHeight="1" s="342">
      <c r="A15" s="411" t="n"/>
      <c r="B15" s="423" t="n"/>
      <c r="C15" s="427" t="inlineStr">
        <is>
          <t>Итого по разделу "Затраты труда рабочих-строителей"</t>
        </is>
      </c>
      <c r="D15" s="423" t="inlineStr">
        <is>
          <t>чел.-ч.</t>
        </is>
      </c>
      <c r="E15" s="499">
        <f>SUM(E14:E14)</f>
        <v/>
      </c>
      <c r="F15" s="320" t="n"/>
      <c r="G15" s="320">
        <f>SUM(G14:G14)</f>
        <v/>
      </c>
      <c r="H15" s="426" t="n">
        <v>1</v>
      </c>
      <c r="I15" s="322" t="n"/>
      <c r="J15" s="298">
        <f>SUM(J14:J14)</f>
        <v/>
      </c>
    </row>
    <row r="16" ht="13.9" customFormat="1" customHeight="1" s="342">
      <c r="A16" s="411" t="n"/>
      <c r="B16" s="422" t="inlineStr">
        <is>
          <t>Затраты труда машинистов</t>
        </is>
      </c>
      <c r="C16" s="485" t="n"/>
      <c r="D16" s="485" t="n"/>
      <c r="E16" s="485" t="n"/>
      <c r="F16" s="485" t="n"/>
      <c r="G16" s="485" t="n"/>
      <c r="H16" s="486" t="n"/>
      <c r="I16" s="322" t="n"/>
      <c r="J16" s="198" t="n"/>
    </row>
    <row r="17" ht="13.9" customFormat="1" customHeight="1" s="342">
      <c r="A17" s="411" t="n">
        <v>2</v>
      </c>
      <c r="B17" s="423" t="n">
        <v>2</v>
      </c>
      <c r="C17" s="422" t="inlineStr">
        <is>
          <t>Затраты труда машинистов</t>
        </is>
      </c>
      <c r="D17" s="423" t="inlineStr">
        <is>
          <t>чел.-ч.</t>
        </is>
      </c>
      <c r="E17" s="499" t="n">
        <v>1292.9029652</v>
      </c>
      <c r="F17" s="320" t="n">
        <v>11.337824797805</v>
      </c>
      <c r="G17" s="320">
        <f>ROUND(E17*F17,2)</f>
        <v/>
      </c>
      <c r="H17" s="426" t="n">
        <v>1</v>
      </c>
      <c r="I17" s="320">
        <f>ROUND(F17*'Прил. 10'!D11,2)</f>
        <v/>
      </c>
      <c r="J17" s="298">
        <f>ROUND(I17*E17,2)</f>
        <v/>
      </c>
    </row>
    <row r="18" ht="13.9" customFormat="1" customHeight="1" s="342">
      <c r="A18" s="411" t="n"/>
      <c r="B18" s="427" t="inlineStr">
        <is>
          <t>Машины и механизмы</t>
        </is>
      </c>
      <c r="C18" s="485" t="n"/>
      <c r="D18" s="485" t="n"/>
      <c r="E18" s="485" t="n"/>
      <c r="F18" s="485" t="n"/>
      <c r="G18" s="485" t="n"/>
      <c r="H18" s="486" t="n"/>
      <c r="I18" s="322" t="n"/>
      <c r="J18" s="198" t="n"/>
    </row>
    <row r="19" ht="13.9" customFormat="1" customHeight="1" s="342">
      <c r="A19" s="411" t="n"/>
      <c r="B19" s="422" t="inlineStr">
        <is>
          <t>Основные машины и механизмы</t>
        </is>
      </c>
      <c r="C19" s="485" t="n"/>
      <c r="D19" s="485" t="n"/>
      <c r="E19" s="485" t="n"/>
      <c r="F19" s="485" t="n"/>
      <c r="G19" s="485" t="n"/>
      <c r="H19" s="486" t="n"/>
      <c r="I19" s="322" t="n"/>
      <c r="J19" s="198" t="n"/>
    </row>
    <row r="20" ht="26.45" customFormat="1" customHeight="1" s="342">
      <c r="A20" s="411" t="n">
        <v>3</v>
      </c>
      <c r="B20" s="324" t="inlineStr">
        <is>
          <t>91.10.01-002</t>
        </is>
      </c>
      <c r="C20" s="422" t="inlineStr">
        <is>
          <t>Агрегаты наполнительно-опрессовочные до 300 м3/ч</t>
        </is>
      </c>
      <c r="D20" s="423" t="inlineStr">
        <is>
          <t>маш.-ч</t>
        </is>
      </c>
      <c r="E20" s="499" t="n">
        <v>513.5394</v>
      </c>
      <c r="F20" s="425" t="n">
        <v>287.99</v>
      </c>
      <c r="G20" s="320">
        <f>ROUND(E20*F20,2)</f>
        <v/>
      </c>
      <c r="H20" s="328">
        <f>G20/$G$33</f>
        <v/>
      </c>
      <c r="I20" s="320">
        <f>ROUND(F20*'Прил. 10'!$D$12,2)</f>
        <v/>
      </c>
      <c r="J20" s="298">
        <f>ROUND(I20*E20,2)</f>
        <v/>
      </c>
    </row>
    <row r="21" ht="26.45" customFormat="1" customHeight="1" s="342">
      <c r="A21" s="411" t="n">
        <v>4</v>
      </c>
      <c r="B21" s="324" t="inlineStr">
        <is>
          <t>91.06.03-058</t>
        </is>
      </c>
      <c r="C21" s="422" t="inlineStr">
        <is>
          <t>Лебедки электрические тяговым усилием 156,96 кН (16 т)</t>
        </is>
      </c>
      <c r="D21" s="423" t="inlineStr">
        <is>
          <t>маш.-ч</t>
        </is>
      </c>
      <c r="E21" s="499" t="n">
        <v>239.9958</v>
      </c>
      <c r="F21" s="425" t="n">
        <v>131.44</v>
      </c>
      <c r="G21" s="320">
        <f>ROUND(E21*F21,2)</f>
        <v/>
      </c>
      <c r="H21" s="328">
        <f>G21/$G$33</f>
        <v/>
      </c>
      <c r="I21" s="320">
        <f>ROUND(F21*'Прил. 10'!$D$12,2)</f>
        <v/>
      </c>
      <c r="J21" s="298">
        <f>ROUND(I21*E21,2)</f>
        <v/>
      </c>
    </row>
    <row r="22" ht="13.9" customFormat="1" customHeight="1" s="342">
      <c r="A22" s="411" t="n"/>
      <c r="B22" s="411" t="n"/>
      <c r="C22" s="418" t="inlineStr">
        <is>
          <t>Итого основные машины и механизмы</t>
        </is>
      </c>
      <c r="D22" s="411" t="n"/>
      <c r="E22" s="500" t="n"/>
      <c r="F22" s="298" t="n"/>
      <c r="G22" s="298">
        <f>SUM(G20:G21)</f>
        <v/>
      </c>
      <c r="H22" s="421">
        <f>G22/G33</f>
        <v/>
      </c>
      <c r="I22" s="300" t="n"/>
      <c r="J22" s="298">
        <f>SUM(J20:J21)</f>
        <v/>
      </c>
    </row>
    <row r="23" outlineLevel="1" ht="26.45" customFormat="1" customHeight="1" s="342">
      <c r="A23" s="411" t="n">
        <v>5</v>
      </c>
      <c r="B23" s="288" t="inlineStr">
        <is>
          <t>91.06.06-042</t>
        </is>
      </c>
      <c r="C23" s="418" t="inlineStr">
        <is>
          <t>Подъемники гидравлические, высота подъема 10 м</t>
        </is>
      </c>
      <c r="D23" s="411" t="inlineStr">
        <is>
          <t>маш.-ч</t>
        </is>
      </c>
      <c r="E23" s="500" t="n">
        <v>350.0232</v>
      </c>
      <c r="F23" s="420" t="n">
        <v>29.6</v>
      </c>
      <c r="G23" s="298">
        <f>ROUND(E23*F23,2)</f>
        <v/>
      </c>
      <c r="H23" s="292">
        <f>G23/$G$33</f>
        <v/>
      </c>
      <c r="I23" s="298">
        <f>ROUND(F23*'Прил. 10'!$D$12,2)</f>
        <v/>
      </c>
      <c r="J23" s="298">
        <f>ROUND(I23*E23,2)</f>
        <v/>
      </c>
    </row>
    <row r="24" outlineLevel="1" ht="26.45" customFormat="1" customHeight="1" s="342">
      <c r="A24" s="411" t="n">
        <v>6</v>
      </c>
      <c r="B24" s="288" t="inlineStr">
        <is>
          <t>91.05.05-014</t>
        </is>
      </c>
      <c r="C24" s="418" t="inlineStr">
        <is>
          <t>Краны на автомобильном ходу, грузоподъемность 10 т</t>
        </is>
      </c>
      <c r="D24" s="411" t="inlineStr">
        <is>
          <t>маш.-ч</t>
        </is>
      </c>
      <c r="E24" s="500" t="n">
        <v>80.6873856</v>
      </c>
      <c r="F24" s="420" t="n">
        <v>111.99</v>
      </c>
      <c r="G24" s="298">
        <f>ROUND(E24*F24,2)</f>
        <v/>
      </c>
      <c r="H24" s="292">
        <f>G24/$G$33</f>
        <v/>
      </c>
      <c r="I24" s="298">
        <f>ROUND(F24*'Прил. 10'!$D$12,2)</f>
        <v/>
      </c>
      <c r="J24" s="298">
        <f>ROUND(I24*E24,2)</f>
        <v/>
      </c>
    </row>
    <row r="25" outlineLevel="1" ht="26.45" customFormat="1" customHeight="1" s="342">
      <c r="A25" s="411" t="n">
        <v>7</v>
      </c>
      <c r="B25" s="288" t="inlineStr">
        <is>
          <t>91.14.02-001</t>
        </is>
      </c>
      <c r="C25" s="418" t="inlineStr">
        <is>
          <t>Автомобили бортовые, грузоподъемность до 5 т</t>
        </is>
      </c>
      <c r="D25" s="411" t="inlineStr">
        <is>
          <t>маш.-ч</t>
        </is>
      </c>
      <c r="E25" s="500" t="n">
        <v>80.6873856</v>
      </c>
      <c r="F25" s="420" t="n">
        <v>65.70999999999999</v>
      </c>
      <c r="G25" s="298">
        <f>ROUND(E25*F25,2)</f>
        <v/>
      </c>
      <c r="H25" s="292">
        <f>G25/$G$33</f>
        <v/>
      </c>
      <c r="I25" s="298">
        <f>ROUND(F25*'Прил. 10'!$D$12,2)</f>
        <v/>
      </c>
      <c r="J25" s="298">
        <f>ROUND(I25*E25,2)</f>
        <v/>
      </c>
    </row>
    <row r="26" outlineLevel="1" ht="32.25" customFormat="1" customHeight="1" s="342">
      <c r="A26" s="411" t="n">
        <v>8</v>
      </c>
      <c r="B26" s="288" t="inlineStr">
        <is>
          <t>91.06.09-001</t>
        </is>
      </c>
      <c r="C26" s="418" t="inlineStr">
        <is>
          <t>Вышки телескопические 25 м</t>
        </is>
      </c>
      <c r="D26" s="411" t="inlineStr">
        <is>
          <t>маш.-ч</t>
        </is>
      </c>
      <c r="E26" s="500" t="n">
        <v>26.1188</v>
      </c>
      <c r="F26" s="420" t="n">
        <v>142.7</v>
      </c>
      <c r="G26" s="298">
        <f>ROUND(E26*F26,2)</f>
        <v/>
      </c>
      <c r="H26" s="292">
        <f>G26/$G$33</f>
        <v/>
      </c>
      <c r="I26" s="298">
        <f>ROUND(F26*'Прил. 10'!$D$12,2)</f>
        <v/>
      </c>
      <c r="J26" s="298">
        <f>ROUND(I26*E26,2)</f>
        <v/>
      </c>
    </row>
    <row r="27" outlineLevel="1" ht="26.45" customFormat="1" customHeight="1" s="342">
      <c r="A27" s="411" t="n">
        <v>9</v>
      </c>
      <c r="B27" s="288" t="inlineStr">
        <is>
          <t>91.06.01-003</t>
        </is>
      </c>
      <c r="C27" s="418" t="inlineStr">
        <is>
          <t>Домкраты гидравлические, грузоподъемность 63-100 т</t>
        </is>
      </c>
      <c r="D27" s="411" t="inlineStr">
        <is>
          <t>маш.-ч</t>
        </is>
      </c>
      <c r="E27" s="500" t="n">
        <v>1146.7248</v>
      </c>
      <c r="F27" s="420" t="n">
        <v>0.9</v>
      </c>
      <c r="G27" s="298">
        <f>ROUND(E27*F27,2)</f>
        <v/>
      </c>
      <c r="H27" s="292">
        <f>G27/$G$33</f>
        <v/>
      </c>
      <c r="I27" s="298">
        <f>ROUND(F27*'Прил. 10'!$D$12,2)</f>
        <v/>
      </c>
      <c r="J27" s="298">
        <f>ROUND(I27*E27,2)</f>
        <v/>
      </c>
    </row>
    <row r="28" outlineLevel="1" ht="26.45" customFormat="1" customHeight="1" s="342">
      <c r="A28" s="411" t="n">
        <v>10</v>
      </c>
      <c r="B28" s="288" t="inlineStr">
        <is>
          <t>91.17.04-233</t>
        </is>
      </c>
      <c r="C28" s="418" t="inlineStr">
        <is>
          <t>Установки для сварки ручной дуговой (постоянного тока)</t>
        </is>
      </c>
      <c r="D28" s="411" t="inlineStr">
        <is>
          <t>маш.-ч</t>
        </is>
      </c>
      <c r="E28" s="500" t="n">
        <v>4.376072</v>
      </c>
      <c r="F28" s="420" t="n">
        <v>8.1</v>
      </c>
      <c r="G28" s="298">
        <f>ROUND(E28*F28,2)</f>
        <v/>
      </c>
      <c r="H28" s="292">
        <f>G28/$G$33</f>
        <v/>
      </c>
      <c r="I28" s="298">
        <f>ROUND(F28*'Прил. 10'!$D$12,2)</f>
        <v/>
      </c>
      <c r="J28" s="298">
        <f>ROUND(I28*E28,2)</f>
        <v/>
      </c>
    </row>
    <row r="29" outlineLevel="1" ht="30" customFormat="1" customHeight="1" s="342">
      <c r="A29" s="411" t="n">
        <v>11</v>
      </c>
      <c r="B29" s="288" t="inlineStr">
        <is>
          <t>91.21.22-491</t>
        </is>
      </c>
      <c r="C29" s="418" t="inlineStr">
        <is>
          <t>Шинотрубогибы</t>
        </is>
      </c>
      <c r="D29" s="411" t="inlineStr">
        <is>
          <t>маш.-ч</t>
        </is>
      </c>
      <c r="E29" s="500" t="n">
        <v>1.850994</v>
      </c>
      <c r="F29" s="420" t="n">
        <v>15.24</v>
      </c>
      <c r="G29" s="298">
        <f>ROUND(E29*F29,2)</f>
        <v/>
      </c>
      <c r="H29" s="292">
        <f>G29/$G$33</f>
        <v/>
      </c>
      <c r="I29" s="298">
        <f>ROUND(F29*'Прил. 10'!$D$12,2)</f>
        <v/>
      </c>
      <c r="J29" s="298">
        <f>ROUND(I29*E29,2)</f>
        <v/>
      </c>
    </row>
    <row r="30" outlineLevel="1" ht="39.6" customFormat="1" customHeight="1" s="342">
      <c r="A30" s="411" t="n">
        <v>12</v>
      </c>
      <c r="B30" s="288" t="inlineStr">
        <is>
          <t>91.21.22-703</t>
        </is>
      </c>
      <c r="C30" s="418" t="inlineStr">
        <is>
          <t>Молотки-перфораторы гидравлические, диаметр выбуриваемых отверстий 25-50 мм</t>
        </is>
      </c>
      <c r="D30" s="411" t="inlineStr">
        <is>
          <t>маш.-ч</t>
        </is>
      </c>
      <c r="E30" s="500" t="n">
        <v>2.80738</v>
      </c>
      <c r="F30" s="420" t="n">
        <v>8.09</v>
      </c>
      <c r="G30" s="298">
        <f>ROUND(E30*F30,2)</f>
        <v/>
      </c>
      <c r="H30" s="292">
        <f>G30/$G$33</f>
        <v/>
      </c>
      <c r="I30" s="298">
        <f>ROUND(F30*'Прил. 10'!$D$12,2)</f>
        <v/>
      </c>
      <c r="J30" s="298">
        <f>ROUND(I30*E30,2)</f>
        <v/>
      </c>
    </row>
    <row r="31" outlineLevel="1" ht="13.9" customFormat="1" customHeight="1" s="342">
      <c r="A31" s="411" t="n">
        <v>13</v>
      </c>
      <c r="B31" s="288" t="inlineStr">
        <is>
          <t>91.21.19-031</t>
        </is>
      </c>
      <c r="C31" s="418" t="inlineStr">
        <is>
          <t>Станки сверлильные</t>
        </is>
      </c>
      <c r="D31" s="411" t="inlineStr">
        <is>
          <t>маш.-ч</t>
        </is>
      </c>
      <c r="E31" s="500" t="n">
        <v>0.335478</v>
      </c>
      <c r="F31" s="420" t="n">
        <v>2.36</v>
      </c>
      <c r="G31" s="298">
        <f>ROUND(E31*F31,2)</f>
        <v/>
      </c>
      <c r="H31" s="292">
        <f>G31/$G$33</f>
        <v/>
      </c>
      <c r="I31" s="298">
        <f>ROUND(F31*'Прил. 10'!$D$12,2)</f>
        <v/>
      </c>
      <c r="J31" s="298">
        <f>ROUND(I31*E31,2)</f>
        <v/>
      </c>
    </row>
    <row r="32" ht="13.9" customFormat="1" customHeight="1" s="342">
      <c r="A32" s="411" t="n"/>
      <c r="B32" s="411" t="n"/>
      <c r="C32" s="418" t="inlineStr">
        <is>
          <t>Итого прочие машины и механизмы</t>
        </is>
      </c>
      <c r="D32" s="411" t="n"/>
      <c r="E32" s="419" t="n"/>
      <c r="F32" s="298" t="n"/>
      <c r="G32" s="300">
        <f>SUM(G23:G31)</f>
        <v/>
      </c>
      <c r="H32" s="292">
        <f>G32/G33</f>
        <v/>
      </c>
      <c r="I32" s="298" t="n"/>
      <c r="J32" s="300">
        <f>SUM(J23:J31)</f>
        <v/>
      </c>
    </row>
    <row r="33" ht="26.45" customFormat="1" customHeight="1" s="342">
      <c r="A33" s="411" t="n"/>
      <c r="B33" s="411" t="n"/>
      <c r="C33" s="400" t="inlineStr">
        <is>
          <t>Итого по разделу «Машины и механизмы»</t>
        </is>
      </c>
      <c r="D33" s="411" t="n"/>
      <c r="E33" s="419" t="n"/>
      <c r="F33" s="298" t="n"/>
      <c r="G33" s="298">
        <f>G32+G22</f>
        <v/>
      </c>
      <c r="H33" s="194" t="n">
        <v>1</v>
      </c>
      <c r="I33" s="195" t="n"/>
      <c r="J33" s="217">
        <f>J32+J22</f>
        <v/>
      </c>
    </row>
    <row r="34" ht="13.9" customFormat="1" customHeight="1" s="342">
      <c r="A34" s="411" t="n"/>
      <c r="B34" s="400" t="inlineStr">
        <is>
          <t>Оборудование</t>
        </is>
      </c>
      <c r="C34" s="485" t="n"/>
      <c r="D34" s="485" t="n"/>
      <c r="E34" s="485" t="n"/>
      <c r="F34" s="485" t="n"/>
      <c r="G34" s="485" t="n"/>
      <c r="H34" s="486" t="n"/>
      <c r="I34" s="198" t="n"/>
      <c r="J34" s="198" t="n"/>
    </row>
    <row r="35">
      <c r="A35" s="411" t="n"/>
      <c r="B35" s="418" t="inlineStr">
        <is>
          <t>Основное оборудование</t>
        </is>
      </c>
      <c r="C35" s="485" t="n"/>
      <c r="D35" s="485" t="n"/>
      <c r="E35" s="485" t="n"/>
      <c r="F35" s="485" t="n"/>
      <c r="G35" s="485" t="n"/>
      <c r="H35" s="486" t="n"/>
      <c r="I35" s="198" t="n"/>
      <c r="J35" s="198" t="n"/>
      <c r="L35" s="342" t="n"/>
    </row>
    <row r="36" s="356">
      <c r="A36" s="411" t="n">
        <v>14</v>
      </c>
      <c r="B36" s="288" t="inlineStr">
        <is>
          <t>БЦ.17.110</t>
        </is>
      </c>
      <c r="C36" s="418" t="inlineStr">
        <is>
          <t>Реактор ТОР 20 кВ, 3000 А, сдвоенный</t>
        </is>
      </c>
      <c r="D36" s="411" t="inlineStr">
        <is>
          <t>компл.</t>
        </is>
      </c>
      <c r="E36" s="500" t="n">
        <v>2</v>
      </c>
      <c r="F36" s="298">
        <f>ROUND(I36/'Прил. 10'!D14,2)</f>
        <v/>
      </c>
      <c r="G36" s="298">
        <f>ROUND(E36*F36,2)</f>
        <v/>
      </c>
      <c r="H36" s="292">
        <f>G36/$G$41</f>
        <v/>
      </c>
      <c r="I36" s="298" t="n">
        <v>13416666.67</v>
      </c>
      <c r="J36" s="298">
        <f>ROUND(I36*E36,2)</f>
        <v/>
      </c>
      <c r="K36" s="342" t="n"/>
      <c r="L36" s="342" t="n"/>
      <c r="M36" s="342" t="n"/>
      <c r="N36" s="342" t="n"/>
    </row>
    <row r="37">
      <c r="A37" s="411" t="n"/>
      <c r="B37" s="411" t="n"/>
      <c r="C37" s="418" t="inlineStr">
        <is>
          <t>Итого основное оборудование</t>
        </is>
      </c>
      <c r="D37" s="411" t="n"/>
      <c r="E37" s="500" t="n"/>
      <c r="F37" s="420" t="n"/>
      <c r="G37" s="298">
        <f>G36</f>
        <v/>
      </c>
      <c r="H37" s="421">
        <f>H36</f>
        <v/>
      </c>
      <c r="I37" s="300" t="n"/>
      <c r="J37" s="298">
        <f>J36</f>
        <v/>
      </c>
      <c r="L37" s="342" t="n"/>
    </row>
    <row r="38" outlineLevel="1" s="356">
      <c r="A38" s="411" t="n">
        <v>15</v>
      </c>
      <c r="B38" s="288" t="inlineStr">
        <is>
          <t>БЦ.60.35</t>
        </is>
      </c>
      <c r="C38" s="418" t="inlineStr">
        <is>
          <t>Ограничитель перенапряжения 20 кВ</t>
        </is>
      </c>
      <c r="D38" s="411" t="inlineStr">
        <is>
          <t>шт</t>
        </is>
      </c>
      <c r="E38" s="500" t="n">
        <v>12</v>
      </c>
      <c r="F38" s="298">
        <f>ROUND(I38/'Прил. 10'!D14,2)</f>
        <v/>
      </c>
      <c r="G38" s="298">
        <f>ROUND(E38*F38,2)</f>
        <v/>
      </c>
      <c r="H38" s="292">
        <f>G38/$G$41</f>
        <v/>
      </c>
      <c r="I38" s="298" t="n">
        <v>31144</v>
      </c>
      <c r="J38" s="298">
        <f>ROUND(I38*E38,2)</f>
        <v/>
      </c>
      <c r="K38" s="342" t="n"/>
      <c r="L38" s="342" t="n"/>
      <c r="M38" s="342" t="n"/>
      <c r="N38" s="342" t="n"/>
    </row>
    <row r="39">
      <c r="A39" s="411" t="n"/>
      <c r="B39" s="411" t="n"/>
      <c r="C39" s="418" t="inlineStr">
        <is>
          <t>Итого прочее оборудование</t>
        </is>
      </c>
      <c r="D39" s="411" t="n"/>
      <c r="E39" s="500" t="n"/>
      <c r="F39" s="420" t="n"/>
      <c r="G39" s="298">
        <f>G38</f>
        <v/>
      </c>
      <c r="H39" s="421">
        <f>H38</f>
        <v/>
      </c>
      <c r="I39" s="300" t="n"/>
      <c r="J39" s="298">
        <f>J38</f>
        <v/>
      </c>
      <c r="L39" s="342" t="n"/>
    </row>
    <row r="40">
      <c r="A40" s="411" t="n"/>
      <c r="B40" s="411" t="n"/>
      <c r="C40" s="400" t="inlineStr">
        <is>
          <t>Итого по разделу «Оборудование»</t>
        </is>
      </c>
      <c r="D40" s="411" t="n"/>
      <c r="E40" s="419" t="n"/>
      <c r="F40" s="420" t="n"/>
      <c r="G40" s="298">
        <f>G39+G37</f>
        <v/>
      </c>
      <c r="H40" s="421">
        <f>H39+H37</f>
        <v/>
      </c>
      <c r="I40" s="300" t="n"/>
      <c r="J40" s="298">
        <f>J39+J37</f>
        <v/>
      </c>
      <c r="L40" s="342" t="n"/>
    </row>
    <row r="41" ht="26.45" customHeight="1" s="356">
      <c r="A41" s="411" t="n"/>
      <c r="B41" s="411" t="n"/>
      <c r="C41" s="418" t="inlineStr">
        <is>
          <t>в том числе технологическое оборудование</t>
        </is>
      </c>
      <c r="D41" s="411" t="n"/>
      <c r="E41" s="501" t="n"/>
      <c r="F41" s="420" t="n"/>
      <c r="G41" s="298">
        <f>G40</f>
        <v/>
      </c>
      <c r="H41" s="421" t="n"/>
      <c r="I41" s="300" t="n"/>
      <c r="J41" s="298">
        <f>J40</f>
        <v/>
      </c>
      <c r="L41" s="342" t="n"/>
    </row>
    <row r="42" ht="13.9" customFormat="1" customHeight="1" s="342">
      <c r="A42" s="411" t="n"/>
      <c r="B42" s="400" t="inlineStr">
        <is>
          <t>Материалы</t>
        </is>
      </c>
      <c r="C42" s="485" t="n"/>
      <c r="D42" s="485" t="n"/>
      <c r="E42" s="485" t="n"/>
      <c r="F42" s="485" t="n"/>
      <c r="G42" s="485" t="n"/>
      <c r="H42" s="486" t="n"/>
      <c r="I42" s="198" t="n"/>
      <c r="J42" s="198" t="n"/>
    </row>
    <row r="43" ht="13.9" customFormat="1" customHeight="1" s="342">
      <c r="A43" s="412" t="n"/>
      <c r="B43" s="414" t="inlineStr">
        <is>
          <t>Основные материалы</t>
        </is>
      </c>
      <c r="C43" s="502" t="n"/>
      <c r="D43" s="502" t="n"/>
      <c r="E43" s="502" t="n"/>
      <c r="F43" s="502" t="n"/>
      <c r="G43" s="502" t="n"/>
      <c r="H43" s="503" t="n"/>
      <c r="I43" s="210" t="n"/>
      <c r="J43" s="210" t="n"/>
    </row>
    <row r="44" ht="21" customFormat="1" customHeight="1" s="342">
      <c r="A44" s="411" t="n">
        <v>16</v>
      </c>
      <c r="B44" s="411" t="inlineStr">
        <is>
          <t>22.2.01.05-0052</t>
        </is>
      </c>
      <c r="C44" s="418" t="inlineStr">
        <is>
          <t>Изолятор опорный ИОС-35-500-03 УХЛ, Т1</t>
        </is>
      </c>
      <c r="D44" s="411" t="inlineStr">
        <is>
          <t>шт</t>
        </is>
      </c>
      <c r="E44" s="419" t="n">
        <v>281.52</v>
      </c>
      <c r="F44" s="420" t="n">
        <v>555.4400000000001</v>
      </c>
      <c r="G44" s="298">
        <f>ROUND(E44*F44,2)</f>
        <v/>
      </c>
      <c r="H44" s="292">
        <f>G44/$G$93</f>
        <v/>
      </c>
      <c r="I44" s="298">
        <f>ROUND(F44*'Прил. 10'!$D$13,2)</f>
        <v/>
      </c>
      <c r="J44" s="298">
        <f>ROUND(I44*E44,2)</f>
        <v/>
      </c>
    </row>
    <row r="45" ht="21" customFormat="1" customHeight="1" s="342">
      <c r="A45" s="411" t="n">
        <v>17</v>
      </c>
      <c r="B45" s="411" t="inlineStr">
        <is>
          <t>22.2.01.03-0003</t>
        </is>
      </c>
      <c r="C45" s="418" t="inlineStr">
        <is>
          <t>Изолятор подвесной стеклянный ПСД-70Е</t>
        </is>
      </c>
      <c r="D45" s="411" t="inlineStr">
        <is>
          <t>шт</t>
        </is>
      </c>
      <c r="E45" s="419" t="n">
        <v>719.4400000000001</v>
      </c>
      <c r="F45" s="420" t="n">
        <v>169.25</v>
      </c>
      <c r="G45" s="298">
        <f>ROUND(E45*F45,2)</f>
        <v/>
      </c>
      <c r="H45" s="292">
        <f>G45/$G$93</f>
        <v/>
      </c>
      <c r="I45" s="298">
        <f>ROUND(F45*'Прил. 10'!$D$13,2)</f>
        <v/>
      </c>
      <c r="J45" s="298">
        <f>ROUND(I45*E45,2)</f>
        <v/>
      </c>
    </row>
    <row r="46" ht="21" customFormat="1" customHeight="1" s="342">
      <c r="A46" s="411" t="n">
        <v>18</v>
      </c>
      <c r="B46" s="411" t="inlineStr">
        <is>
          <t>20.5.04.04-0016</t>
        </is>
      </c>
      <c r="C46" s="418" t="inlineStr">
        <is>
          <t>Зажим натяжной НАС-600-1</t>
        </is>
      </c>
      <c r="D46" s="411" t="inlineStr">
        <is>
          <t>шт</t>
        </is>
      </c>
      <c r="E46" s="419" t="n">
        <v>265.88</v>
      </c>
      <c r="F46" s="420" t="n">
        <v>311.42</v>
      </c>
      <c r="G46" s="298">
        <f>ROUND(E46*F46,2)</f>
        <v/>
      </c>
      <c r="H46" s="292">
        <f>G46/$G$93</f>
        <v/>
      </c>
      <c r="I46" s="298">
        <f>ROUND(F46*'Прил. 10'!$D$13,2)</f>
        <v/>
      </c>
      <c r="J46" s="298">
        <f>ROUND(I46*E46,2)</f>
        <v/>
      </c>
    </row>
    <row r="47" ht="21" customFormat="1" customHeight="1" s="342">
      <c r="A47" s="411" t="n">
        <v>19</v>
      </c>
      <c r="B47" s="411" t="inlineStr">
        <is>
          <t>20.2.10.01-0002</t>
        </is>
      </c>
      <c r="C47" s="418" t="inlineStr">
        <is>
          <t>Наконечники кабельные алюминиевые</t>
        </is>
      </c>
      <c r="D47" s="411" t="inlineStr">
        <is>
          <t>100 шт</t>
        </is>
      </c>
      <c r="E47" s="419" t="n">
        <v>46.92</v>
      </c>
      <c r="F47" s="420" t="n">
        <v>1276</v>
      </c>
      <c r="G47" s="298">
        <f>ROUND(E47*F47,2)</f>
        <v/>
      </c>
      <c r="H47" s="292">
        <f>G47/$G$93</f>
        <v/>
      </c>
      <c r="I47" s="298">
        <f>ROUND(F47*'Прил. 10'!$D$13,2)</f>
        <v/>
      </c>
      <c r="J47" s="298">
        <f>ROUND(I47*E47,2)</f>
        <v/>
      </c>
    </row>
    <row r="48" ht="13.9" customFormat="1" customHeight="1" s="342">
      <c r="A48" s="413" t="n"/>
      <c r="B48" s="212" t="n"/>
      <c r="C48" s="213" t="inlineStr">
        <is>
          <t>Итого основные материалы</t>
        </is>
      </c>
      <c r="D48" s="413" t="n"/>
      <c r="E48" s="504" t="n"/>
      <c r="F48" s="217" t="n"/>
      <c r="G48" s="217">
        <f>SUM(G44:G47)</f>
        <v/>
      </c>
      <c r="H48" s="292">
        <f>G48/$G$93</f>
        <v/>
      </c>
      <c r="I48" s="298" t="n"/>
      <c r="J48" s="217">
        <f>SUM(J44:J47)</f>
        <v/>
      </c>
    </row>
    <row r="49" outlineLevel="1" ht="26.45" customFormat="1" customHeight="1" s="342">
      <c r="A49" s="411" t="n">
        <v>20</v>
      </c>
      <c r="B49" s="411" t="inlineStr">
        <is>
          <t>22.2.02.04-0044</t>
        </is>
      </c>
      <c r="C49" s="418" t="inlineStr">
        <is>
          <t>Звено промежуточное трехлапчатое ПРТ-7/21-2</t>
        </is>
      </c>
      <c r="D49" s="411" t="inlineStr">
        <is>
          <t>шт</t>
        </is>
      </c>
      <c r="E49" s="419" t="n">
        <v>261.97</v>
      </c>
      <c r="F49" s="420" t="n">
        <v>45.25</v>
      </c>
      <c r="G49" s="298">
        <f>ROUND(E49*F49,2)</f>
        <v/>
      </c>
      <c r="H49" s="292">
        <f>G49/$G$93</f>
        <v/>
      </c>
      <c r="I49" s="298">
        <f>ROUND(F49*'Прил. 10'!$D$13,2)</f>
        <v/>
      </c>
      <c r="J49" s="298">
        <f>ROUND(I49*E49,2)</f>
        <v/>
      </c>
    </row>
    <row r="50" outlineLevel="1" ht="13.9" customFormat="1" customHeight="1" s="342">
      <c r="A50" s="411" t="n">
        <v>21</v>
      </c>
      <c r="B50" s="411" t="inlineStr">
        <is>
          <t>20.1.01.07-0006</t>
        </is>
      </c>
      <c r="C50" s="418" t="inlineStr">
        <is>
          <t>Зажим опорный АА-6-3</t>
        </is>
      </c>
      <c r="D50" s="411" t="inlineStr">
        <is>
          <t>шт</t>
        </is>
      </c>
      <c r="E50" s="419" t="n">
        <v>273.7</v>
      </c>
      <c r="F50" s="420" t="n">
        <v>39.49</v>
      </c>
      <c r="G50" s="298">
        <f>ROUND(E50*F50,2)</f>
        <v/>
      </c>
      <c r="H50" s="292">
        <f>G50/$G$93</f>
        <v/>
      </c>
      <c r="I50" s="298">
        <f>ROUND(F50*'Прил. 10'!$D$13,2)</f>
        <v/>
      </c>
      <c r="J50" s="298">
        <f>ROUND(I50*E50,2)</f>
        <v/>
      </c>
    </row>
    <row r="51" outlineLevel="1" ht="13.9" customFormat="1" customHeight="1" s="342">
      <c r="A51" s="411" t="n">
        <v>22</v>
      </c>
      <c r="B51" s="411" t="inlineStr">
        <is>
          <t>20.1.02.22-0001</t>
        </is>
      </c>
      <c r="C51" s="418" t="inlineStr">
        <is>
          <t>Ушко: двухлапчатое укороченное У2К-7-16</t>
        </is>
      </c>
      <c r="D51" s="411" t="inlineStr">
        <is>
          <t>шт</t>
        </is>
      </c>
      <c r="E51" s="419" t="n">
        <v>261.97</v>
      </c>
      <c r="F51" s="420" t="n">
        <v>34.73</v>
      </c>
      <c r="G51" s="298">
        <f>ROUND(E51*F51,2)</f>
        <v/>
      </c>
      <c r="H51" s="292">
        <f>G51/$G$93</f>
        <v/>
      </c>
      <c r="I51" s="298">
        <f>ROUND(F51*'Прил. 10'!$D$13,2)</f>
        <v/>
      </c>
      <c r="J51" s="298">
        <f>ROUND(I51*E51,2)</f>
        <v/>
      </c>
    </row>
    <row r="52" outlineLevel="1" ht="13.9" customFormat="1" customHeight="1" s="342">
      <c r="A52" s="411" t="n">
        <v>23</v>
      </c>
      <c r="B52" s="411" t="inlineStr">
        <is>
          <t>20.1.02.21-0043</t>
        </is>
      </c>
      <c r="C52" s="418" t="inlineStr">
        <is>
          <t>Узел крепления КГП-7-3</t>
        </is>
      </c>
      <c r="D52" s="411" t="inlineStr">
        <is>
          <t>шт</t>
        </is>
      </c>
      <c r="E52" s="419" t="n">
        <v>261.97</v>
      </c>
      <c r="F52" s="420" t="n">
        <v>25.55</v>
      </c>
      <c r="G52" s="298">
        <f>ROUND(E52*F52,2)</f>
        <v/>
      </c>
      <c r="H52" s="292">
        <f>G52/$G$93</f>
        <v/>
      </c>
      <c r="I52" s="298">
        <f>ROUND(F52*'Прил. 10'!$D$13,2)</f>
        <v/>
      </c>
      <c r="J52" s="298">
        <f>ROUND(I52*E52,2)</f>
        <v/>
      </c>
    </row>
    <row r="53" outlineLevel="1" ht="79.15000000000001" customFormat="1" customHeight="1" s="342">
      <c r="A53" s="411" t="n">
        <v>24</v>
      </c>
      <c r="B53" s="411" t="inlineStr">
        <is>
          <t>20.2.09.08-0031</t>
        </is>
      </c>
      <c r="C53" s="418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411" t="inlineStr">
        <is>
          <t>компл</t>
        </is>
      </c>
      <c r="E53" s="419" t="n">
        <v>7.82</v>
      </c>
      <c r="F53" s="420" t="n">
        <v>542.5</v>
      </c>
      <c r="G53" s="298">
        <f>ROUND(E53*F53,2)</f>
        <v/>
      </c>
      <c r="H53" s="292">
        <f>G53/$G$93</f>
        <v/>
      </c>
      <c r="I53" s="298">
        <f>ROUND(F53*'Прил. 10'!$D$13,2)</f>
        <v/>
      </c>
      <c r="J53" s="298">
        <f>ROUND(I53*E53,2)</f>
        <v/>
      </c>
    </row>
    <row r="54" outlineLevel="1" ht="13.9" customFormat="1" customHeight="1" s="342">
      <c r="A54" s="411" t="n">
        <v>25</v>
      </c>
      <c r="B54" s="411" t="inlineStr">
        <is>
          <t>20.5.03.02-0001</t>
        </is>
      </c>
      <c r="C54" s="418" t="inlineStr">
        <is>
          <t>Шинодержатели 375/750 тип ШП, ШР</t>
        </is>
      </c>
      <c r="D54" s="411" t="inlineStr">
        <is>
          <t>шт</t>
        </is>
      </c>
      <c r="E54" s="419" t="n">
        <v>23.46</v>
      </c>
      <c r="F54" s="420" t="n">
        <v>163.88</v>
      </c>
      <c r="G54" s="298">
        <f>ROUND(E54*F54,2)</f>
        <v/>
      </c>
      <c r="H54" s="292">
        <f>G54/$G$93</f>
        <v/>
      </c>
      <c r="I54" s="298">
        <f>ROUND(F54*'Прил. 10'!$D$13,2)</f>
        <v/>
      </c>
      <c r="J54" s="298">
        <f>ROUND(I54*E54,2)</f>
        <v/>
      </c>
    </row>
    <row r="55" outlineLevel="1" ht="26.45" customFormat="1" customHeight="1" s="342">
      <c r="A55" s="411" t="n">
        <v>26</v>
      </c>
      <c r="B55" s="411" t="inlineStr">
        <is>
          <t>21.2.01.02-0094</t>
        </is>
      </c>
      <c r="C55" s="418" t="inlineStr">
        <is>
          <t>Провод неизолированный для воздушных линий электропередачи АС 300/39</t>
        </is>
      </c>
      <c r="D55" s="411" t="inlineStr">
        <is>
          <t>т</t>
        </is>
      </c>
      <c r="E55" s="419" t="n">
        <v>0.09384000000000001</v>
      </c>
      <c r="F55" s="420" t="n">
        <v>32758.86</v>
      </c>
      <c r="G55" s="298">
        <f>ROUND(E55*F55,2)</f>
        <v/>
      </c>
      <c r="H55" s="292">
        <f>G55/$G$93</f>
        <v/>
      </c>
      <c r="I55" s="298">
        <f>ROUND(F55*'Прил. 10'!$D$13,2)</f>
        <v/>
      </c>
      <c r="J55" s="298">
        <f>ROUND(I55*E55,2)</f>
        <v/>
      </c>
    </row>
    <row r="56" outlineLevel="1" ht="13.9" customFormat="1" customHeight="1" s="342">
      <c r="A56" s="411" t="n">
        <v>27</v>
      </c>
      <c r="B56" s="411" t="inlineStr">
        <is>
          <t>20.1.02.14-1022</t>
        </is>
      </c>
      <c r="C56" s="418" t="inlineStr">
        <is>
          <t>Серьга СРС-7-16</t>
        </is>
      </c>
      <c r="D56" s="411" t="inlineStr">
        <is>
          <t>шт</t>
        </is>
      </c>
      <c r="E56" s="419" t="n">
        <v>261.97</v>
      </c>
      <c r="F56" s="420" t="n">
        <v>10.03</v>
      </c>
      <c r="G56" s="298">
        <f>ROUND(E56*F56,2)</f>
        <v/>
      </c>
      <c r="H56" s="292">
        <f>G56/$G$93</f>
        <v/>
      </c>
      <c r="I56" s="298">
        <f>ROUND(F56*'Прил. 10'!$D$13,2)</f>
        <v/>
      </c>
      <c r="J56" s="298">
        <f>ROUND(I56*E56,2)</f>
        <v/>
      </c>
    </row>
    <row r="57" outlineLevel="1" ht="26.45" customFormat="1" customHeight="1" s="342">
      <c r="A57" s="411" t="n">
        <v>28</v>
      </c>
      <c r="B57" s="411" t="inlineStr">
        <is>
          <t>07.2.07.04-0007</t>
        </is>
      </c>
      <c r="C57" s="418" t="inlineStr">
        <is>
          <t>Конструкции стальные индивидуальные решетчатые сварные, масса до 0,1 т</t>
        </is>
      </c>
      <c r="D57" s="411" t="inlineStr">
        <is>
          <t>т</t>
        </is>
      </c>
      <c r="E57" s="419" t="n">
        <v>0.17204</v>
      </c>
      <c r="F57" s="420" t="n">
        <v>11500</v>
      </c>
      <c r="G57" s="298">
        <f>ROUND(E57*F57,2)</f>
        <v/>
      </c>
      <c r="H57" s="292">
        <f>G57/$G$93</f>
        <v/>
      </c>
      <c r="I57" s="298">
        <f>ROUND(F57*'Прил. 10'!$D$13,2)</f>
        <v/>
      </c>
      <c r="J57" s="298">
        <f>ROUND(I57*E57,2)</f>
        <v/>
      </c>
    </row>
    <row r="58" outlineLevel="1" ht="26.45" customFormat="1" customHeight="1" s="342">
      <c r="A58" s="411" t="n">
        <v>29</v>
      </c>
      <c r="B58" s="411" t="inlineStr">
        <is>
          <t>20.1.02.05-0013</t>
        </is>
      </c>
      <c r="C58" s="418" t="inlineStr">
        <is>
          <t>Коромысло: универсальное трехлучевое 3КУ-16-1</t>
        </is>
      </c>
      <c r="D58" s="411" t="inlineStr">
        <is>
          <t>шт</t>
        </is>
      </c>
      <c r="E58" s="419" t="n">
        <v>3.91</v>
      </c>
      <c r="F58" s="420" t="n">
        <v>470.86</v>
      </c>
      <c r="G58" s="298">
        <f>ROUND(E58*F58,2)</f>
        <v/>
      </c>
      <c r="H58" s="292">
        <f>G58/$G$93</f>
        <v/>
      </c>
      <c r="I58" s="298">
        <f>ROUND(F58*'Прил. 10'!$D$13,2)</f>
        <v/>
      </c>
      <c r="J58" s="298">
        <f>ROUND(I58*E58,2)</f>
        <v/>
      </c>
    </row>
    <row r="59" outlineLevel="1" ht="13.9" customFormat="1" customHeight="1" s="342">
      <c r="A59" s="411" t="n">
        <v>30</v>
      </c>
      <c r="B59" s="411" t="inlineStr">
        <is>
          <t>20.2.02.06-0003</t>
        </is>
      </c>
      <c r="C59" s="418" t="inlineStr">
        <is>
          <t>Экран защитный: ЭЗ-500-6</t>
        </is>
      </c>
      <c r="D59" s="411" t="inlineStr">
        <is>
          <t>шт</t>
        </is>
      </c>
      <c r="E59" s="419" t="n">
        <v>3.91</v>
      </c>
      <c r="F59" s="420" t="n">
        <v>456.5</v>
      </c>
      <c r="G59" s="298">
        <f>ROUND(E59*F59,2)</f>
        <v/>
      </c>
      <c r="H59" s="292">
        <f>G59/$G$93</f>
        <v/>
      </c>
      <c r="I59" s="298">
        <f>ROUND(F59*'Прил. 10'!$D$13,2)</f>
        <v/>
      </c>
      <c r="J59" s="298">
        <f>ROUND(I59*E59,2)</f>
        <v/>
      </c>
    </row>
    <row r="60" outlineLevel="1" ht="26.45" customFormat="1" customHeight="1" s="342">
      <c r="A60" s="411" t="n">
        <v>31</v>
      </c>
      <c r="B60" s="411" t="inlineStr">
        <is>
          <t>10.1.02.02-0001</t>
        </is>
      </c>
      <c r="C60" s="418" t="inlineStr">
        <is>
          <t>Алюминий листовой (Пластина переходная АП 80Х8)</t>
        </is>
      </c>
      <c r="D60" s="411" t="inlineStr">
        <is>
          <t>т</t>
        </is>
      </c>
      <c r="E60" s="419" t="n">
        <v>0.0201756</v>
      </c>
      <c r="F60" s="420" t="n">
        <v>64085.07</v>
      </c>
      <c r="G60" s="298">
        <f>ROUND(E60*F60,2)</f>
        <v/>
      </c>
      <c r="H60" s="292">
        <f>G60/$G$93</f>
        <v/>
      </c>
      <c r="I60" s="298">
        <f>ROUND(F60*'Прил. 10'!$D$13,2)</f>
        <v/>
      </c>
      <c r="J60" s="298">
        <f>ROUND(I60*E60,2)</f>
        <v/>
      </c>
    </row>
    <row r="61" outlineLevel="1" ht="13.9" customFormat="1" customHeight="1" s="342">
      <c r="A61" s="411" t="n">
        <v>32</v>
      </c>
      <c r="B61" s="411" t="inlineStr">
        <is>
          <t>01.7.15.03-0042</t>
        </is>
      </c>
      <c r="C61" s="418" t="inlineStr">
        <is>
          <t>Болты с гайками и шайбами строительные</t>
        </is>
      </c>
      <c r="D61" s="411" t="inlineStr">
        <is>
          <t>кг</t>
        </is>
      </c>
      <c r="E61" s="419" t="n">
        <v>113.157746</v>
      </c>
      <c r="F61" s="420" t="n">
        <v>9.039999999999999</v>
      </c>
      <c r="G61" s="298">
        <f>ROUND(E61*F61,2)</f>
        <v/>
      </c>
      <c r="H61" s="292">
        <f>G61/$G$93</f>
        <v/>
      </c>
      <c r="I61" s="298">
        <f>ROUND(F61*'Прил. 10'!$D$13,2)</f>
        <v/>
      </c>
      <c r="J61" s="298">
        <f>ROUND(I61*E61,2)</f>
        <v/>
      </c>
    </row>
    <row r="62" outlineLevel="1" ht="39.6" customFormat="1" customHeight="1" s="342">
      <c r="A62" s="411" t="n">
        <v>33</v>
      </c>
      <c r="B62" s="411" t="inlineStr">
        <is>
          <t>24.3.03.13-0415</t>
        </is>
      </c>
      <c r="C62" s="418" t="inlineStr">
        <is>
          <t>Трубы напорные полиэтиленовые, среднего типа, ПНД, номинальный наружный диаметр 63 мм</t>
        </is>
      </c>
      <c r="D62" s="411" t="inlineStr">
        <is>
          <t>м</t>
        </is>
      </c>
      <c r="E62" s="419" t="n">
        <v>39.1</v>
      </c>
      <c r="F62" s="420" t="n">
        <v>25.57</v>
      </c>
      <c r="G62" s="298">
        <f>ROUND(E62*F62,2)</f>
        <v/>
      </c>
      <c r="H62" s="292">
        <f>G62/$G$93</f>
        <v/>
      </c>
      <c r="I62" s="298">
        <f>ROUND(F62*'Прил. 10'!$D$13,2)</f>
        <v/>
      </c>
      <c r="J62" s="298">
        <f>ROUND(I62*E62,2)</f>
        <v/>
      </c>
    </row>
    <row r="63" outlineLevel="1" ht="13.9" customFormat="1" customHeight="1" s="342">
      <c r="A63" s="411" t="n">
        <v>34</v>
      </c>
      <c r="B63" s="411" t="inlineStr">
        <is>
          <t>01.7.15.10-0035</t>
        </is>
      </c>
      <c r="C63" s="418" t="inlineStr">
        <is>
          <t>Скобы СК-21-1А</t>
        </is>
      </c>
      <c r="D63" s="411" t="inlineStr">
        <is>
          <t>шт</t>
        </is>
      </c>
      <c r="E63" s="419" t="n">
        <v>7.82</v>
      </c>
      <c r="F63" s="420" t="n">
        <v>116.92</v>
      </c>
      <c r="G63" s="298">
        <f>ROUND(E63*F63,2)</f>
        <v/>
      </c>
      <c r="H63" s="292">
        <f>G63/$G$93</f>
        <v/>
      </c>
      <c r="I63" s="298">
        <f>ROUND(F63*'Прил. 10'!$D$13,2)</f>
        <v/>
      </c>
      <c r="J63" s="298">
        <f>ROUND(I63*E63,2)</f>
        <v/>
      </c>
    </row>
    <row r="64" outlineLevel="1" ht="26.45" customFormat="1" customHeight="1" s="342">
      <c r="A64" s="411" t="n">
        <v>35</v>
      </c>
      <c r="B64" s="411" t="inlineStr">
        <is>
          <t>01.3.01.06-0050</t>
        </is>
      </c>
      <c r="C64" s="418" t="inlineStr">
        <is>
          <t>Смазка универсальная тугоплавкая УТ (консталин жировой)</t>
        </is>
      </c>
      <c r="D64" s="411" t="inlineStr">
        <is>
          <t>т</t>
        </is>
      </c>
      <c r="E64" s="419" t="n">
        <v>0.0490314</v>
      </c>
      <c r="F64" s="420" t="n">
        <v>17500</v>
      </c>
      <c r="G64" s="298">
        <f>ROUND(E64*F64,2)</f>
        <v/>
      </c>
      <c r="H64" s="292">
        <f>G64/$G$93</f>
        <v/>
      </c>
      <c r="I64" s="298">
        <f>ROUND(F64*'Прил. 10'!$D$13,2)</f>
        <v/>
      </c>
      <c r="J64" s="298">
        <f>ROUND(I64*E64,2)</f>
        <v/>
      </c>
    </row>
    <row r="65" outlineLevel="1" ht="26.45" customFormat="1" customHeight="1" s="342">
      <c r="A65" s="411" t="n">
        <v>36</v>
      </c>
      <c r="B65" s="411" t="inlineStr">
        <is>
          <t>999-9950</t>
        </is>
      </c>
      <c r="C65" s="418" t="inlineStr">
        <is>
          <t>Вспомогательные ненормируемые ресурсы</t>
        </is>
      </c>
      <c r="D65" s="411" t="inlineStr">
        <is>
          <t>руб.</t>
        </is>
      </c>
      <c r="E65" s="419" t="n">
        <v>623.0463008</v>
      </c>
      <c r="F65" s="420" t="n">
        <v>1</v>
      </c>
      <c r="G65" s="298">
        <f>ROUND(E65*F65,2)</f>
        <v/>
      </c>
      <c r="H65" s="292">
        <f>G65/$G$93</f>
        <v/>
      </c>
      <c r="I65" s="298">
        <f>ROUND(F65*'Прил. 10'!$D$13,2)</f>
        <v/>
      </c>
      <c r="J65" s="298">
        <f>ROUND(I65*E65,2)</f>
        <v/>
      </c>
    </row>
    <row r="66" outlineLevel="1" ht="13.9" customFormat="1" customHeight="1" s="342">
      <c r="A66" s="411" t="n">
        <v>37</v>
      </c>
      <c r="B66" s="411" t="inlineStr">
        <is>
          <t>20.1.02.23-0082</t>
        </is>
      </c>
      <c r="C66" s="418" t="inlineStr">
        <is>
          <t>Перемычки гибкие, тип ПГС-50</t>
        </is>
      </c>
      <c r="D66" s="411" t="inlineStr">
        <is>
          <t>10 шт</t>
        </is>
      </c>
      <c r="E66" s="419" t="n">
        <v>15.64</v>
      </c>
      <c r="F66" s="420" t="n">
        <v>39</v>
      </c>
      <c r="G66" s="298">
        <f>ROUND(E66*F66,2)</f>
        <v/>
      </c>
      <c r="H66" s="292">
        <f>G66/$G$93</f>
        <v/>
      </c>
      <c r="I66" s="298">
        <f>ROUND(F66*'Прил. 10'!$D$13,2)</f>
        <v/>
      </c>
      <c r="J66" s="298">
        <f>ROUND(I66*E66,2)</f>
        <v/>
      </c>
    </row>
    <row r="67" outlineLevel="1" ht="13.9" customFormat="1" customHeight="1" s="342">
      <c r="A67" s="411" t="n">
        <v>38</v>
      </c>
      <c r="B67" s="411" t="inlineStr">
        <is>
          <t>20.1.02.05-0011</t>
        </is>
      </c>
      <c r="C67" s="418" t="inlineStr">
        <is>
          <t>Коромысло: универсальное 2КУ-12-1</t>
        </is>
      </c>
      <c r="D67" s="411" t="inlineStr">
        <is>
          <t>шт</t>
        </is>
      </c>
      <c r="E67" s="419" t="n">
        <v>3.91</v>
      </c>
      <c r="F67" s="420" t="n">
        <v>127.11</v>
      </c>
      <c r="G67" s="298">
        <f>ROUND(E67*F67,2)</f>
        <v/>
      </c>
      <c r="H67" s="292">
        <f>G67/$G$93</f>
        <v/>
      </c>
      <c r="I67" s="298">
        <f>ROUND(F67*'Прил. 10'!$D$13,2)</f>
        <v/>
      </c>
      <c r="J67" s="298">
        <f>ROUND(I67*E67,2)</f>
        <v/>
      </c>
    </row>
    <row r="68" outlineLevel="1" ht="13.9" customFormat="1" customHeight="1" s="342">
      <c r="A68" s="411" t="n">
        <v>39</v>
      </c>
      <c r="B68" s="411" t="inlineStr">
        <is>
          <t>20.1.02.21-0035</t>
        </is>
      </c>
      <c r="C68" s="418" t="inlineStr">
        <is>
          <t>Узел крепления КГН-7-5</t>
        </is>
      </c>
      <c r="D68" s="411" t="inlineStr">
        <is>
          <t>шт</t>
        </is>
      </c>
      <c r="E68" s="419" t="n">
        <v>3.91</v>
      </c>
      <c r="F68" s="420" t="n">
        <v>122.68</v>
      </c>
      <c r="G68" s="298">
        <f>ROUND(E68*F68,2)</f>
        <v/>
      </c>
      <c r="H68" s="292">
        <f>G68/$G$93</f>
        <v/>
      </c>
      <c r="I68" s="298">
        <f>ROUND(F68*'Прил. 10'!$D$13,2)</f>
        <v/>
      </c>
      <c r="J68" s="298">
        <f>ROUND(I68*E68,2)</f>
        <v/>
      </c>
    </row>
    <row r="69" outlineLevel="1" ht="13.9" customFormat="1" customHeight="1" s="342">
      <c r="A69" s="411" t="n">
        <v>40</v>
      </c>
      <c r="B69" s="411" t="inlineStr">
        <is>
          <t>01.7.15.10-0038</t>
        </is>
      </c>
      <c r="C69" s="418" t="inlineStr">
        <is>
          <t>Скобы трехлапчатые СКТ-16-1</t>
        </is>
      </c>
      <c r="D69" s="411" t="inlineStr">
        <is>
          <t>шт</t>
        </is>
      </c>
      <c r="E69" s="419" t="n">
        <v>3.91</v>
      </c>
      <c r="F69" s="420" t="n">
        <v>113.53</v>
      </c>
      <c r="G69" s="298">
        <f>ROUND(E69*F69,2)</f>
        <v/>
      </c>
      <c r="H69" s="292">
        <f>G69/$G$93</f>
        <v/>
      </c>
      <c r="I69" s="298">
        <f>ROUND(F69*'Прил. 10'!$D$13,2)</f>
        <v/>
      </c>
      <c r="J69" s="298">
        <f>ROUND(I69*E69,2)</f>
        <v/>
      </c>
    </row>
    <row r="70" outlineLevel="1" ht="13.9" customFormat="1" customHeight="1" s="342">
      <c r="A70" s="411" t="n">
        <v>41</v>
      </c>
      <c r="B70" s="411" t="inlineStr">
        <is>
          <t>20.1.02.22-0013</t>
        </is>
      </c>
      <c r="C70" s="418" t="inlineStr">
        <is>
          <t>Ушко: специальное УС-7-16</t>
        </is>
      </c>
      <c r="D70" s="411" t="inlineStr">
        <is>
          <t>шт</t>
        </is>
      </c>
      <c r="E70" s="419" t="n">
        <v>3.91</v>
      </c>
      <c r="F70" s="420" t="n">
        <v>88.97</v>
      </c>
      <c r="G70" s="298">
        <f>ROUND(E70*F70,2)</f>
        <v/>
      </c>
      <c r="H70" s="292">
        <f>G70/$G$93</f>
        <v/>
      </c>
      <c r="I70" s="298">
        <f>ROUND(F70*'Прил. 10'!$D$13,2)</f>
        <v/>
      </c>
      <c r="J70" s="298">
        <f>ROUND(I70*E70,2)</f>
        <v/>
      </c>
    </row>
    <row r="71" outlineLevel="1" ht="13.9" customFormat="1" customHeight="1" s="342">
      <c r="A71" s="411" t="n">
        <v>42</v>
      </c>
      <c r="B71" s="411" t="inlineStr">
        <is>
          <t>01.7.15.10-0031</t>
        </is>
      </c>
      <c r="C71" s="418" t="inlineStr">
        <is>
          <t>Скобы СК-7-1А</t>
        </is>
      </c>
      <c r="D71" s="411" t="inlineStr">
        <is>
          <t>шт</t>
        </is>
      </c>
      <c r="E71" s="419" t="n">
        <v>11.73</v>
      </c>
      <c r="F71" s="420" t="n">
        <v>28.07</v>
      </c>
      <c r="G71" s="298">
        <f>ROUND(E71*F71,2)</f>
        <v/>
      </c>
      <c r="H71" s="292">
        <f>G71/$G$93</f>
        <v/>
      </c>
      <c r="I71" s="298">
        <f>ROUND(F71*'Прил. 10'!$D$13,2)</f>
        <v/>
      </c>
      <c r="J71" s="298">
        <f>ROUND(I71*E71,2)</f>
        <v/>
      </c>
    </row>
    <row r="72" outlineLevel="1" ht="13.9" customFormat="1" customHeight="1" s="342">
      <c r="A72" s="411" t="n">
        <v>43</v>
      </c>
      <c r="B72" s="411" t="inlineStr">
        <is>
          <t>01.7.15.10-0034</t>
        </is>
      </c>
      <c r="C72" s="418" t="inlineStr">
        <is>
          <t>Скобы СК-16-1А</t>
        </is>
      </c>
      <c r="D72" s="411" t="inlineStr">
        <is>
          <t>шт</t>
        </is>
      </c>
      <c r="E72" s="419" t="n">
        <v>3.91</v>
      </c>
      <c r="F72" s="420" t="n">
        <v>70.76000000000001</v>
      </c>
      <c r="G72" s="298">
        <f>ROUND(E72*F72,2)</f>
        <v/>
      </c>
      <c r="H72" s="292">
        <f>G72/$G$93</f>
        <v/>
      </c>
      <c r="I72" s="298">
        <f>ROUND(F72*'Прил. 10'!$D$13,2)</f>
        <v/>
      </c>
      <c r="J72" s="298">
        <f>ROUND(I72*E72,2)</f>
        <v/>
      </c>
    </row>
    <row r="73" outlineLevel="1" ht="13.9" customFormat="1" customHeight="1" s="342">
      <c r="A73" s="411" t="n">
        <v>44</v>
      </c>
      <c r="B73" s="411" t="inlineStr">
        <is>
          <t>20.1.02.05-0003</t>
        </is>
      </c>
      <c r="C73" s="418" t="inlineStr">
        <is>
          <t>Коромысло: 2КД-7-1С</t>
        </is>
      </c>
      <c r="D73" s="411" t="inlineStr">
        <is>
          <t>шт</t>
        </is>
      </c>
      <c r="E73" s="419" t="n">
        <v>3.91</v>
      </c>
      <c r="F73" s="420" t="n">
        <v>50.46</v>
      </c>
      <c r="G73" s="298">
        <f>ROUND(E73*F73,2)</f>
        <v/>
      </c>
      <c r="H73" s="292">
        <f>G73/$G$93</f>
        <v/>
      </c>
      <c r="I73" s="298">
        <f>ROUND(F73*'Прил. 10'!$D$13,2)</f>
        <v/>
      </c>
      <c r="J73" s="298">
        <f>ROUND(I73*E73,2)</f>
        <v/>
      </c>
    </row>
    <row r="74" outlineLevel="1" ht="13.9" customFormat="1" customHeight="1" s="342">
      <c r="A74" s="411" t="n">
        <v>45</v>
      </c>
      <c r="B74" s="411" t="inlineStr">
        <is>
          <t>20.1.02.05-0008</t>
        </is>
      </c>
      <c r="C74" s="418" t="inlineStr">
        <is>
          <t>Коромысло: К2-7-1С</t>
        </is>
      </c>
      <c r="D74" s="411" t="inlineStr">
        <is>
          <t>шт</t>
        </is>
      </c>
      <c r="E74" s="419" t="n">
        <v>3.91</v>
      </c>
      <c r="F74" s="420" t="n">
        <v>48.16</v>
      </c>
      <c r="G74" s="298">
        <f>ROUND(E74*F74,2)</f>
        <v/>
      </c>
      <c r="H74" s="292">
        <f>G74/$G$93</f>
        <v/>
      </c>
      <c r="I74" s="298">
        <f>ROUND(F74*'Прил. 10'!$D$13,2)</f>
        <v/>
      </c>
      <c r="J74" s="298">
        <f>ROUND(I74*E74,2)</f>
        <v/>
      </c>
    </row>
    <row r="75" outlineLevel="1" ht="26.45" customFormat="1" customHeight="1" s="342">
      <c r="A75" s="411" t="n">
        <v>46</v>
      </c>
      <c r="B75" s="411" t="inlineStr">
        <is>
          <t>22.2.02.04-0017</t>
        </is>
      </c>
      <c r="C75" s="418" t="inlineStr">
        <is>
          <t>Звено промежуточное прямое двойное 2ПР-7-1</t>
        </is>
      </c>
      <c r="D75" s="411" t="inlineStr">
        <is>
          <t>шт</t>
        </is>
      </c>
      <c r="E75" s="419" t="n">
        <v>3.91</v>
      </c>
      <c r="F75" s="420" t="n">
        <v>41.1</v>
      </c>
      <c r="G75" s="298">
        <f>ROUND(E75*F75,2)</f>
        <v/>
      </c>
      <c r="H75" s="292">
        <f>G75/$G$93</f>
        <v/>
      </c>
      <c r="I75" s="298">
        <f>ROUND(F75*'Прил. 10'!$D$13,2)</f>
        <v/>
      </c>
      <c r="J75" s="298">
        <f>ROUND(I75*E75,2)</f>
        <v/>
      </c>
    </row>
    <row r="76" outlineLevel="1" ht="26.45" customFormat="1" customHeight="1" s="342">
      <c r="A76" s="411" t="n">
        <v>47</v>
      </c>
      <c r="B76" s="411" t="inlineStr">
        <is>
          <t>22.2.02.04-0001</t>
        </is>
      </c>
      <c r="C76" s="418" t="inlineStr">
        <is>
          <t>Звено промежуточное вывернутое ПРВ-7-1</t>
        </is>
      </c>
      <c r="D76" s="411" t="inlineStr">
        <is>
          <t>шт</t>
        </is>
      </c>
      <c r="E76" s="419" t="n">
        <v>3.91</v>
      </c>
      <c r="F76" s="420" t="n">
        <v>31.44</v>
      </c>
      <c r="G76" s="298">
        <f>ROUND(E76*F76,2)</f>
        <v/>
      </c>
      <c r="H76" s="292">
        <f>G76/$G$93</f>
        <v/>
      </c>
      <c r="I76" s="298">
        <f>ROUND(F76*'Прил. 10'!$D$13,2)</f>
        <v/>
      </c>
      <c r="J76" s="298">
        <f>ROUND(I76*E76,2)</f>
        <v/>
      </c>
    </row>
    <row r="77" outlineLevel="1" ht="13.9" customFormat="1" customHeight="1" s="342">
      <c r="A77" s="411" t="n">
        <v>48</v>
      </c>
      <c r="B77" s="411" t="inlineStr">
        <is>
          <t>22.2.02.04-0021</t>
        </is>
      </c>
      <c r="C77" s="418" t="inlineStr">
        <is>
          <t>Звено промежуточное прямое ПР-7-6</t>
        </is>
      </c>
      <c r="D77" s="411" t="inlineStr">
        <is>
          <t>шт</t>
        </is>
      </c>
      <c r="E77" s="419" t="n">
        <v>3.91</v>
      </c>
      <c r="F77" s="420" t="n">
        <v>27.04</v>
      </c>
      <c r="G77" s="298">
        <f>ROUND(E77*F77,2)</f>
        <v/>
      </c>
      <c r="H77" s="292">
        <f>G77/$G$93</f>
        <v/>
      </c>
      <c r="I77" s="298">
        <f>ROUND(F77*'Прил. 10'!$D$13,2)</f>
        <v/>
      </c>
      <c r="J77" s="298">
        <f>ROUND(I77*E77,2)</f>
        <v/>
      </c>
    </row>
    <row r="78" outlineLevel="1" ht="13.9" customFormat="1" customHeight="1" s="342">
      <c r="A78" s="411" t="n">
        <v>49</v>
      </c>
      <c r="B78" s="411" t="inlineStr">
        <is>
          <t>20.1.02.14-1014</t>
        </is>
      </c>
      <c r="C78" s="418" t="inlineStr">
        <is>
          <t>Серьга СР-7-16</t>
        </is>
      </c>
      <c r="D78" s="411" t="inlineStr">
        <is>
          <t>шт</t>
        </is>
      </c>
      <c r="E78" s="419" t="n">
        <v>3.91</v>
      </c>
      <c r="F78" s="420" t="n">
        <v>9.359999999999999</v>
      </c>
      <c r="G78" s="298">
        <f>ROUND(E78*F78,2)</f>
        <v/>
      </c>
      <c r="H78" s="292">
        <f>G78/$G$93</f>
        <v/>
      </c>
      <c r="I78" s="298">
        <f>ROUND(F78*'Прил. 10'!$D$13,2)</f>
        <v/>
      </c>
      <c r="J78" s="298">
        <f>ROUND(I78*E78,2)</f>
        <v/>
      </c>
    </row>
    <row r="79" outlineLevel="1" ht="13.9" customFormat="1" customHeight="1" s="342">
      <c r="A79" s="411" t="n">
        <v>50</v>
      </c>
      <c r="B79" s="411" t="inlineStr">
        <is>
          <t>01.7.15.07-0031</t>
        </is>
      </c>
      <c r="C79" s="418" t="inlineStr">
        <is>
          <t>Дюбели распорные с гайкой</t>
        </is>
      </c>
      <c r="D79" s="411" t="inlineStr">
        <is>
          <t>100 шт</t>
        </is>
      </c>
      <c r="E79" s="419" t="n">
        <v>0.137632</v>
      </c>
      <c r="F79" s="420" t="n">
        <v>110</v>
      </c>
      <c r="G79" s="298">
        <f>ROUND(E79*F79,2)</f>
        <v/>
      </c>
      <c r="H79" s="292">
        <f>G79/$G$93</f>
        <v/>
      </c>
      <c r="I79" s="298">
        <f>ROUND(F79*'Прил. 10'!$D$13,2)</f>
        <v/>
      </c>
      <c r="J79" s="298">
        <f>ROUND(I79*E79,2)</f>
        <v/>
      </c>
    </row>
    <row r="80" outlineLevel="1" ht="39.6" customFormat="1" customHeight="1" s="342">
      <c r="A80" s="411" t="n">
        <v>51</v>
      </c>
      <c r="B80" s="411" t="inlineStr">
        <is>
          <t>03.2.01.01-0003</t>
        </is>
      </c>
      <c r="C80" s="418" t="inlineStr">
        <is>
          <t>Портландцемент общестроительного назначения бездобавочный М500 Д0 (ЦЕМ I 42,5Н)</t>
        </is>
      </c>
      <c r="D80" s="411" t="inlineStr">
        <is>
          <t>т</t>
        </is>
      </c>
      <c r="E80" s="419" t="n">
        <v>0.0309672</v>
      </c>
      <c r="F80" s="420" t="n">
        <v>480</v>
      </c>
      <c r="G80" s="298">
        <f>ROUND(E80*F80,2)</f>
        <v/>
      </c>
      <c r="H80" s="292">
        <f>G80/$G$93</f>
        <v/>
      </c>
      <c r="I80" s="298">
        <f>ROUND(F80*'Прил. 10'!$D$13,2)</f>
        <v/>
      </c>
      <c r="J80" s="298">
        <f>ROUND(I80*E80,2)</f>
        <v/>
      </c>
    </row>
    <row r="81" outlineLevel="1" ht="13.9" customFormat="1" customHeight="1" s="342">
      <c r="A81" s="411" t="n">
        <v>52</v>
      </c>
      <c r="B81" s="411" t="inlineStr">
        <is>
          <t>01.3.01.01-0001</t>
        </is>
      </c>
      <c r="C81" s="418" t="inlineStr">
        <is>
          <t>Бензин авиационный Б-70</t>
        </is>
      </c>
      <c r="D81" s="411" t="inlineStr">
        <is>
          <t>т</t>
        </is>
      </c>
      <c r="E81" s="419" t="n">
        <v>0.003128</v>
      </c>
      <c r="F81" s="420" t="n">
        <v>4488.4</v>
      </c>
      <c r="G81" s="298">
        <f>ROUND(E81*F81,2)</f>
        <v/>
      </c>
      <c r="H81" s="292">
        <f>G81/$G$93</f>
        <v/>
      </c>
      <c r="I81" s="298">
        <f>ROUND(F81*'Прил. 10'!$D$13,2)</f>
        <v/>
      </c>
      <c r="J81" s="298">
        <f>ROUND(I81*E81,2)</f>
        <v/>
      </c>
    </row>
    <row r="82" outlineLevel="1" ht="13.9" customFormat="1" customHeight="1" s="342">
      <c r="A82" s="411" t="n">
        <v>53</v>
      </c>
      <c r="B82" s="411" t="inlineStr">
        <is>
          <t>14.4.02.09-0001</t>
        </is>
      </c>
      <c r="C82" s="418" t="inlineStr">
        <is>
          <t>Краска</t>
        </is>
      </c>
      <c r="D82" s="411" t="inlineStr">
        <is>
          <t>кг</t>
        </is>
      </c>
      <c r="E82" s="419" t="n">
        <v>0.490314</v>
      </c>
      <c r="F82" s="420" t="n">
        <v>28.6</v>
      </c>
      <c r="G82" s="298">
        <f>ROUND(E82*F82,2)</f>
        <v/>
      </c>
      <c r="H82" s="292">
        <f>G82/$G$93</f>
        <v/>
      </c>
      <c r="I82" s="298">
        <f>ROUND(F82*'Прил. 10'!$D$13,2)</f>
        <v/>
      </c>
      <c r="J82" s="298">
        <f>ROUND(I82*E82,2)</f>
        <v/>
      </c>
    </row>
    <row r="83" outlineLevel="1" ht="26.45" customFormat="1" customHeight="1" s="342">
      <c r="A83" s="411" t="n">
        <v>54</v>
      </c>
      <c r="B83" s="411" t="inlineStr">
        <is>
          <t>01.7.11.07-0034</t>
        </is>
      </c>
      <c r="C83" s="418" t="inlineStr">
        <is>
          <t>Электроды сварочные Э42А, диаметр 4 мм</t>
        </is>
      </c>
      <c r="D83" s="411" t="inlineStr">
        <is>
          <t>кг</t>
        </is>
      </c>
      <c r="E83" s="419" t="n">
        <v>1.097928</v>
      </c>
      <c r="F83" s="420" t="n">
        <v>10.57</v>
      </c>
      <c r="G83" s="298">
        <f>ROUND(E83*F83,2)</f>
        <v/>
      </c>
      <c r="H83" s="292">
        <f>G83/$G$93</f>
        <v/>
      </c>
      <c r="I83" s="298">
        <f>ROUND(F83*'Прил. 10'!$D$13,2)</f>
        <v/>
      </c>
      <c r="J83" s="298">
        <f>ROUND(I83*E83,2)</f>
        <v/>
      </c>
    </row>
    <row r="84" outlineLevel="1" ht="13.9" customFormat="1" customHeight="1" s="342">
      <c r="A84" s="411" t="n">
        <v>55</v>
      </c>
      <c r="B84" s="411" t="inlineStr">
        <is>
          <t>14.1.02.01-0002</t>
        </is>
      </c>
      <c r="C84" s="418" t="inlineStr">
        <is>
          <t>Клей БМК-5к</t>
        </is>
      </c>
      <c r="D84" s="411" t="inlineStr">
        <is>
          <t>кг</t>
        </is>
      </c>
      <c r="E84" s="419" t="n">
        <v>0.21505</v>
      </c>
      <c r="F84" s="420" t="n">
        <v>25.8</v>
      </c>
      <c r="G84" s="298">
        <f>ROUND(E84*F84,2)</f>
        <v/>
      </c>
      <c r="H84" s="292">
        <f>G84/$G$93</f>
        <v/>
      </c>
      <c r="I84" s="298">
        <f>ROUND(F84*'Прил. 10'!$D$13,2)</f>
        <v/>
      </c>
      <c r="J84" s="298">
        <f>ROUND(I84*E84,2)</f>
        <v/>
      </c>
    </row>
    <row r="85" outlineLevel="1" ht="13.9" customFormat="1" customHeight="1" s="342">
      <c r="A85" s="411" t="n">
        <v>56</v>
      </c>
      <c r="B85" s="411" t="inlineStr">
        <is>
          <t>01.3.02.02-0001</t>
        </is>
      </c>
      <c r="C85" s="418" t="inlineStr">
        <is>
          <t>Аргон газообразный, сорт I</t>
        </is>
      </c>
      <c r="D85" s="411" t="inlineStr">
        <is>
          <t>м3</t>
        </is>
      </c>
      <c r="E85" s="419" t="n">
        <v>0.12903</v>
      </c>
      <c r="F85" s="420" t="n">
        <v>17.86</v>
      </c>
      <c r="G85" s="298">
        <f>ROUND(E85*F85,2)</f>
        <v/>
      </c>
      <c r="H85" s="292">
        <f>G85/$G$93</f>
        <v/>
      </c>
      <c r="I85" s="298">
        <f>ROUND(F85*'Прил. 10'!$D$13,2)</f>
        <v/>
      </c>
      <c r="J85" s="298">
        <f>ROUND(I85*E85,2)</f>
        <v/>
      </c>
    </row>
    <row r="86" outlineLevel="1" ht="13.9" customFormat="1" customHeight="1" s="342">
      <c r="A86" s="411" t="n">
        <v>57</v>
      </c>
      <c r="B86" s="411" t="inlineStr">
        <is>
          <t>01.7.06.07-0001</t>
        </is>
      </c>
      <c r="C86" s="418" t="inlineStr">
        <is>
          <t>Лента К226</t>
        </is>
      </c>
      <c r="D86" s="411" t="inlineStr">
        <is>
          <t>100 м</t>
        </is>
      </c>
      <c r="E86" s="419" t="n">
        <v>0.018768</v>
      </c>
      <c r="F86" s="420" t="n">
        <v>120</v>
      </c>
      <c r="G86" s="298">
        <f>ROUND(E86*F86,2)</f>
        <v/>
      </c>
      <c r="H86" s="292">
        <f>G86/$G$93</f>
        <v/>
      </c>
      <c r="I86" s="298">
        <f>ROUND(F86*'Прил. 10'!$D$13,2)</f>
        <v/>
      </c>
      <c r="J86" s="298">
        <f>ROUND(I86*E86,2)</f>
        <v/>
      </c>
    </row>
    <row r="87" outlineLevel="1" ht="13.9" customFormat="1" customHeight="1" s="342">
      <c r="A87" s="411" t="n">
        <v>58</v>
      </c>
      <c r="B87" s="411" t="inlineStr">
        <is>
          <t>01.7.15.11-0061</t>
        </is>
      </c>
      <c r="C87" s="418" t="inlineStr">
        <is>
          <t>Шайбы пружинные</t>
        </is>
      </c>
      <c r="D87" s="411" t="inlineStr">
        <is>
          <t>т</t>
        </is>
      </c>
      <c r="E87" s="419" t="n">
        <v>6.647000000000001e-05</v>
      </c>
      <c r="F87" s="420" t="n">
        <v>31600</v>
      </c>
      <c r="G87" s="298">
        <f>ROUND(E87*F87,2)</f>
        <v/>
      </c>
      <c r="H87" s="292">
        <f>G87/$G$93</f>
        <v/>
      </c>
      <c r="I87" s="298">
        <f>ROUND(F87*'Прил. 10'!$D$13,2)</f>
        <v/>
      </c>
      <c r="J87" s="298">
        <f>ROUND(I87*E87,2)</f>
        <v/>
      </c>
    </row>
    <row r="88" outlineLevel="1" ht="52.9" customFormat="1" customHeight="1" s="342">
      <c r="A88" s="411" t="n">
        <v>59</v>
      </c>
      <c r="B88" s="411" t="inlineStr">
        <is>
          <t>10.1.02.04-0009</t>
        </is>
      </c>
      <c r="C88" s="41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411" t="inlineStr">
        <is>
          <t>т</t>
        </is>
      </c>
      <c r="E88" s="419" t="n">
        <v>3.128e-05</v>
      </c>
      <c r="F88" s="420" t="n">
        <v>55960.01</v>
      </c>
      <c r="G88" s="298">
        <f>ROUND(E88*F88,2)</f>
        <v/>
      </c>
      <c r="H88" s="292">
        <f>G88/$G$93</f>
        <v/>
      </c>
      <c r="I88" s="298">
        <f>ROUND(F88*'Прил. 10'!$D$13,2)</f>
        <v/>
      </c>
      <c r="J88" s="298">
        <f>ROUND(I88*E88,2)</f>
        <v/>
      </c>
    </row>
    <row r="89" outlineLevel="1" ht="26.45" customFormat="1" customHeight="1" s="342">
      <c r="A89" s="411" t="n">
        <v>60</v>
      </c>
      <c r="B89" s="411" t="inlineStr">
        <is>
          <t>02.3.01.02-1011</t>
        </is>
      </c>
      <c r="C89" s="418" t="inlineStr">
        <is>
          <t>Песок природный I класс, средний, круглые сита</t>
        </is>
      </c>
      <c r="D89" s="411" t="inlineStr">
        <is>
          <t>м3</t>
        </is>
      </c>
      <c r="E89" s="419" t="n">
        <v>0.025806</v>
      </c>
      <c r="F89" s="420" t="n">
        <v>54.95</v>
      </c>
      <c r="G89" s="298">
        <f>ROUND(E89*F89,2)</f>
        <v/>
      </c>
      <c r="H89" s="292">
        <f>G89/$G$93</f>
        <v/>
      </c>
      <c r="I89" s="298">
        <f>ROUND(F89*'Прил. 10'!$D$13,2)</f>
        <v/>
      </c>
      <c r="J89" s="298">
        <f>ROUND(I89*E89,2)</f>
        <v/>
      </c>
    </row>
    <row r="90" outlineLevel="1" ht="26.45" customFormat="1" customHeight="1" s="342">
      <c r="A90" s="411" t="n">
        <v>61</v>
      </c>
      <c r="B90" s="411" t="inlineStr">
        <is>
          <t>10.2.02.10-0013</t>
        </is>
      </c>
      <c r="C90" s="418" t="inlineStr">
        <is>
          <t>Прутки медные, круглые, марка М3, диаметр 20 мм</t>
        </is>
      </c>
      <c r="D90" s="411" t="inlineStr">
        <is>
          <t>т</t>
        </is>
      </c>
      <c r="E90" s="419" t="n">
        <v>1.564e-05</v>
      </c>
      <c r="F90" s="420" t="n">
        <v>71640</v>
      </c>
      <c r="G90" s="298">
        <f>ROUND(E90*F90,2)</f>
        <v/>
      </c>
      <c r="H90" s="292">
        <f>G90/$G$93</f>
        <v/>
      </c>
      <c r="I90" s="298">
        <f>ROUND(F90*'Прил. 10'!$D$13,2)</f>
        <v/>
      </c>
      <c r="J90" s="298">
        <f>ROUND(I90*E90,2)</f>
        <v/>
      </c>
    </row>
    <row r="91" outlineLevel="1" ht="13.9" customFormat="1" customHeight="1" s="342">
      <c r="A91" s="411" t="n">
        <v>62</v>
      </c>
      <c r="B91" s="411" t="inlineStr">
        <is>
          <t>01.3.01.05-0009</t>
        </is>
      </c>
      <c r="C91" s="418" t="inlineStr">
        <is>
          <t>Парафин нефтяной твердый Т-1</t>
        </is>
      </c>
      <c r="D91" s="411" t="inlineStr">
        <is>
          <t>т</t>
        </is>
      </c>
      <c r="E91" s="419" t="n">
        <v>7.82e-05</v>
      </c>
      <c r="F91" s="420" t="n">
        <v>8105.71</v>
      </c>
      <c r="G91" s="298">
        <f>ROUND(E91*F91,2)</f>
        <v/>
      </c>
      <c r="H91" s="292">
        <f>G91/$G$93</f>
        <v/>
      </c>
      <c r="I91" s="298">
        <f>ROUND(F91*'Прил. 10'!$D$13,2)</f>
        <v/>
      </c>
      <c r="J91" s="298">
        <f>ROUND(I91*E91,2)</f>
        <v/>
      </c>
    </row>
    <row r="92" ht="13.9" customFormat="1" customHeight="1" s="342">
      <c r="A92" s="411" t="n"/>
      <c r="B92" s="411" t="n"/>
      <c r="C92" s="418" t="inlineStr">
        <is>
          <t>Итого прочие материалы</t>
        </is>
      </c>
      <c r="D92" s="411" t="n"/>
      <c r="E92" s="419" t="n"/>
      <c r="F92" s="420" t="n"/>
      <c r="G92" s="217">
        <f>SUM(G49:G91)</f>
        <v/>
      </c>
      <c r="H92" s="292">
        <f>G92/$G$93</f>
        <v/>
      </c>
      <c r="I92" s="298" t="n"/>
      <c r="J92" s="217">
        <f>SUM(J49:J91)</f>
        <v/>
      </c>
    </row>
    <row r="93" ht="13.9" customFormat="1" customHeight="1" s="342">
      <c r="A93" s="411" t="n"/>
      <c r="B93" s="411" t="n"/>
      <c r="C93" s="400" t="inlineStr">
        <is>
          <t>Итого по разделу «Материалы»</t>
        </is>
      </c>
      <c r="D93" s="411" t="n"/>
      <c r="E93" s="419" t="n"/>
      <c r="F93" s="420" t="n"/>
      <c r="G93" s="298">
        <f>G48+G92</f>
        <v/>
      </c>
      <c r="H93" s="292">
        <f>G93/$G$93</f>
        <v/>
      </c>
      <c r="I93" s="298" t="n"/>
      <c r="J93" s="298">
        <f>J48+J92</f>
        <v/>
      </c>
    </row>
    <row r="94" ht="13.9" customFormat="1" customHeight="1" s="342">
      <c r="A94" s="411" t="n"/>
      <c r="B94" s="411" t="n"/>
      <c r="C94" s="418" t="inlineStr">
        <is>
          <t>ИТОГО ПО РМ</t>
        </is>
      </c>
      <c r="D94" s="411" t="n"/>
      <c r="E94" s="419" t="n"/>
      <c r="F94" s="420" t="n"/>
      <c r="G94" s="298">
        <f>G15+G33+G93</f>
        <v/>
      </c>
      <c r="H94" s="421" t="n"/>
      <c r="I94" s="298" t="n"/>
      <c r="J94" s="298">
        <f>J15+J33+J93</f>
        <v/>
      </c>
    </row>
    <row r="95" ht="29.25" customFormat="1" customHeight="1" s="342">
      <c r="A95" s="411" t="n"/>
      <c r="B95" s="411" t="n"/>
      <c r="C95" s="418" t="inlineStr">
        <is>
          <t>Накладные расходы</t>
        </is>
      </c>
      <c r="D95" s="199" t="n">
        <v>1.48</v>
      </c>
      <c r="E95" s="419" t="n"/>
      <c r="F95" s="420" t="n"/>
      <c r="G95" s="298">
        <f>ROUND((G15+G17)*D95,2)</f>
        <v/>
      </c>
      <c r="H95" s="421" t="n"/>
      <c r="I95" s="298" t="n"/>
      <c r="J95" s="298">
        <f>ROUND(D95*(J15+J17),2)</f>
        <v/>
      </c>
    </row>
    <row r="96" ht="24.75" customFormat="1" customHeight="1" s="342">
      <c r="A96" s="411" t="n"/>
      <c r="B96" s="411" t="n"/>
      <c r="C96" s="418" t="inlineStr">
        <is>
          <t>Сметная прибыль</t>
        </is>
      </c>
      <c r="D96" s="199" t="n">
        <v>1.18</v>
      </c>
      <c r="E96" s="419" t="n"/>
      <c r="F96" s="420" t="n"/>
      <c r="G96" s="298">
        <f>ROUND((G15+G17)*D96,2)</f>
        <v/>
      </c>
      <c r="H96" s="421" t="n"/>
      <c r="I96" s="298" t="n"/>
      <c r="J96" s="298">
        <f>ROUND(D96*(J15+J17),2)</f>
        <v/>
      </c>
    </row>
    <row r="97" ht="26.45" customFormat="1" customHeight="1" s="342">
      <c r="A97" s="411" t="n"/>
      <c r="B97" s="411" t="n"/>
      <c r="C97" s="418" t="inlineStr">
        <is>
          <t>Итого СМР (с НР и СП)</t>
        </is>
      </c>
      <c r="D97" s="411" t="inlineStr">
        <is>
          <t>Коэффициент на силу тока ТОР</t>
        </is>
      </c>
      <c r="E97" s="419" t="n">
        <v>0.8</v>
      </c>
      <c r="F97" s="420" t="n"/>
      <c r="G97" s="298">
        <f>ROUND((G15+G33+G93+G95+G96)/E97,2)</f>
        <v/>
      </c>
      <c r="H97" s="421" t="n"/>
      <c r="I97" s="298" t="n"/>
      <c r="J97" s="298">
        <f>ROUND((J15+J33+J93+J95+J96)/E97,2)</f>
        <v/>
      </c>
    </row>
    <row r="98" ht="13.9" customFormat="1" customHeight="1" s="342">
      <c r="A98" s="411" t="n"/>
      <c r="B98" s="411" t="n"/>
      <c r="C98" s="418" t="inlineStr">
        <is>
          <t>ВСЕГО СМР + ОБОРУДОВАНИЕ</t>
        </is>
      </c>
      <c r="D98" s="411" t="n"/>
      <c r="E98" s="419" t="n"/>
      <c r="F98" s="420" t="n"/>
      <c r="G98" s="298">
        <f>G97+G40</f>
        <v/>
      </c>
      <c r="H98" s="421" t="n"/>
      <c r="I98" s="298" t="n"/>
      <c r="J98" s="298">
        <f>J97+J40</f>
        <v/>
      </c>
    </row>
    <row r="99" ht="34.5" customFormat="1" customHeight="1" s="342">
      <c r="A99" s="411" t="n"/>
      <c r="B99" s="411" t="n"/>
      <c r="C99" s="418" t="inlineStr">
        <is>
          <t>ИТОГО ПОКАЗАТЕЛЬ НА ЕД. ИЗМ.</t>
        </is>
      </c>
      <c r="D99" s="411" t="inlineStr">
        <is>
          <t>ячейка</t>
        </is>
      </c>
      <c r="E99" s="419" t="n">
        <v>2</v>
      </c>
      <c r="F99" s="420" t="n"/>
      <c r="G99" s="298">
        <f>G98/E99</f>
        <v/>
      </c>
      <c r="H99" s="421" t="n"/>
      <c r="I99" s="298" t="n"/>
      <c r="J99" s="298">
        <f>J98/E99</f>
        <v/>
      </c>
    </row>
    <row r="100">
      <c r="A100" s="342" t="n"/>
      <c r="B100" s="342" t="n"/>
      <c r="C100" s="342" t="n"/>
      <c r="E100" s="342" t="n"/>
      <c r="I100" s="342" t="n"/>
    </row>
    <row r="101" ht="13.9" customFormat="1" customHeight="1" s="342">
      <c r="A101" s="341" t="inlineStr">
        <is>
          <t>Составил ______________________     Е. М. Добровольская</t>
        </is>
      </c>
      <c r="B101" s="342" t="n"/>
      <c r="C101" s="342" t="n"/>
      <c r="E101" s="342" t="n"/>
      <c r="I101" s="342" t="n"/>
    </row>
    <row r="102" ht="13.9" customFormat="1" customHeight="1" s="342">
      <c r="A102" s="344" t="inlineStr">
        <is>
          <t xml:space="preserve">                         (подпись, инициалы, фамилия)</t>
        </is>
      </c>
      <c r="B102" s="342" t="n"/>
      <c r="C102" s="342" t="n"/>
      <c r="E102" s="342" t="n"/>
      <c r="I102" s="342" t="n"/>
    </row>
    <row r="103" ht="13.9" customFormat="1" customHeight="1" s="342">
      <c r="A103" s="341" t="n"/>
      <c r="B103" s="342" t="n"/>
      <c r="C103" s="342" t="n"/>
      <c r="E103" s="342" t="n"/>
      <c r="I103" s="342" t="n"/>
    </row>
    <row r="104" ht="13.9" customFormat="1" customHeight="1" s="342">
      <c r="A104" s="341" t="inlineStr">
        <is>
          <t>Проверил ______________________        А.В. Костянецкая</t>
        </is>
      </c>
      <c r="B104" s="342" t="n"/>
      <c r="C104" s="342" t="n"/>
      <c r="E104" s="342" t="n"/>
      <c r="I104" s="342" t="n"/>
    </row>
    <row r="105" ht="13.9" customFormat="1" customHeight="1" s="342">
      <c r="A105" s="344" t="inlineStr">
        <is>
          <t xml:space="preserve">                        (подпись, инициалы, фамилия)</t>
        </is>
      </c>
      <c r="B105" s="342" t="n"/>
      <c r="C105" s="342" t="n"/>
      <c r="E105" s="342" t="n"/>
      <c r="I105" s="342" t="n"/>
    </row>
  </sheetData>
  <mergeCells count="21">
    <mergeCell ref="F10:G10"/>
    <mergeCell ref="A4:J4"/>
    <mergeCell ref="H2:J2"/>
    <mergeCell ref="C10:C11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K8" sqref="K8"/>
    </sheetView>
  </sheetViews>
  <sheetFormatPr baseColWidth="8" defaultRowHeight="14.4" outlineLevelRow="0"/>
  <cols>
    <col width="5.7109375" customWidth="1" style="356" min="1" max="1"/>
    <col width="17.5703125" customWidth="1" style="356" min="2" max="2"/>
    <col width="39.140625" customWidth="1" style="356" min="3" max="3"/>
    <col width="10.7109375" customWidth="1" style="356" min="4" max="4"/>
    <col width="13.85546875" customWidth="1" style="356" min="5" max="5"/>
    <col width="13.28515625" customWidth="1" style="356" min="6" max="6"/>
    <col width="14.140625" customWidth="1" style="356" min="7" max="7"/>
  </cols>
  <sheetData>
    <row r="1">
      <c r="A1" s="432" t="inlineStr">
        <is>
          <t>Приложение №6</t>
        </is>
      </c>
    </row>
    <row r="2" ht="21.75" customHeight="1" s="356">
      <c r="A2" s="432" t="n"/>
      <c r="B2" s="432" t="n"/>
      <c r="C2" s="432" t="n"/>
      <c r="D2" s="432" t="n"/>
      <c r="E2" s="432" t="n"/>
      <c r="F2" s="432" t="n"/>
      <c r="G2" s="432" t="n"/>
    </row>
    <row r="3">
      <c r="A3" s="378" t="inlineStr">
        <is>
          <t>Расчет стоимости оборудования</t>
        </is>
      </c>
    </row>
    <row r="4" ht="25.5" customHeight="1" s="356">
      <c r="A4" s="381" t="inlineStr">
        <is>
          <t>Наименование разрабатываемого показателя УНЦ — Ячейка реактора ТОР 20 кВ, 3000 А, сдвоенный</t>
        </is>
      </c>
    </row>
    <row r="5">
      <c r="A5" s="341" t="n"/>
      <c r="B5" s="341" t="n"/>
      <c r="C5" s="341" t="n"/>
      <c r="D5" s="341" t="n"/>
      <c r="E5" s="341" t="n"/>
      <c r="F5" s="341" t="n"/>
      <c r="G5" s="341" t="n"/>
    </row>
    <row r="6" ht="30" customHeight="1" s="356">
      <c r="A6" s="437" t="inlineStr">
        <is>
          <t>№ пп.</t>
        </is>
      </c>
      <c r="B6" s="437" t="inlineStr">
        <is>
          <t>Код ресурса</t>
        </is>
      </c>
      <c r="C6" s="437" t="inlineStr">
        <is>
          <t>Наименование</t>
        </is>
      </c>
      <c r="D6" s="437" t="inlineStr">
        <is>
          <t>Ед. изм.</t>
        </is>
      </c>
      <c r="E6" s="411" t="inlineStr">
        <is>
          <t>Кол-во единиц по проектным данным</t>
        </is>
      </c>
      <c r="F6" s="437" t="inlineStr">
        <is>
          <t>Сметная стоимость в ценах на 01.01.2000 (руб.)</t>
        </is>
      </c>
      <c r="G6" s="486" t="n"/>
    </row>
    <row r="7">
      <c r="A7" s="488" t="n"/>
      <c r="B7" s="488" t="n"/>
      <c r="C7" s="488" t="n"/>
      <c r="D7" s="488" t="n"/>
      <c r="E7" s="488" t="n"/>
      <c r="F7" s="411" t="inlineStr">
        <is>
          <t>на ед. изм.</t>
        </is>
      </c>
      <c r="G7" s="411" t="inlineStr">
        <is>
          <t>общая</t>
        </is>
      </c>
    </row>
    <row r="8">
      <c r="A8" s="411" t="n">
        <v>1</v>
      </c>
      <c r="B8" s="411" t="n">
        <v>2</v>
      </c>
      <c r="C8" s="411" t="n">
        <v>3</v>
      </c>
      <c r="D8" s="411" t="n">
        <v>4</v>
      </c>
      <c r="E8" s="411" t="n">
        <v>5</v>
      </c>
      <c r="F8" s="411" t="n">
        <v>6</v>
      </c>
      <c r="G8" s="411" t="n">
        <v>7</v>
      </c>
    </row>
    <row r="9" ht="15" customHeight="1" s="356">
      <c r="A9" s="282" t="n"/>
      <c r="B9" s="418" t="inlineStr">
        <is>
          <t>ИНЖЕНЕРНОЕ ОБОРУДОВАНИЕ</t>
        </is>
      </c>
      <c r="C9" s="485" t="n"/>
      <c r="D9" s="485" t="n"/>
      <c r="E9" s="485" t="n"/>
      <c r="F9" s="485" t="n"/>
      <c r="G9" s="486" t="n"/>
    </row>
    <row r="10" ht="27" customHeight="1" s="356">
      <c r="A10" s="411" t="n"/>
      <c r="B10" s="400" t="n"/>
      <c r="C10" s="418" t="inlineStr">
        <is>
          <t>ИТОГО ИНЖЕНЕРНОЕ ОБОРУДОВАНИЕ</t>
        </is>
      </c>
      <c r="D10" s="400" t="n"/>
      <c r="E10" s="148" t="n"/>
      <c r="F10" s="420" t="n"/>
      <c r="G10" s="420" t="n">
        <v>0</v>
      </c>
    </row>
    <row r="11">
      <c r="A11" s="411" t="n"/>
      <c r="B11" s="418" t="inlineStr">
        <is>
          <t>ТЕХНОЛОГИЧЕСКОЕ ОБОРУДОВАНИЕ</t>
        </is>
      </c>
      <c r="C11" s="485" t="n"/>
      <c r="D11" s="485" t="n"/>
      <c r="E11" s="485" t="n"/>
      <c r="F11" s="485" t="n"/>
      <c r="G11" s="486" t="n"/>
    </row>
    <row r="12" ht="41.25" customHeight="1" s="356">
      <c r="A12" s="411" t="n">
        <v>1</v>
      </c>
      <c r="B12" s="308">
        <f>'Прил.5 Расчет СМР и ОБ'!B36</f>
        <v/>
      </c>
      <c r="C12" s="308">
        <f>'Прил.5 Расчет СМР и ОБ'!C36</f>
        <v/>
      </c>
      <c r="D12" s="355">
        <f>'Прил.5 Расчет СМР и ОБ'!D36</f>
        <v/>
      </c>
      <c r="E12" s="355">
        <f>'Прил.5 Расчет СМР и ОБ'!E36</f>
        <v/>
      </c>
      <c r="F12" s="355">
        <f>'Прил.5 Расчет СМР и ОБ'!F36</f>
        <v/>
      </c>
      <c r="G12" s="298">
        <f>ROUND(E12*F12,2)</f>
        <v/>
      </c>
    </row>
    <row r="13" ht="26.45" customHeight="1" s="356">
      <c r="A13" s="411" t="n">
        <v>2</v>
      </c>
      <c r="B13" s="418">
        <f>'Прил.5 Расчет СМР и ОБ'!B38</f>
        <v/>
      </c>
      <c r="C13" s="418">
        <f>'Прил.5 Расчет СМР и ОБ'!C38</f>
        <v/>
      </c>
      <c r="D13" s="411">
        <f>'Прил.5 Расчет СМР и ОБ'!D38</f>
        <v/>
      </c>
      <c r="E13" s="411">
        <f>'Прил.5 Расчет СМР и ОБ'!E38</f>
        <v/>
      </c>
      <c r="F13" s="411">
        <f>'Прил.5 Расчет СМР и ОБ'!F38</f>
        <v/>
      </c>
      <c r="G13" s="298">
        <f>ROUND(E13*F13,2)</f>
        <v/>
      </c>
    </row>
    <row r="14" ht="25.5" customHeight="1" s="356">
      <c r="A14" s="411" t="n"/>
      <c r="B14" s="418" t="n"/>
      <c r="C14" s="418" t="inlineStr">
        <is>
          <t>ИТОГО ТЕХНОЛОГИЧЕСКОЕ ОБОРУДОВАНИЕ</t>
        </is>
      </c>
      <c r="D14" s="418" t="n"/>
      <c r="E14" s="436" t="n"/>
      <c r="F14" s="420" t="n"/>
      <c r="G14" s="298">
        <f>SUM(G12:G13)</f>
        <v/>
      </c>
    </row>
    <row r="15" ht="19.5" customHeight="1" s="356">
      <c r="A15" s="411" t="n"/>
      <c r="B15" s="418" t="n"/>
      <c r="C15" s="418" t="inlineStr">
        <is>
          <t>Всего по разделу «Оборудование»</t>
        </is>
      </c>
      <c r="D15" s="418" t="n"/>
      <c r="E15" s="436" t="n"/>
      <c r="F15" s="420" t="n"/>
      <c r="G15" s="298">
        <f>G10+G14</f>
        <v/>
      </c>
    </row>
    <row r="16">
      <c r="A16" s="343" t="n"/>
      <c r="B16" s="151" t="n"/>
      <c r="C16" s="343" t="n"/>
      <c r="D16" s="343" t="n"/>
      <c r="E16" s="343" t="n"/>
      <c r="F16" s="343" t="n"/>
      <c r="G16" s="343" t="n"/>
    </row>
    <row r="17">
      <c r="A17" s="341" t="inlineStr">
        <is>
          <t>Составил ______________________    Е. М. Добровольская</t>
        </is>
      </c>
      <c r="B17" s="342" t="n"/>
      <c r="C17" s="342" t="n"/>
      <c r="D17" s="343" t="n"/>
      <c r="E17" s="343" t="n"/>
      <c r="F17" s="343" t="n"/>
      <c r="G17" s="343" t="n"/>
    </row>
    <row r="18">
      <c r="A18" s="344" t="inlineStr">
        <is>
          <t xml:space="preserve">                         (подпись, инициалы, фамилия)</t>
        </is>
      </c>
      <c r="B18" s="342" t="n"/>
      <c r="C18" s="342" t="n"/>
      <c r="D18" s="343" t="n"/>
      <c r="E18" s="343" t="n"/>
      <c r="F18" s="343" t="n"/>
      <c r="G18" s="343" t="n"/>
    </row>
    <row r="19">
      <c r="A19" s="341" t="n"/>
      <c r="B19" s="342" t="n"/>
      <c r="C19" s="342" t="n"/>
      <c r="D19" s="343" t="n"/>
      <c r="E19" s="343" t="n"/>
      <c r="F19" s="343" t="n"/>
      <c r="G19" s="343" t="n"/>
    </row>
    <row r="20">
      <c r="A20" s="341" t="inlineStr">
        <is>
          <t>Проверил ______________________        А.В. Костянецкая</t>
        </is>
      </c>
      <c r="B20" s="342" t="n"/>
      <c r="C20" s="342" t="n"/>
      <c r="D20" s="343" t="n"/>
      <c r="E20" s="343" t="n"/>
      <c r="F20" s="343" t="n"/>
      <c r="G20" s="343" t="n"/>
    </row>
    <row r="21">
      <c r="A21" s="344" t="inlineStr">
        <is>
          <t xml:space="preserve">                        (подпись, инициалы, фамилия)</t>
        </is>
      </c>
      <c r="B21" s="342" t="n"/>
      <c r="C21" s="342" t="n"/>
      <c r="D21" s="343" t="n"/>
      <c r="E21" s="343" t="n"/>
      <c r="F21" s="343" t="n"/>
      <c r="G21" s="34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showGridLines="1" showRowColHeaders="1" tabSelected="0" view="pageBreakPreview" workbookViewId="0">
      <selection activeCell="D11" sqref="D11"/>
    </sheetView>
  </sheetViews>
  <sheetFormatPr baseColWidth="8" defaultRowHeight="14.4" outlineLevelRow="0"/>
  <cols>
    <col width="12.7109375" customWidth="1" style="356" min="1" max="1"/>
    <col width="16.42578125" customWidth="1" style="356" min="2" max="2"/>
    <col width="24.42578125" customWidth="1" style="356" min="3" max="3"/>
    <col width="25.5703125" customWidth="1" style="356" min="4" max="4"/>
    <col width="9.140625" customWidth="1" style="356" min="5" max="5"/>
  </cols>
  <sheetData>
    <row r="1" ht="15.75" customHeight="1" s="356">
      <c r="A1" s="358" t="n"/>
      <c r="B1" s="358" t="n"/>
      <c r="C1" s="358" t="n"/>
      <c r="D1" s="358" t="inlineStr">
        <is>
          <t>Приложение №7</t>
        </is>
      </c>
    </row>
    <row r="2" ht="15.75" customHeight="1" s="356">
      <c r="A2" s="358" t="n"/>
      <c r="B2" s="358" t="n"/>
      <c r="C2" s="358" t="n"/>
      <c r="D2" s="358" t="n"/>
    </row>
    <row r="3" ht="15.75" customHeight="1" s="356">
      <c r="A3" s="358" t="n"/>
      <c r="B3" s="335" t="inlineStr">
        <is>
          <t>Расчет показателя УНЦ</t>
        </is>
      </c>
      <c r="C3" s="358" t="n"/>
      <c r="D3" s="358" t="n"/>
    </row>
    <row r="4" ht="15.75" customHeight="1" s="356">
      <c r="A4" s="358" t="n"/>
      <c r="B4" s="358" t="n"/>
      <c r="C4" s="358" t="n"/>
      <c r="D4" s="358" t="n"/>
    </row>
    <row r="5" ht="31.5" customHeight="1" s="356">
      <c r="A5" s="438" t="inlineStr">
        <is>
          <t xml:space="preserve">Наименование разрабатываемого показателя УНЦ - </t>
        </is>
      </c>
      <c r="D5" s="438">
        <f>'Прил.5 Расчет СМР и ОБ'!D6:J6</f>
        <v/>
      </c>
    </row>
    <row r="6" ht="15.75" customHeight="1" s="356">
      <c r="A6" s="358" t="inlineStr">
        <is>
          <t>Единица измерения  — 1 ячейка</t>
        </is>
      </c>
      <c r="B6" s="358" t="n"/>
      <c r="C6" s="358" t="n"/>
      <c r="D6" s="358" t="n"/>
    </row>
    <row r="7" ht="15.75" customHeight="1" s="356">
      <c r="A7" s="358" t="n"/>
      <c r="B7" s="358" t="n"/>
      <c r="C7" s="358" t="n"/>
      <c r="D7" s="358" t="n"/>
    </row>
    <row r="8">
      <c r="A8" s="439" t="inlineStr">
        <is>
          <t>Код показателя</t>
        </is>
      </c>
      <c r="B8" s="439" t="inlineStr">
        <is>
          <t>Наименование показателя</t>
        </is>
      </c>
      <c r="C8" s="439" t="inlineStr">
        <is>
          <t>Наименование РМ, входящих в состав показателя</t>
        </is>
      </c>
      <c r="D8" s="439" t="inlineStr">
        <is>
          <t>Норматив цены на 01.01.2023, тыс.руб.</t>
        </is>
      </c>
    </row>
    <row r="9">
      <c r="A9" s="488" t="n"/>
      <c r="B9" s="488" t="n"/>
      <c r="C9" s="488" t="n"/>
      <c r="D9" s="488" t="n"/>
    </row>
    <row r="10" ht="15.75" customHeight="1" s="356">
      <c r="A10" s="439" t="n">
        <v>1</v>
      </c>
      <c r="B10" s="439" t="n">
        <v>2</v>
      </c>
      <c r="C10" s="439" t="n">
        <v>3</v>
      </c>
      <c r="D10" s="439" t="n">
        <v>4</v>
      </c>
    </row>
    <row r="11" ht="47.25" customHeight="1" s="356">
      <c r="A11" s="439" t="inlineStr">
        <is>
          <t>Р2-16-4</t>
        </is>
      </c>
      <c r="B11" s="439" t="inlineStr">
        <is>
          <t xml:space="preserve">УНЦ ячейки реактора ТОР 6 - 35 кВ </t>
        </is>
      </c>
      <c r="C11" s="339">
        <f>D5</f>
        <v/>
      </c>
      <c r="D11" s="364">
        <f>'Прил.4 РМ'!C41/1000</f>
        <v/>
      </c>
    </row>
    <row r="13">
      <c r="A13" s="341" t="inlineStr">
        <is>
          <t>Составил ______________________      Е. М. Добровольская</t>
        </is>
      </c>
      <c r="B13" s="342" t="n"/>
      <c r="C13" s="342" t="n"/>
      <c r="D13" s="343" t="n"/>
    </row>
    <row r="14">
      <c r="A14" s="344" t="inlineStr">
        <is>
          <t xml:space="preserve">                         (подпись, инициалы, фамилия)</t>
        </is>
      </c>
      <c r="B14" s="342" t="n"/>
      <c r="C14" s="342" t="n"/>
      <c r="D14" s="343" t="n"/>
    </row>
    <row r="15">
      <c r="A15" s="341" t="n"/>
      <c r="B15" s="342" t="n"/>
      <c r="C15" s="342" t="n"/>
      <c r="D15" s="343" t="n"/>
    </row>
    <row r="16">
      <c r="A16" s="341" t="inlineStr">
        <is>
          <t>Проверил ______________________        А.В. Костянецкая</t>
        </is>
      </c>
      <c r="B16" s="342" t="n"/>
      <c r="C16" s="342" t="n"/>
      <c r="D16" s="343" t="n"/>
    </row>
    <row r="17">
      <c r="A17" s="344" t="inlineStr">
        <is>
          <t xml:space="preserve">                        (подпись, инициалы, фамилия)</t>
        </is>
      </c>
      <c r="B17" s="342" t="n"/>
      <c r="C17" s="342" t="n"/>
      <c r="D17" s="343" t="n"/>
    </row>
  </sheetData>
  <mergeCells count="5">
    <mergeCell ref="A8:A9"/>
    <mergeCell ref="C8:C9"/>
    <mergeCell ref="A5:C5"/>
    <mergeCell ref="D8:D9"/>
    <mergeCell ref="B8:B9"/>
  </mergeCells>
  <printOptions gridLines="0" gridLinesSet="1"/>
  <pageMargins left="0.7" right="0.7" top="0.75" bottom="0.75" header="0.3" footer="0.3"/>
  <pageSetup orientation="portrait" paperSize="9" scale="100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56" min="1" max="1"/>
    <col width="40.7109375" customWidth="1" style="356" min="2" max="2"/>
    <col width="37" customWidth="1" style="356" min="3" max="3"/>
    <col width="32" customWidth="1" style="356" min="4" max="4"/>
    <col width="9.140625" customWidth="1" style="356" min="5" max="5"/>
  </cols>
  <sheetData>
    <row r="4" ht="15.6" customHeight="1" s="356">
      <c r="B4" s="385" t="inlineStr">
        <is>
          <t>Приложение № 10</t>
        </is>
      </c>
    </row>
    <row r="5" ht="18" customHeight="1" s="356">
      <c r="B5" s="172" t="n"/>
    </row>
    <row r="6" ht="15.6" customHeight="1" s="356">
      <c r="B6" s="484" t="inlineStr">
        <is>
          <t>Используемые индексы изменений сметной стоимости и нормы сопутствующих затрат</t>
        </is>
      </c>
    </row>
    <row r="7">
      <c r="B7" s="440" t="n"/>
    </row>
    <row r="8">
      <c r="B8" s="440" t="n"/>
      <c r="C8" s="440" t="n"/>
      <c r="D8" s="440" t="n"/>
      <c r="E8" s="440" t="n"/>
    </row>
    <row r="9" ht="46.9" customHeight="1" s="356">
      <c r="B9" s="439" t="inlineStr">
        <is>
          <t>Наименование индекса / норм сопутствующих затрат</t>
        </is>
      </c>
      <c r="C9" s="439" t="inlineStr">
        <is>
          <t>Дата применения и обоснование индекса / норм сопутствующих затрат</t>
        </is>
      </c>
      <c r="D9" s="439" t="inlineStr">
        <is>
          <t>Размер индекса / норма сопутствующих затрат</t>
        </is>
      </c>
    </row>
    <row r="10" ht="15.6" customHeight="1" s="356">
      <c r="B10" s="439" t="n">
        <v>1</v>
      </c>
      <c r="C10" s="439" t="n">
        <v>2</v>
      </c>
      <c r="D10" s="439" t="n">
        <v>3</v>
      </c>
    </row>
    <row r="11" ht="45" customHeight="1" s="356">
      <c r="B11" s="439" t="inlineStr">
        <is>
          <t xml:space="preserve">Индекс изменения сметной стоимости на 1 квартал 2023 года. ОЗП </t>
        </is>
      </c>
      <c r="C11" s="439" t="inlineStr">
        <is>
          <t>Письмо Минстроя России от 30.03.2023г. №17106-ИФ/09  прил.1</t>
        </is>
      </c>
      <c r="D11" s="439" t="n">
        <v>44.29</v>
      </c>
    </row>
    <row r="12" ht="29.25" customHeight="1" s="356">
      <c r="B12" s="439" t="inlineStr">
        <is>
          <t>Индекс изменения сметной стоимости на 1 квартал 2023 года. ЭМ</t>
        </is>
      </c>
      <c r="C12" s="439" t="inlineStr">
        <is>
          <t>Письмо Минстроя России от 30.03.2023г. №17106-ИФ/09  прил.1</t>
        </is>
      </c>
      <c r="D12" s="439" t="n">
        <v>13.47</v>
      </c>
    </row>
    <row r="13" ht="29.25" customHeight="1" s="356">
      <c r="B13" s="439" t="inlineStr">
        <is>
          <t>Индекс изменения сметной стоимости на 1 квартал 2023 года. МАТ</t>
        </is>
      </c>
      <c r="C13" s="439" t="inlineStr">
        <is>
          <t>Письмо Минстроя России от 30.03.2023г. №17106-ИФ/09  прил.1</t>
        </is>
      </c>
      <c r="D13" s="439" t="n">
        <v>8.039999999999999</v>
      </c>
    </row>
    <row r="14" ht="30.75" customHeight="1" s="356">
      <c r="B14" s="43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39" t="n">
        <v>6.26</v>
      </c>
    </row>
    <row r="15" ht="89.25" customHeight="1" s="356">
      <c r="B15" s="439" t="inlineStr">
        <is>
          <t>Временные здания и сооружения</t>
        </is>
      </c>
      <c r="C15" s="43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56">
      <c r="B16" s="439" t="inlineStr">
        <is>
          <t>Дополнительные затраты при производстве строительно-монтажных работ в зимнее время</t>
        </is>
      </c>
      <c r="C16" s="43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56">
      <c r="B17" s="439" t="inlineStr">
        <is>
          <t>Строительный контроль</t>
        </is>
      </c>
      <c r="C17" s="439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56">
      <c r="B18" s="439" t="inlineStr">
        <is>
          <t>Авторский надзор - 0,2%</t>
        </is>
      </c>
      <c r="C18" s="439" t="inlineStr">
        <is>
          <t>Приказ от 4.08.2020 № 421/пр п.173</t>
        </is>
      </c>
      <c r="D18" s="175" t="n">
        <v>0.002</v>
      </c>
    </row>
    <row r="19" ht="24" customHeight="1" s="356">
      <c r="B19" s="439" t="inlineStr">
        <is>
          <t>Непредвиденные расходы</t>
        </is>
      </c>
      <c r="C19" s="439" t="inlineStr">
        <is>
          <t>Приказ от 4.08.2020 № 421/пр п.179</t>
        </is>
      </c>
      <c r="D19" s="175" t="n">
        <v>0.03</v>
      </c>
    </row>
    <row r="20" ht="18" customHeight="1" s="356">
      <c r="B20" s="254" t="n"/>
    </row>
    <row r="21" ht="18" customHeight="1" s="356">
      <c r="B21" s="254" t="n"/>
    </row>
    <row r="22" ht="18" customHeight="1" s="356">
      <c r="B22" s="254" t="n"/>
    </row>
    <row r="23" ht="18" customHeight="1" s="356">
      <c r="B23" s="254" t="n"/>
    </row>
    <row r="26">
      <c r="B26" s="341" t="inlineStr">
        <is>
          <t>Составил ______________________        Е.А. Князева</t>
        </is>
      </c>
      <c r="C26" s="342" t="n"/>
    </row>
    <row r="27">
      <c r="B27" s="344" t="inlineStr">
        <is>
          <t xml:space="preserve">                         (подпись, инициалы, фамилия)</t>
        </is>
      </c>
      <c r="C27" s="342" t="n"/>
    </row>
    <row r="28">
      <c r="B28" s="341" t="n"/>
      <c r="C28" s="342" t="n"/>
    </row>
    <row r="29">
      <c r="B29" s="341" t="inlineStr">
        <is>
          <t>Проверил ______________________        А.В. Костянецкая</t>
        </is>
      </c>
      <c r="C29" s="342" t="n"/>
    </row>
    <row r="30">
      <c r="B30" s="344" t="inlineStr">
        <is>
          <t xml:space="preserve">                        (подпись, инициалы, фамилия)</t>
        </is>
      </c>
      <c r="C30" s="342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56" min="2" max="2"/>
    <col width="13" customWidth="1" style="356" min="3" max="3"/>
    <col width="22.85546875" customWidth="1" style="356" min="4" max="4"/>
    <col width="21.5703125" customWidth="1" style="356" min="5" max="5"/>
    <col width="43.85546875" customWidth="1" style="356" min="6" max="6"/>
  </cols>
  <sheetData>
    <row r="1" s="356"/>
    <row r="2" ht="17.25" customHeight="1" s="356">
      <c r="A2" s="484" t="inlineStr">
        <is>
          <t>Расчет размера средств на оплату труда рабочих-строителей в текущем уровне цен (ФОТр.тек.)</t>
        </is>
      </c>
    </row>
    <row r="3" s="356"/>
    <row r="4" ht="18" customHeight="1" s="356">
      <c r="A4" s="357" t="inlineStr">
        <is>
          <t>Составлен в уровне цен на 01.01.2023 г.</t>
        </is>
      </c>
      <c r="B4" s="358" t="n"/>
      <c r="C4" s="358" t="n"/>
      <c r="D4" s="358" t="n"/>
      <c r="E4" s="358" t="n"/>
      <c r="F4" s="358" t="n"/>
      <c r="G4" s="358" t="n"/>
    </row>
    <row r="5" ht="15.75" customHeight="1" s="356">
      <c r="A5" s="359" t="inlineStr">
        <is>
          <t>№ пп.</t>
        </is>
      </c>
      <c r="B5" s="359" t="inlineStr">
        <is>
          <t>Наименование элемента</t>
        </is>
      </c>
      <c r="C5" s="359" t="inlineStr">
        <is>
          <t>Обозначение</t>
        </is>
      </c>
      <c r="D5" s="359" t="inlineStr">
        <is>
          <t>Формула</t>
        </is>
      </c>
      <c r="E5" s="359" t="inlineStr">
        <is>
          <t>Величина элемента</t>
        </is>
      </c>
      <c r="F5" s="359" t="inlineStr">
        <is>
          <t>Наименования обосновывающих документов</t>
        </is>
      </c>
      <c r="G5" s="358" t="n"/>
    </row>
    <row r="6" ht="15.75" customHeight="1" s="356">
      <c r="A6" s="359" t="n">
        <v>1</v>
      </c>
      <c r="B6" s="359" t="n">
        <v>2</v>
      </c>
      <c r="C6" s="359" t="n">
        <v>3</v>
      </c>
      <c r="D6" s="359" t="n">
        <v>4</v>
      </c>
      <c r="E6" s="359" t="n">
        <v>5</v>
      </c>
      <c r="F6" s="359" t="n">
        <v>6</v>
      </c>
      <c r="G6" s="358" t="n"/>
    </row>
    <row r="7" ht="110.25" customHeight="1" s="356">
      <c r="A7" s="360" t="inlineStr">
        <is>
          <t>1.1</t>
        </is>
      </c>
      <c r="B7" s="36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9" t="inlineStr">
        <is>
          <t>С1ср</t>
        </is>
      </c>
      <c r="D7" s="439" t="inlineStr">
        <is>
          <t>-</t>
        </is>
      </c>
      <c r="E7" s="363" t="n">
        <v>47872.94</v>
      </c>
      <c r="F7" s="36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58" t="n"/>
    </row>
    <row r="8" ht="31.5" customHeight="1" s="356">
      <c r="A8" s="360" t="inlineStr">
        <is>
          <t>1.2</t>
        </is>
      </c>
      <c r="B8" s="365" t="inlineStr">
        <is>
          <t>Среднегодовое нормативное число часов работы одного рабочего в месяц, часы (ч.)</t>
        </is>
      </c>
      <c r="C8" s="439" t="inlineStr">
        <is>
          <t>tср</t>
        </is>
      </c>
      <c r="D8" s="439" t="inlineStr">
        <is>
          <t>1973ч/12мес.</t>
        </is>
      </c>
      <c r="E8" s="364">
        <f>1973/12</f>
        <v/>
      </c>
      <c r="F8" s="365" t="inlineStr">
        <is>
          <t>Производственный календарь 2023 год
(40-часов.неделя)</t>
        </is>
      </c>
      <c r="G8" s="367" t="n"/>
    </row>
    <row r="9" ht="15.75" customHeight="1" s="356">
      <c r="A9" s="360" t="inlineStr">
        <is>
          <t>1.3</t>
        </is>
      </c>
      <c r="B9" s="365" t="inlineStr">
        <is>
          <t>Коэффициент увеличения</t>
        </is>
      </c>
      <c r="C9" s="439" t="inlineStr">
        <is>
          <t>Кув</t>
        </is>
      </c>
      <c r="D9" s="439" t="inlineStr">
        <is>
          <t>-</t>
        </is>
      </c>
      <c r="E9" s="364" t="n">
        <v>1</v>
      </c>
      <c r="F9" s="365" t="n"/>
      <c r="G9" s="367" t="n"/>
    </row>
    <row r="10" ht="15.75" customHeight="1" s="356">
      <c r="A10" s="360" t="inlineStr">
        <is>
          <t>1.4</t>
        </is>
      </c>
      <c r="B10" s="365" t="inlineStr">
        <is>
          <t>Средний разряд работ</t>
        </is>
      </c>
      <c r="C10" s="439" t="n"/>
      <c r="D10" s="439" t="n"/>
      <c r="E10" s="505" t="n">
        <v>4</v>
      </c>
      <c r="F10" s="365" t="inlineStr">
        <is>
          <t>РТМ</t>
        </is>
      </c>
      <c r="G10" s="367" t="n"/>
    </row>
    <row r="11" ht="78.75" customHeight="1" s="356">
      <c r="A11" s="360" t="inlineStr">
        <is>
          <t>1.5</t>
        </is>
      </c>
      <c r="B11" s="365" t="inlineStr">
        <is>
          <t>Тарифный коэффициент среднего разряда работ</t>
        </is>
      </c>
      <c r="C11" s="439" t="inlineStr">
        <is>
          <t>КТ</t>
        </is>
      </c>
      <c r="D11" s="439" t="inlineStr">
        <is>
          <t>-</t>
        </is>
      </c>
      <c r="E11" s="506" t="n">
        <v>1.34</v>
      </c>
      <c r="F11" s="36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58" t="n"/>
    </row>
    <row r="12" ht="78.75" customHeight="1" s="356">
      <c r="A12" s="360" t="inlineStr">
        <is>
          <t>1.6</t>
        </is>
      </c>
      <c r="B12" s="370" t="inlineStr">
        <is>
          <t>Коэффициент инфляции, определяемый поквартально</t>
        </is>
      </c>
      <c r="C12" s="439" t="inlineStr">
        <is>
          <t>Кинф</t>
        </is>
      </c>
      <c r="D12" s="439" t="inlineStr">
        <is>
          <t>-</t>
        </is>
      </c>
      <c r="E12" s="507" t="n">
        <v>1.139</v>
      </c>
      <c r="F12" s="37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6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56">
      <c r="A13" s="373" t="inlineStr">
        <is>
          <t>1.7</t>
        </is>
      </c>
      <c r="B13" s="374" t="inlineStr">
        <is>
          <t>Размер средств на оплату труда рабочих-строителей в текущем уровне цен (ФОТр.тек.), руб/чел.-ч</t>
        </is>
      </c>
      <c r="C13" s="395" t="inlineStr">
        <is>
          <t>ФОТр.тек.</t>
        </is>
      </c>
      <c r="D13" s="395" t="inlineStr">
        <is>
          <t>(С1ср/tср*КТ*Т*Кув)*Кинф</t>
        </is>
      </c>
      <c r="E13" s="376">
        <f>((E7*E9/E8)*E11)*E12</f>
        <v/>
      </c>
      <c r="F13" s="37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58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2025-01-24T12:14:30Z</dcterms:modified>
  <cp:lastModifiedBy>KM</cp:lastModifiedBy>
</cp:coreProperties>
</file>