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52" min="1" max="1"/>
    <col width="9.140625" customWidth="1" style="352" min="2" max="2"/>
    <col width="51.7109375" customWidth="1" style="352" min="3" max="3"/>
    <col width="48.28515625" customWidth="1" style="352" min="4" max="4"/>
    <col width="37.42578125" customWidth="1" style="352" min="5" max="5"/>
    <col width="9.140625" customWidth="1" style="352" min="6" max="6"/>
  </cols>
  <sheetData>
    <row r="3">
      <c r="B3" s="379" t="inlineStr">
        <is>
          <t>Приложение № 1</t>
        </is>
      </c>
    </row>
    <row r="4">
      <c r="B4" s="477" t="inlineStr">
        <is>
          <t>Сравнительная таблица отбора объекта-представителя</t>
        </is>
      </c>
    </row>
    <row r="5" ht="84" customHeight="1" s="350">
      <c r="B5" s="3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0">
      <c r="B6" s="253" t="n"/>
      <c r="C6" s="253" t="n"/>
      <c r="D6" s="253" t="n"/>
    </row>
    <row r="7" ht="64.5" customHeight="1" s="350">
      <c r="B7" s="381" t="inlineStr">
        <is>
          <t>Наименование разрабатываемого показателя УНЦ - Ячейка реактора ТОР 6-15 кВ, 4000 А, сдвоенный</t>
        </is>
      </c>
    </row>
    <row r="8" ht="31.5" customHeight="1" s="350">
      <c r="B8" s="381" t="inlineStr">
        <is>
          <t>Сопоставимый уровень цен: 4 кв. 2018</t>
        </is>
      </c>
    </row>
    <row r="9" ht="15.75" customHeight="1" s="350">
      <c r="B9" s="381" t="inlineStr">
        <is>
          <t>Единица измерения  — 1 ячейка</t>
        </is>
      </c>
    </row>
    <row r="10">
      <c r="B10" s="381" t="n"/>
    </row>
    <row r="11">
      <c r="B11" s="432" t="inlineStr">
        <is>
          <t>№ п/п</t>
        </is>
      </c>
      <c r="C11" s="432" t="inlineStr">
        <is>
          <t>Параметр</t>
        </is>
      </c>
      <c r="D11" s="432" t="inlineStr">
        <is>
          <t xml:space="preserve">Объект-представитель </t>
        </is>
      </c>
      <c r="E11" s="231" t="n"/>
    </row>
    <row r="12" ht="96.75" customHeight="1" s="350">
      <c r="B12" s="432" t="n">
        <v>1</v>
      </c>
      <c r="C12" s="364" t="inlineStr">
        <is>
          <t>Наименование объекта-представителя</t>
        </is>
      </c>
      <c r="D12" s="432" t="inlineStr">
        <is>
          <t>ПС 500 кВ Белобережская (МЭС Сибири)</t>
        </is>
      </c>
    </row>
    <row r="13">
      <c r="B13" s="432" t="n">
        <v>2</v>
      </c>
      <c r="C13" s="364" t="inlineStr">
        <is>
          <t>Наименование субъекта Российской Федерации</t>
        </is>
      </c>
      <c r="D13" s="432" t="inlineStr">
        <is>
          <t>Брянская область</t>
        </is>
      </c>
    </row>
    <row r="14">
      <c r="B14" s="432" t="n">
        <v>3</v>
      </c>
      <c r="C14" s="364" t="inlineStr">
        <is>
          <t>Климатический район и подрайон</t>
        </is>
      </c>
      <c r="D14" s="432" t="inlineStr">
        <is>
          <t>IIIВ</t>
        </is>
      </c>
    </row>
    <row r="15">
      <c r="B15" s="432" t="n">
        <v>4</v>
      </c>
      <c r="C15" s="364" t="inlineStr">
        <is>
          <t>Мощность объекта</t>
        </is>
      </c>
      <c r="D15" s="432" t="n">
        <v>2</v>
      </c>
    </row>
    <row r="16" ht="116.25" customHeight="1" s="350">
      <c r="B16" s="43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2" t="inlineStr">
        <is>
          <t>Реактор токоограничивающий сухой  - 2 комплекта</t>
        </is>
      </c>
    </row>
    <row r="17" ht="79.5" customHeight="1" s="350">
      <c r="B17" s="43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D18+D19</f>
        <v/>
      </c>
      <c r="E17" s="252" t="n"/>
    </row>
    <row r="18">
      <c r="B18" s="230" t="inlineStr">
        <is>
          <t>6.1</t>
        </is>
      </c>
      <c r="C18" s="364" t="inlineStr">
        <is>
          <t>строительно-монтажные работы</t>
        </is>
      </c>
      <c r="D18" s="339">
        <f>'Прил.2 Расч стоим'!F14</f>
        <v/>
      </c>
    </row>
    <row r="19" ht="15.75" customHeight="1" s="350">
      <c r="B19" s="230" t="inlineStr">
        <is>
          <t>6.2</t>
        </is>
      </c>
      <c r="C19" s="364" t="inlineStr">
        <is>
          <t>оборудование и инвентарь</t>
        </is>
      </c>
      <c r="D19" s="339">
        <f>'Прил.2 Расч стоим'!H14</f>
        <v/>
      </c>
    </row>
    <row r="20" ht="16.5" customHeight="1" s="350">
      <c r="B20" s="230" t="inlineStr">
        <is>
          <t>6.3</t>
        </is>
      </c>
      <c r="C20" s="364" t="inlineStr">
        <is>
          <t>пусконаладочные работы</t>
        </is>
      </c>
      <c r="D20" s="339" t="n"/>
    </row>
    <row r="21" ht="35.25" customHeight="1" s="350">
      <c r="B21" s="230" t="inlineStr">
        <is>
          <t>6.4</t>
        </is>
      </c>
      <c r="C21" s="229" t="inlineStr">
        <is>
          <t>прочие и лимитированные затраты</t>
        </is>
      </c>
      <c r="D21" s="339" t="n"/>
    </row>
    <row r="22">
      <c r="B22" s="432" t="n">
        <v>7</v>
      </c>
      <c r="C22" s="229" t="inlineStr">
        <is>
          <t>Сопоставимый уровень цен</t>
        </is>
      </c>
      <c r="D22" s="340" t="inlineStr">
        <is>
          <t>4 кв. 2018</t>
        </is>
      </c>
      <c r="E22" s="227" t="n"/>
    </row>
    <row r="23" ht="123" customHeight="1" s="350">
      <c r="B23" s="432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2" t="n"/>
    </row>
    <row r="24" ht="60.75" customHeight="1" s="350">
      <c r="B24" s="43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D17/D15</f>
        <v/>
      </c>
      <c r="E24" s="227" t="n"/>
    </row>
    <row r="25" ht="48" customHeight="1" s="350">
      <c r="B25" s="432" t="n">
        <v>10</v>
      </c>
      <c r="C25" s="364" t="inlineStr">
        <is>
          <t>Примечание</t>
        </is>
      </c>
      <c r="D25" s="432" t="n"/>
    </row>
    <row r="26">
      <c r="B26" s="225" t="n"/>
      <c r="C26" s="224" t="n"/>
      <c r="D26" s="224" t="n"/>
    </row>
    <row r="27" ht="37.5" customHeight="1" s="350">
      <c r="B27" s="223" t="n"/>
    </row>
    <row r="28">
      <c r="B28" s="352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2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2" min="1" max="1"/>
    <col width="9.140625" customWidth="1" style="352" min="2" max="2"/>
    <col width="35.28515625" customWidth="1" style="352" min="3" max="3"/>
    <col width="13.85546875" customWidth="1" style="352" min="4" max="4"/>
    <col width="24.85546875" customWidth="1" style="352" min="5" max="5"/>
    <col width="15.5703125" customWidth="1" style="352" min="6" max="6"/>
    <col width="14.85546875" customWidth="1" style="352" min="7" max="7"/>
    <col width="16.7109375" customWidth="1" style="352" min="8" max="8"/>
    <col width="13" customWidth="1" style="352" min="9" max="9"/>
    <col width="13" customWidth="1" style="352" min="10" max="10"/>
    <col width="18" customWidth="1" style="352" min="11" max="11"/>
    <col width="9.140625" customWidth="1" style="352" min="12" max="12"/>
  </cols>
  <sheetData>
    <row r="3">
      <c r="B3" s="379" t="inlineStr">
        <is>
          <t>Приложение № 2</t>
        </is>
      </c>
      <c r="K3" s="223" t="n"/>
    </row>
    <row r="4">
      <c r="B4" s="47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0">
      <c r="B6" s="381">
        <f>'Прил.1 Сравнит табл'!B7:D7</f>
        <v/>
      </c>
    </row>
    <row r="7">
      <c r="B7" s="381">
        <f>'Прил.1 Сравнит табл'!B9:D9</f>
        <v/>
      </c>
    </row>
    <row r="8" ht="18" customHeight="1" s="350">
      <c r="B8" s="254" t="n"/>
    </row>
    <row r="9" ht="15.75" customHeight="1" s="350">
      <c r="B9" s="432" t="inlineStr">
        <is>
          <t>№ п/п</t>
        </is>
      </c>
      <c r="C9" s="4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2" t="inlineStr">
        <is>
          <t>Объект-представитель 1</t>
        </is>
      </c>
      <c r="E9" s="478" t="n"/>
      <c r="F9" s="478" t="n"/>
      <c r="G9" s="478" t="n"/>
      <c r="H9" s="478" t="n"/>
      <c r="I9" s="478" t="n"/>
      <c r="J9" s="479" t="n"/>
    </row>
    <row r="10" ht="15.75" customHeight="1" s="350">
      <c r="B10" s="480" t="n"/>
      <c r="C10" s="480" t="n"/>
      <c r="D10" s="432" t="inlineStr">
        <is>
          <t>Номер сметы</t>
        </is>
      </c>
      <c r="E10" s="432" t="inlineStr">
        <is>
          <t>Наименование сметы</t>
        </is>
      </c>
      <c r="F10" s="432" t="inlineStr">
        <is>
          <t>Сметная стоимость в уровне цен 4 кв. 2018 г., тыс. руб.</t>
        </is>
      </c>
      <c r="G10" s="478" t="n"/>
      <c r="H10" s="478" t="n"/>
      <c r="I10" s="478" t="n"/>
      <c r="J10" s="479" t="n"/>
    </row>
    <row r="11" ht="31.15" customHeight="1" s="350">
      <c r="B11" s="481" t="n"/>
      <c r="C11" s="481" t="n"/>
      <c r="D11" s="481" t="n"/>
      <c r="E11" s="481" t="n"/>
      <c r="F11" s="389" t="inlineStr">
        <is>
          <t>Строительные работы</t>
        </is>
      </c>
      <c r="G11" s="389" t="inlineStr">
        <is>
          <t>Монтажные работы</t>
        </is>
      </c>
      <c r="H11" s="389" t="inlineStr">
        <is>
          <t>Оборудование</t>
        </is>
      </c>
      <c r="I11" s="389" t="inlineStr">
        <is>
          <t>Прочее</t>
        </is>
      </c>
      <c r="J11" s="389" t="inlineStr">
        <is>
          <t>Всего</t>
        </is>
      </c>
    </row>
    <row r="12" ht="31.5" customHeight="1" s="350">
      <c r="B12" s="343" t="n"/>
      <c r="C12" s="343" t="inlineStr">
        <is>
          <t>Ячейка реактора ТОР 6-15 кВ, 4000 А, сдвоенный</t>
        </is>
      </c>
      <c r="D12" s="343" t="n"/>
      <c r="E12" s="343" t="n"/>
      <c r="F12" s="482">
        <f>('Прил. 3'!H11+'Прил. 3'!H14+'Прил. 3'!H16+'Прил. 3'!H31)*7.84/1000</f>
        <v/>
      </c>
      <c r="G12" s="479" t="n"/>
      <c r="H12" s="483">
        <f>'Прил. 3'!H28*4.58/1000</f>
        <v/>
      </c>
      <c r="I12" s="343" t="n"/>
      <c r="J12" s="483">
        <f>F12+H12</f>
        <v/>
      </c>
    </row>
    <row r="13" ht="14.45" customHeight="1" s="350">
      <c r="B13" s="392" t="inlineStr">
        <is>
          <t>Всего по объекту:</t>
        </is>
      </c>
      <c r="C13" s="484" t="n"/>
      <c r="D13" s="484" t="n"/>
      <c r="E13" s="485" t="n"/>
      <c r="F13" s="346" t="n"/>
      <c r="G13" s="346" t="n"/>
      <c r="H13" s="346" t="n"/>
      <c r="I13" s="346" t="n"/>
      <c r="J13" s="346" t="n"/>
    </row>
    <row r="14" ht="15.75" customHeight="1" s="350">
      <c r="B14" s="393" t="inlineStr">
        <is>
          <t>Всего по объекту в сопоставимом уровне цен 4 кв. 2018 г:</t>
        </is>
      </c>
      <c r="C14" s="478" t="n"/>
      <c r="D14" s="478" t="n"/>
      <c r="E14" s="479" t="n"/>
      <c r="F14" s="486">
        <f>F12</f>
        <v/>
      </c>
      <c r="G14" s="479" t="n"/>
      <c r="H14" s="487">
        <f>H12</f>
        <v/>
      </c>
      <c r="I14" s="348" t="n"/>
      <c r="J14" s="487">
        <f>J12</f>
        <v/>
      </c>
    </row>
    <row r="15" ht="14.45" customHeight="1" s="350"/>
    <row r="16" ht="14.45" customHeight="1" s="350"/>
    <row r="17" ht="14.45" customHeight="1" s="350"/>
    <row r="18" ht="14.45" customHeight="1" s="350">
      <c r="C18" s="335" t="inlineStr">
        <is>
          <t>Составил ______________________     Е. М. Добровольская</t>
        </is>
      </c>
      <c r="D18" s="336" t="n"/>
      <c r="E18" s="336" t="n"/>
    </row>
    <row r="19" ht="14.45" customHeight="1" s="350">
      <c r="C19" s="338" t="inlineStr">
        <is>
          <t xml:space="preserve">                         (подпись, инициалы, фамилия)</t>
        </is>
      </c>
      <c r="D19" s="336" t="n"/>
      <c r="E19" s="336" t="n"/>
    </row>
    <row r="20" ht="14.45" customHeight="1" s="350">
      <c r="C20" s="335" t="n"/>
      <c r="D20" s="336" t="n"/>
      <c r="E20" s="336" t="n"/>
    </row>
    <row r="21" ht="14.45" customHeight="1" s="350">
      <c r="C21" s="335" t="inlineStr">
        <is>
          <t>Проверил ______________________        А.В. Костянецкая</t>
        </is>
      </c>
      <c r="D21" s="336" t="n"/>
      <c r="E21" s="336" t="n"/>
    </row>
    <row r="22" ht="14.45" customHeight="1" s="350">
      <c r="C22" s="338" t="inlineStr">
        <is>
          <t xml:space="preserve">                        (подпись, инициалы, фамилия)</t>
        </is>
      </c>
      <c r="D22" s="336" t="n"/>
      <c r="E22" s="336" t="n"/>
    </row>
    <row r="23" ht="14.45" customHeight="1" s="350"/>
    <row r="24" ht="14.45" customHeight="1" s="350"/>
    <row r="25" ht="14.45" customHeight="1" s="350"/>
    <row r="26" ht="14.45" customHeight="1" s="350"/>
    <row r="27" ht="14.45" customHeight="1" s="350"/>
    <row r="28" ht="14.45" customHeight="1" s="35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2" min="1" max="1"/>
    <col width="12.5703125" customWidth="1" style="352" min="2" max="2"/>
    <col width="22.42578125" customWidth="1" style="352" min="3" max="3"/>
    <col width="49.7109375" customWidth="1" style="352" min="4" max="4"/>
    <col width="10.140625" customWidth="1" style="352" min="5" max="5"/>
    <col width="20.7109375" customWidth="1" style="352" min="6" max="6"/>
    <col width="20" customWidth="1" style="352" min="7" max="7"/>
    <col width="16.7109375" customWidth="1" style="352" min="8" max="8"/>
    <col width="9.140625" customWidth="1" style="352" min="9" max="9"/>
    <col width="9.140625" customWidth="1" style="352" min="10" max="10"/>
    <col width="15" customWidth="1" style="352" min="11" max="11"/>
    <col width="9.140625" customWidth="1" style="352" min="12" max="12"/>
  </cols>
  <sheetData>
    <row r="2">
      <c r="A2" s="379" t="inlineStr">
        <is>
          <t xml:space="preserve">Приложение № 3 </t>
        </is>
      </c>
    </row>
    <row r="3">
      <c r="A3" s="477" t="inlineStr">
        <is>
          <t>Объектная ресурсная ведомость</t>
        </is>
      </c>
    </row>
    <row r="4" ht="17.45" customHeight="1" s="350">
      <c r="A4" s="270" t="n"/>
      <c r="B4" s="270" t="n"/>
      <c r="C4" s="40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1" t="n"/>
    </row>
    <row r="6">
      <c r="A6" s="398" t="inlineStr">
        <is>
          <t>Наименование разрабатываемого показателя УНЦ - Ячейка реактора ТОР 6-15 кВ, 4000 А, сдвоенный</t>
        </is>
      </c>
    </row>
    <row r="7">
      <c r="A7" s="398" t="n"/>
      <c r="B7" s="398" t="n"/>
      <c r="C7" s="398" t="n"/>
      <c r="D7" s="398" t="n"/>
      <c r="E7" s="398" t="n"/>
      <c r="F7" s="398" t="n"/>
      <c r="G7" s="398" t="n"/>
      <c r="H7" s="398" t="n"/>
    </row>
    <row r="8" ht="38.25" customHeight="1" s="350">
      <c r="A8" s="432" t="inlineStr">
        <is>
          <t>п/п</t>
        </is>
      </c>
      <c r="B8" s="432" t="inlineStr">
        <is>
          <t>№ЛСР</t>
        </is>
      </c>
      <c r="C8" s="432" t="inlineStr">
        <is>
          <t>Код ресурса</t>
        </is>
      </c>
      <c r="D8" s="432" t="inlineStr">
        <is>
          <t>Наименование ресурса</t>
        </is>
      </c>
      <c r="E8" s="432" t="inlineStr">
        <is>
          <t>Ед. изм.</t>
        </is>
      </c>
      <c r="F8" s="432" t="inlineStr">
        <is>
          <t>Кол-во единиц по данным объекта-представителя</t>
        </is>
      </c>
      <c r="G8" s="432" t="inlineStr">
        <is>
          <t>Сметная стоимость в ценах на 01.01.2000 (руб.)</t>
        </is>
      </c>
      <c r="H8" s="479" t="n"/>
    </row>
    <row r="9" ht="40.5" customHeight="1" s="350">
      <c r="A9" s="481" t="n"/>
      <c r="B9" s="481" t="n"/>
      <c r="C9" s="481" t="n"/>
      <c r="D9" s="481" t="n"/>
      <c r="E9" s="481" t="n"/>
      <c r="F9" s="481" t="n"/>
      <c r="G9" s="432" t="inlineStr">
        <is>
          <t>на ед.изм.</t>
        </is>
      </c>
      <c r="H9" s="432" t="inlineStr">
        <is>
          <t>общая</t>
        </is>
      </c>
    </row>
    <row r="10">
      <c r="A10" s="389" t="n">
        <v>1</v>
      </c>
      <c r="B10" s="389" t="n"/>
      <c r="C10" s="389" t="n">
        <v>2</v>
      </c>
      <c r="D10" s="389" t="inlineStr">
        <is>
          <t>З</t>
        </is>
      </c>
      <c r="E10" s="389" t="n">
        <v>4</v>
      </c>
      <c r="F10" s="389" t="n">
        <v>5</v>
      </c>
      <c r="G10" s="389" t="n">
        <v>6</v>
      </c>
      <c r="H10" s="389" t="n">
        <v>7</v>
      </c>
    </row>
    <row r="11" customFormat="1" s="328">
      <c r="A11" s="395" t="inlineStr">
        <is>
          <t>Затраты труда рабочих</t>
        </is>
      </c>
      <c r="B11" s="478" t="n"/>
      <c r="C11" s="478" t="n"/>
      <c r="D11" s="478" t="n"/>
      <c r="E11" s="479" t="n"/>
      <c r="F11" s="488" t="n">
        <v>2139.6846153846</v>
      </c>
      <c r="G11" s="279" t="n"/>
      <c r="H11" s="488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0" t="inlineStr">
        <is>
          <t>чел.-ч</t>
        </is>
      </c>
      <c r="F12" s="489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0" t="inlineStr">
        <is>
          <t>чел.-ч</t>
        </is>
      </c>
      <c r="F13" s="489" t="n">
        <v>2133.8981732088</v>
      </c>
      <c r="G13" s="280" t="n">
        <v>9.619999999999999</v>
      </c>
      <c r="H13" s="280">
        <f>ROUND(F13*G13,2)</f>
        <v/>
      </c>
    </row>
    <row r="14">
      <c r="A14" s="394" t="inlineStr">
        <is>
          <t>Затраты труда машинистов</t>
        </is>
      </c>
      <c r="B14" s="478" t="n"/>
      <c r="C14" s="478" t="n"/>
      <c r="D14" s="478" t="n"/>
      <c r="E14" s="479" t="n"/>
      <c r="F14" s="395" t="n"/>
      <c r="G14" s="281" t="n"/>
      <c r="H14" s="488">
        <f>H15</f>
        <v/>
      </c>
    </row>
    <row r="15">
      <c r="A15" s="430" t="n">
        <v>3</v>
      </c>
      <c r="B15" s="396" t="n"/>
      <c r="C15" s="263" t="n">
        <v>2</v>
      </c>
      <c r="D15" s="264" t="inlineStr">
        <is>
          <t>Затраты труда машинистов</t>
        </is>
      </c>
      <c r="E15" s="430" t="inlineStr">
        <is>
          <t>чел.-ч</t>
        </is>
      </c>
      <c r="F15" s="489" t="n">
        <v>611.731582</v>
      </c>
      <c r="G15" s="280" t="n"/>
      <c r="H15" s="490" t="n">
        <v>3749.03</v>
      </c>
    </row>
    <row r="16" customFormat="1" s="328">
      <c r="A16" s="395" t="inlineStr">
        <is>
          <t>Машины и механизмы</t>
        </is>
      </c>
      <c r="B16" s="478" t="n"/>
      <c r="C16" s="478" t="n"/>
      <c r="D16" s="478" t="n"/>
      <c r="E16" s="479" t="n"/>
      <c r="F16" s="395" t="n"/>
      <c r="G16" s="281" t="n"/>
      <c r="H16" s="488">
        <f>SUM(H17:H27)</f>
        <v/>
      </c>
    </row>
    <row r="17">
      <c r="A17" s="430" t="n">
        <v>4</v>
      </c>
      <c r="B17" s="396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0" t="inlineStr">
        <is>
          <t>маш.-ч</t>
        </is>
      </c>
      <c r="F17" s="430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28">
      <c r="A18" s="430" t="n">
        <v>5</v>
      </c>
      <c r="B18" s="396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0" t="inlineStr">
        <is>
          <t>маш.-ч</t>
        </is>
      </c>
      <c r="F18" s="430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0" t="n">
        <v>6</v>
      </c>
      <c r="B19" s="396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0" t="inlineStr">
        <is>
          <t>маш.-ч</t>
        </is>
      </c>
      <c r="F19" s="430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0">
      <c r="A20" s="430" t="n">
        <v>7</v>
      </c>
      <c r="B20" s="396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0" t="inlineStr">
        <is>
          <t>маш.-ч</t>
        </is>
      </c>
      <c r="F20" s="430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0" t="n">
        <v>8</v>
      </c>
      <c r="B21" s="396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0" t="inlineStr">
        <is>
          <t>маш.-ч</t>
        </is>
      </c>
      <c r="F21" s="430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0" t="n">
        <v>9</v>
      </c>
      <c r="B22" s="396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0" t="inlineStr">
        <is>
          <t>маш.-ч</t>
        </is>
      </c>
      <c r="F22" s="430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0">
      <c r="A23" s="430" t="n">
        <v>10</v>
      </c>
      <c r="B23" s="396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0" t="inlineStr">
        <is>
          <t>маш.-ч</t>
        </is>
      </c>
      <c r="F23" s="430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0">
      <c r="A24" s="430" t="n">
        <v>11</v>
      </c>
      <c r="B24" s="396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0" t="inlineStr">
        <is>
          <t>маш.-ч</t>
        </is>
      </c>
      <c r="F24" s="430" t="n">
        <v>2.07052</v>
      </c>
      <c r="G24" s="278" t="n">
        <v>8.1</v>
      </c>
      <c r="H24" s="280">
        <f>ROUND(F24*G24,2)</f>
        <v/>
      </c>
    </row>
    <row r="25">
      <c r="A25" s="430" t="n">
        <v>12</v>
      </c>
      <c r="B25" s="396" t="n"/>
      <c r="C25" s="263" t="inlineStr">
        <is>
          <t>91.21.22-491</t>
        </is>
      </c>
      <c r="D25" s="264" t="inlineStr">
        <is>
          <t>Шинотрубогибы</t>
        </is>
      </c>
      <c r="E25" s="430" t="inlineStr">
        <is>
          <t>маш.-ч</t>
        </is>
      </c>
      <c r="F25" s="430" t="n">
        <v>0.87579</v>
      </c>
      <c r="G25" s="278" t="n">
        <v>15.24</v>
      </c>
      <c r="H25" s="280">
        <f>ROUND(F25*G25,2)</f>
        <v/>
      </c>
    </row>
    <row r="26" ht="26.45" customHeight="1" s="350">
      <c r="A26" s="430" t="n">
        <v>13</v>
      </c>
      <c r="B26" s="396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0" t="inlineStr">
        <is>
          <t>маш.-ч</t>
        </is>
      </c>
      <c r="F26" s="430" t="n">
        <v>1.3283</v>
      </c>
      <c r="G26" s="278" t="n">
        <v>8.09</v>
      </c>
      <c r="H26" s="280">
        <f>ROUND(F26*G26,2)</f>
        <v/>
      </c>
    </row>
    <row r="27">
      <c r="A27" s="430" t="n">
        <v>14</v>
      </c>
      <c r="B27" s="396" t="n"/>
      <c r="C27" s="263" t="inlineStr">
        <is>
          <t>91.21.19-031</t>
        </is>
      </c>
      <c r="D27" s="264" t="inlineStr">
        <is>
          <t>Станки сверлильные</t>
        </is>
      </c>
      <c r="E27" s="430" t="inlineStr">
        <is>
          <t>маш.-ч</t>
        </is>
      </c>
      <c r="F27" s="430" t="n">
        <v>0.15873</v>
      </c>
      <c r="G27" s="278" t="n">
        <v>2.36</v>
      </c>
      <c r="H27" s="280">
        <f>ROUND(F27*G27,2)</f>
        <v/>
      </c>
    </row>
    <row r="28" ht="15" customHeight="1" s="350">
      <c r="A28" s="394" t="inlineStr">
        <is>
          <t>Оборудование</t>
        </is>
      </c>
      <c r="B28" s="478" t="n"/>
      <c r="C28" s="478" t="n"/>
      <c r="D28" s="478" t="n"/>
      <c r="E28" s="479" t="n"/>
      <c r="F28" s="279" t="n"/>
      <c r="G28" s="279" t="n"/>
      <c r="H28" s="488">
        <f>SUM(H29:H30)</f>
        <v/>
      </c>
    </row>
    <row r="29" ht="20.25" customHeight="1" s="350">
      <c r="A29" s="269" t="n">
        <v>15</v>
      </c>
      <c r="B29" s="394" t="n"/>
      <c r="C29" s="349" t="inlineStr">
        <is>
          <t>Прайс из СД ОП</t>
        </is>
      </c>
      <c r="D29" s="308" t="inlineStr">
        <is>
          <t>Реактор токоограничивающий сухой 4000А</t>
        </is>
      </c>
      <c r="E29" s="349" t="inlineStr">
        <is>
          <t>компл.</t>
        </is>
      </c>
      <c r="F29" s="349" t="n">
        <v>2</v>
      </c>
      <c r="G29" s="280" t="n">
        <v>1863684.77</v>
      </c>
      <c r="H29" s="280">
        <f>ROUND(F29*G29,2)</f>
        <v/>
      </c>
      <c r="I29" s="275" t="n"/>
    </row>
    <row r="30" ht="27" customHeight="1" s="350">
      <c r="A30" s="269" t="n">
        <v>16</v>
      </c>
      <c r="B30" s="394" t="n"/>
      <c r="C30" s="349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49" t="inlineStr">
        <is>
          <t>шт</t>
        </is>
      </c>
      <c r="F30" s="349" t="n">
        <v>12</v>
      </c>
      <c r="G30" s="280" t="n">
        <v>1329.07</v>
      </c>
      <c r="H30" s="280">
        <f>ROUND(F30*G30,2)</f>
        <v/>
      </c>
    </row>
    <row r="31">
      <c r="A31" s="395" t="inlineStr">
        <is>
          <t>Материалы</t>
        </is>
      </c>
      <c r="B31" s="478" t="n"/>
      <c r="C31" s="478" t="n"/>
      <c r="D31" s="478" t="n"/>
      <c r="E31" s="479" t="n"/>
      <c r="F31" s="395" t="n"/>
      <c r="G31" s="281" t="n"/>
      <c r="H31" s="488">
        <f>SUM(H32:H78)</f>
        <v/>
      </c>
    </row>
    <row r="32">
      <c r="A32" s="269" t="n">
        <v>17</v>
      </c>
      <c r="B32" s="396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0" t="inlineStr">
        <is>
          <t>шт</t>
        </is>
      </c>
      <c r="F32" s="430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6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0" t="inlineStr">
        <is>
          <t>шт</t>
        </is>
      </c>
      <c r="F33" s="430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6" t="n"/>
      <c r="C34" s="263" t="inlineStr">
        <is>
          <t>20.5.04.04-0016</t>
        </is>
      </c>
      <c r="D34" s="264" t="inlineStr">
        <is>
          <t>Зажим натяжной НАС-600-1</t>
        </is>
      </c>
      <c r="E34" s="430" t="inlineStr">
        <is>
          <t>шт</t>
        </is>
      </c>
      <c r="F34" s="430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6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0" t="inlineStr">
        <is>
          <t>100 шт</t>
        </is>
      </c>
      <c r="F35" s="430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6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0" t="inlineStr">
        <is>
          <t>шт</t>
        </is>
      </c>
      <c r="F36" s="430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6" t="n"/>
      <c r="C37" s="263" t="inlineStr">
        <is>
          <t>20.1.01.07-0006</t>
        </is>
      </c>
      <c r="D37" s="264" t="inlineStr">
        <is>
          <t>Зажим опорный АА-6-3</t>
        </is>
      </c>
      <c r="E37" s="430" t="inlineStr">
        <is>
          <t>шт</t>
        </is>
      </c>
      <c r="F37" s="430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6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0" t="inlineStr">
        <is>
          <t>шт</t>
        </is>
      </c>
      <c r="F38" s="430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6" t="n"/>
      <c r="C39" s="263" t="inlineStr">
        <is>
          <t>20.1.02.21-0043</t>
        </is>
      </c>
      <c r="D39" s="264" t="inlineStr">
        <is>
          <t>Узел крепления КГП-7-3</t>
        </is>
      </c>
      <c r="E39" s="430" t="inlineStr">
        <is>
          <t>шт</t>
        </is>
      </c>
      <c r="F39" s="430" t="n">
        <v>123.95</v>
      </c>
      <c r="G39" s="280" t="n">
        <v>25.55</v>
      </c>
      <c r="H39" s="280">
        <f>ROUND(F39*G39,2)</f>
        <v/>
      </c>
      <c r="I39" s="275" t="n"/>
    </row>
    <row r="40" ht="66" customHeight="1" s="350">
      <c r="A40" s="269" t="n">
        <v>25</v>
      </c>
      <c r="B40" s="396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0" t="inlineStr">
        <is>
          <t>компл</t>
        </is>
      </c>
      <c r="F40" s="430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6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0" t="inlineStr">
        <is>
          <t>шт</t>
        </is>
      </c>
      <c r="F41" s="430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0">
      <c r="A42" s="269" t="n">
        <v>27</v>
      </c>
      <c r="B42" s="396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0" t="inlineStr">
        <is>
          <t>т</t>
        </is>
      </c>
      <c r="F42" s="430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6" t="n"/>
      <c r="C43" s="263" t="inlineStr">
        <is>
          <t>20.1.02.14-1022</t>
        </is>
      </c>
      <c r="D43" s="264" t="inlineStr">
        <is>
          <t>Серьга СРС-7-16</t>
        </is>
      </c>
      <c r="E43" s="430" t="inlineStr">
        <is>
          <t>шт</t>
        </is>
      </c>
      <c r="F43" s="430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0">
      <c r="A44" s="269" t="n">
        <v>29</v>
      </c>
      <c r="B44" s="396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0" t="inlineStr">
        <is>
          <t>т</t>
        </is>
      </c>
      <c r="F44" s="430" t="n">
        <v>0.0814</v>
      </c>
      <c r="G44" s="280" t="n">
        <v>11500</v>
      </c>
      <c r="H44" s="280">
        <f>ROUND(F44*G44,2)</f>
        <v/>
      </c>
      <c r="I44" s="275" t="n"/>
    </row>
    <row r="45" customFormat="1" s="328">
      <c r="A45" s="269" t="n">
        <v>30</v>
      </c>
      <c r="B45" s="396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0" t="inlineStr">
        <is>
          <t>шт</t>
        </is>
      </c>
      <c r="F45" s="430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6" t="n"/>
      <c r="C46" s="263" t="inlineStr">
        <is>
          <t>20.2.02.06-0003</t>
        </is>
      </c>
      <c r="D46" s="264" t="inlineStr">
        <is>
          <t>Экран защитный: ЭЗ-500-6</t>
        </is>
      </c>
      <c r="E46" s="430" t="inlineStr">
        <is>
          <t>шт</t>
        </is>
      </c>
      <c r="F46" s="430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6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0" t="inlineStr">
        <is>
          <t>т</t>
        </is>
      </c>
      <c r="F47" s="430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6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0" t="inlineStr">
        <is>
          <t>кг</t>
        </is>
      </c>
      <c r="F48" s="430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0">
      <c r="A49" s="269" t="n">
        <v>34</v>
      </c>
      <c r="B49" s="396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0" t="inlineStr">
        <is>
          <t>м</t>
        </is>
      </c>
      <c r="F49" s="430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6" t="n"/>
      <c r="C50" s="263" t="inlineStr">
        <is>
          <t>01.7.15.10-0035</t>
        </is>
      </c>
      <c r="D50" s="264" t="inlineStr">
        <is>
          <t>Скобы СК-21-1А</t>
        </is>
      </c>
      <c r="E50" s="430" t="inlineStr">
        <is>
          <t>шт</t>
        </is>
      </c>
      <c r="F50" s="430" t="n">
        <v>3.7</v>
      </c>
      <c r="G50" s="280" t="n">
        <v>116.92</v>
      </c>
      <c r="H50" s="280">
        <f>ROUND(F50*G50,2)</f>
        <v/>
      </c>
    </row>
    <row r="51" ht="26.45" customHeight="1" s="350">
      <c r="A51" s="269" t="n">
        <v>36</v>
      </c>
      <c r="B51" s="396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0" t="inlineStr">
        <is>
          <t>т</t>
        </is>
      </c>
      <c r="F51" s="430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396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0" t="inlineStr">
        <is>
          <t>руб.</t>
        </is>
      </c>
      <c r="F52" s="430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396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0" t="inlineStr">
        <is>
          <t>10 шт</t>
        </is>
      </c>
      <c r="F53" s="430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396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0" t="inlineStr">
        <is>
          <t>шт</t>
        </is>
      </c>
      <c r="F54" s="430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396" t="n"/>
      <c r="C55" s="263" t="inlineStr">
        <is>
          <t>20.1.02.21-0035</t>
        </is>
      </c>
      <c r="D55" s="264" t="inlineStr">
        <is>
          <t>Узел крепления КГН-7-5</t>
        </is>
      </c>
      <c r="E55" s="430" t="inlineStr">
        <is>
          <t>шт</t>
        </is>
      </c>
      <c r="F55" s="430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396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0" t="inlineStr">
        <is>
          <t>шт</t>
        </is>
      </c>
      <c r="F56" s="430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396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0" t="inlineStr">
        <is>
          <t>шт</t>
        </is>
      </c>
      <c r="F57" s="430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396" t="n"/>
      <c r="C58" s="263" t="inlineStr">
        <is>
          <t>01.7.15.10-0031</t>
        </is>
      </c>
      <c r="D58" s="264" t="inlineStr">
        <is>
          <t>Скобы СК-7-1А</t>
        </is>
      </c>
      <c r="E58" s="430" t="inlineStr">
        <is>
          <t>шт</t>
        </is>
      </c>
      <c r="F58" s="430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396" t="n"/>
      <c r="C59" s="263" t="inlineStr">
        <is>
          <t>01.7.15.10-0034</t>
        </is>
      </c>
      <c r="D59" s="264" t="inlineStr">
        <is>
          <t>Скобы СК-16-1А</t>
        </is>
      </c>
      <c r="E59" s="430" t="inlineStr">
        <is>
          <t>шт</t>
        </is>
      </c>
      <c r="F59" s="430" t="n">
        <v>1.85</v>
      </c>
      <c r="G59" s="280" t="n">
        <v>70.76000000000001</v>
      </c>
      <c r="H59" s="280">
        <f>ROUND(F59*G59,2)</f>
        <v/>
      </c>
    </row>
    <row r="60" customFormat="1" s="328">
      <c r="A60" s="269" t="n">
        <v>45</v>
      </c>
      <c r="B60" s="396" t="n"/>
      <c r="C60" s="263" t="inlineStr">
        <is>
          <t>20.1.02.05-0003</t>
        </is>
      </c>
      <c r="D60" s="264" t="inlineStr">
        <is>
          <t>Коромысло: 2КД-7-1С</t>
        </is>
      </c>
      <c r="E60" s="430" t="inlineStr">
        <is>
          <t>шт</t>
        </is>
      </c>
      <c r="F60" s="430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396" t="n"/>
      <c r="C61" s="263" t="inlineStr">
        <is>
          <t>20.1.02.05-0008</t>
        </is>
      </c>
      <c r="D61" s="264" t="inlineStr">
        <is>
          <t>Коромысло: К2-7-1С</t>
        </is>
      </c>
      <c r="E61" s="430" t="inlineStr">
        <is>
          <t>шт</t>
        </is>
      </c>
      <c r="F61" s="430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396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0" t="inlineStr">
        <is>
          <t>шт</t>
        </is>
      </c>
      <c r="F62" s="430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6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0" t="inlineStr">
        <is>
          <t>шт</t>
        </is>
      </c>
      <c r="F63" s="430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6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0" t="inlineStr">
        <is>
          <t>шт</t>
        </is>
      </c>
      <c r="F64" s="430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6" t="n"/>
      <c r="C65" s="263" t="inlineStr">
        <is>
          <t>20.1.02.14-1014</t>
        </is>
      </c>
      <c r="D65" s="264" t="inlineStr">
        <is>
          <t>Серьга СР-7-16</t>
        </is>
      </c>
      <c r="E65" s="430" t="inlineStr">
        <is>
          <t>шт</t>
        </is>
      </c>
      <c r="F65" s="430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6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0" t="inlineStr">
        <is>
          <t>100 шт</t>
        </is>
      </c>
      <c r="F66" s="430" t="n">
        <v>0.06512</v>
      </c>
      <c r="G66" s="280" t="n">
        <v>110</v>
      </c>
      <c r="H66" s="280">
        <f>ROUND(F66*G66,2)</f>
        <v/>
      </c>
    </row>
    <row r="67" ht="26.45" customHeight="1" s="350">
      <c r="A67" s="269" t="n">
        <v>52</v>
      </c>
      <c r="B67" s="396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0" t="inlineStr">
        <is>
          <t>т</t>
        </is>
      </c>
      <c r="F67" s="430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396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0" t="inlineStr">
        <is>
          <t>т</t>
        </is>
      </c>
      <c r="F68" s="430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396" t="n"/>
      <c r="C69" s="263" t="inlineStr">
        <is>
          <t>14.4.02.09-0001</t>
        </is>
      </c>
      <c r="D69" s="264" t="inlineStr">
        <is>
          <t>Краска</t>
        </is>
      </c>
      <c r="E69" s="430" t="inlineStr">
        <is>
          <t>кг</t>
        </is>
      </c>
      <c r="F69" s="430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396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0" t="inlineStr">
        <is>
          <t>кг</t>
        </is>
      </c>
      <c r="F70" s="430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396" t="n"/>
      <c r="C71" s="263" t="inlineStr">
        <is>
          <t>14.1.02.01-0002</t>
        </is>
      </c>
      <c r="D71" s="264" t="inlineStr">
        <is>
          <t>Клей БМК-5к</t>
        </is>
      </c>
      <c r="E71" s="430" t="inlineStr">
        <is>
          <t>кг</t>
        </is>
      </c>
      <c r="F71" s="430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396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0" t="inlineStr">
        <is>
          <t>м3</t>
        </is>
      </c>
      <c r="F72" s="430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396" t="n"/>
      <c r="C73" s="263" t="inlineStr">
        <is>
          <t>01.7.06.07-0001</t>
        </is>
      </c>
      <c r="D73" s="264" t="inlineStr">
        <is>
          <t>Лента К226</t>
        </is>
      </c>
      <c r="E73" s="430" t="inlineStr">
        <is>
          <t>100 м</t>
        </is>
      </c>
      <c r="F73" s="430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396" t="n"/>
      <c r="C74" s="263" t="inlineStr">
        <is>
          <t>01.7.15.11-0061</t>
        </is>
      </c>
      <c r="D74" s="264" t="inlineStr">
        <is>
          <t>Шайбы пружинные</t>
        </is>
      </c>
      <c r="E74" s="430" t="inlineStr">
        <is>
          <t>т</t>
        </is>
      </c>
      <c r="F74" s="430" t="n">
        <v>3.145e-05</v>
      </c>
      <c r="G74" s="280" t="n">
        <v>31600</v>
      </c>
      <c r="H74" s="280">
        <f>ROUND(F74*G74,2)</f>
        <v/>
      </c>
    </row>
    <row r="75" ht="39.6" customFormat="1" customHeight="1" s="328">
      <c r="A75" s="269" t="n">
        <v>60</v>
      </c>
      <c r="B75" s="396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0" t="inlineStr">
        <is>
          <t>т</t>
        </is>
      </c>
      <c r="F75" s="430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6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0" t="inlineStr">
        <is>
          <t>м3</t>
        </is>
      </c>
      <c r="F76" s="430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396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0" t="inlineStr">
        <is>
          <t>т</t>
        </is>
      </c>
      <c r="F77" s="430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6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0" t="inlineStr">
        <is>
          <t>т</t>
        </is>
      </c>
      <c r="F78" s="430" t="n">
        <v>3.7e-05</v>
      </c>
      <c r="G78" s="280" t="n">
        <v>8105.71</v>
      </c>
      <c r="H78" s="280">
        <f>ROUND(F78*G78,2)</f>
        <v/>
      </c>
      <c r="K78" s="272" t="n"/>
    </row>
    <row r="81">
      <c r="B81" s="352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2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5" workbookViewId="0">
      <selection activeCell="C41" sqref="C41"/>
    </sheetView>
  </sheetViews>
  <sheetFormatPr baseColWidth="8" defaultColWidth="9.140625" defaultRowHeight="14.4" outlineLevelRow="0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3.42578125" customWidth="1" style="350" min="7" max="7"/>
    <col width="9.140625" customWidth="1" style="350" min="8" max="8"/>
    <col width="9.140625" customWidth="1" style="350" min="9" max="9"/>
    <col width="9.140625" customWidth="1" style="350" min="10" max="10"/>
    <col width="9.140625" customWidth="1" style="350" min="11" max="11"/>
    <col width="13.5703125" customWidth="1" style="350" min="12" max="12"/>
    <col width="9.140625" customWidth="1" style="35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25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72" t="inlineStr">
        <is>
          <t>Ресурсная модель</t>
        </is>
      </c>
    </row>
    <row r="6">
      <c r="B6" s="250" t="n"/>
      <c r="C6" s="335" t="n"/>
      <c r="D6" s="335" t="n"/>
      <c r="E6" s="335" t="n"/>
    </row>
    <row r="7" ht="25.5" customHeight="1" s="350">
      <c r="B7" s="385" t="inlineStr">
        <is>
          <t>Наименование разрабатываемого показателя УНЦ — Ячейка реактора ТОР 6-15 кВ, 4000 А, сдвоенный</t>
        </is>
      </c>
    </row>
    <row r="8">
      <c r="B8" s="401" t="inlineStr">
        <is>
          <t>Единица измерения  — 1 ячейка</t>
        </is>
      </c>
    </row>
    <row r="9">
      <c r="B9" s="250" t="n"/>
      <c r="C9" s="335" t="n"/>
      <c r="D9" s="335" t="n"/>
      <c r="E9" s="335" t="n"/>
    </row>
    <row r="10" ht="52.9" customHeight="1" s="350">
      <c r="B10" s="408" t="inlineStr">
        <is>
          <t>Наименование</t>
        </is>
      </c>
      <c r="C10" s="408" t="inlineStr">
        <is>
          <t>Сметная стоимость в ценах на 01.01.2023
 (руб.)</t>
        </is>
      </c>
      <c r="D10" s="408" t="inlineStr">
        <is>
          <t>Удельный вес, 
(в СМР)</t>
        </is>
      </c>
      <c r="E10" s="408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1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0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0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0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0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0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0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0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0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0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0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0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0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5" t="n"/>
      <c r="D42" s="335" t="n"/>
      <c r="E42" s="335" t="n"/>
    </row>
    <row r="43">
      <c r="B43" s="241" t="inlineStr">
        <is>
          <t>Составил ____________________________  Е. М. Добровольская</t>
        </is>
      </c>
      <c r="C43" s="335" t="n"/>
      <c r="D43" s="335" t="n"/>
      <c r="E43" s="335" t="n"/>
    </row>
    <row r="44">
      <c r="B44" s="241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241" t="n"/>
      <c r="C45" s="335" t="n"/>
      <c r="D45" s="335" t="n"/>
      <c r="E45" s="335" t="n"/>
    </row>
    <row r="46">
      <c r="B46" s="241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401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36" min="1" max="1"/>
    <col width="22.5703125" customWidth="1" style="336" min="2" max="2"/>
    <col width="39.140625" customWidth="1" style="336" min="3" max="3"/>
    <col width="16" customWidth="1" style="336" min="4" max="4"/>
    <col width="12.7109375" customWidth="1" style="336" min="5" max="5"/>
    <col width="14.5703125" customWidth="1" style="336" min="6" max="6"/>
    <col width="13.42578125" customWidth="1" style="336" min="7" max="7"/>
    <col width="12.7109375" customWidth="1" style="336" min="8" max="8"/>
    <col width="13.85546875" customWidth="1" style="336" min="9" max="9"/>
    <col width="17.5703125" customWidth="1" style="336" min="10" max="10"/>
    <col width="10.85546875" customWidth="1" style="336" min="11" max="11"/>
    <col width="13.85546875" customWidth="1" style="336" min="12" max="12"/>
    <col width="9.140625" customWidth="1" style="350" min="13" max="13"/>
  </cols>
  <sheetData>
    <row r="1" s="350">
      <c r="A1" s="336" t="n"/>
      <c r="B1" s="336" t="n"/>
      <c r="C1" s="336" t="n"/>
      <c r="D1" s="336" t="n"/>
      <c r="E1" s="336" t="n"/>
      <c r="F1" s="336" t="n"/>
      <c r="G1" s="336" t="n"/>
      <c r="H1" s="336" t="n"/>
      <c r="I1" s="336" t="n"/>
      <c r="J1" s="336" t="n"/>
      <c r="K1" s="336" t="n"/>
      <c r="L1" s="336" t="n"/>
      <c r="M1" s="336" t="n"/>
      <c r="N1" s="336" t="n"/>
    </row>
    <row r="2" ht="15.6" customHeight="1" s="350">
      <c r="A2" s="336" t="n"/>
      <c r="B2" s="336" t="n"/>
      <c r="C2" s="336" t="n"/>
      <c r="D2" s="336" t="n"/>
      <c r="E2" s="336" t="n"/>
      <c r="F2" s="336" t="n"/>
      <c r="G2" s="336" t="n"/>
      <c r="H2" s="421" t="inlineStr">
        <is>
          <t>Приложение №5</t>
        </is>
      </c>
      <c r="K2" s="336" t="n"/>
      <c r="L2" s="336" t="n"/>
      <c r="M2" s="336" t="n"/>
      <c r="N2" s="336" t="n"/>
    </row>
    <row r="3" s="350">
      <c r="A3" s="336" t="n"/>
      <c r="B3" s="336" t="n"/>
      <c r="C3" s="336" t="n"/>
      <c r="D3" s="336" t="n"/>
      <c r="E3" s="336" t="n"/>
      <c r="F3" s="336" t="n"/>
      <c r="G3" s="336" t="n"/>
      <c r="H3" s="336" t="n"/>
      <c r="I3" s="336" t="n"/>
      <c r="J3" s="336" t="n"/>
      <c r="K3" s="336" t="n"/>
      <c r="L3" s="336" t="n"/>
      <c r="M3" s="336" t="n"/>
      <c r="N3" s="336" t="n"/>
    </row>
    <row r="4" ht="13.15" customFormat="1" customHeight="1" s="335">
      <c r="A4" s="372" t="inlineStr">
        <is>
          <t>Расчет стоимости СМР и оборудования</t>
        </is>
      </c>
    </row>
    <row r="5" ht="13.15" customFormat="1" customHeight="1" s="335">
      <c r="A5" s="372" t="n"/>
      <c r="B5" s="372" t="n"/>
      <c r="C5" s="434" t="n"/>
      <c r="D5" s="372" t="n"/>
      <c r="E5" s="372" t="n"/>
      <c r="F5" s="372" t="n"/>
      <c r="G5" s="372" t="n"/>
      <c r="H5" s="372" t="n"/>
      <c r="I5" s="372" t="n"/>
      <c r="J5" s="372" t="n"/>
    </row>
    <row r="6" ht="12.75" customFormat="1" customHeight="1" s="335">
      <c r="A6" s="208" t="inlineStr">
        <is>
          <t>Наименование разрабатываемого показателя УНЦ</t>
        </is>
      </c>
      <c r="B6" s="207" t="n"/>
      <c r="C6" s="207" t="n"/>
      <c r="D6" s="375" t="inlineStr">
        <is>
          <t>Ячейка реактора ТОР 6-15 кВ, 4000 А, сдвоенный</t>
        </is>
      </c>
    </row>
    <row r="7" ht="13.15" customFormat="1" customHeight="1" s="335">
      <c r="A7" s="375" t="inlineStr">
        <is>
          <t>Единица измерения  — 1 ячейка</t>
        </is>
      </c>
      <c r="I7" s="385" t="n"/>
      <c r="J7" s="385" t="n"/>
    </row>
    <row r="8" ht="13.5" customFormat="1" customHeight="1" s="335">
      <c r="A8" s="375" t="n"/>
    </row>
    <row r="9" ht="13.15" customFormat="1" customHeight="1" s="335"/>
    <row r="10" ht="27" customHeight="1" s="350">
      <c r="A10" s="408" t="inlineStr">
        <is>
          <t>№ пп.</t>
        </is>
      </c>
      <c r="B10" s="408" t="inlineStr">
        <is>
          <t>Код ресурса</t>
        </is>
      </c>
      <c r="C10" s="408" t="inlineStr">
        <is>
          <t>Наименование</t>
        </is>
      </c>
      <c r="D10" s="408" t="inlineStr">
        <is>
          <t>Ед. изм.</t>
        </is>
      </c>
      <c r="E10" s="408" t="inlineStr">
        <is>
          <t>Кол-во единиц по проектным данным</t>
        </is>
      </c>
      <c r="F10" s="408" t="inlineStr">
        <is>
          <t>Сметная стоимость в ценах на 01.01.2000 (руб.)</t>
        </is>
      </c>
      <c r="G10" s="479" t="n"/>
      <c r="H10" s="408" t="inlineStr">
        <is>
          <t>Удельный вес, %</t>
        </is>
      </c>
      <c r="I10" s="408" t="inlineStr">
        <is>
          <t>Сметная стоимость в ценах на 01.01.2023 (руб.)</t>
        </is>
      </c>
      <c r="J10" s="479" t="n"/>
      <c r="K10" s="336" t="n"/>
      <c r="L10" s="336" t="n"/>
      <c r="M10" s="336" t="n"/>
      <c r="N10" s="336" t="n"/>
    </row>
    <row r="11" ht="28.5" customHeight="1" s="350">
      <c r="A11" s="481" t="n"/>
      <c r="B11" s="481" t="n"/>
      <c r="C11" s="481" t="n"/>
      <c r="D11" s="481" t="n"/>
      <c r="E11" s="481" t="n"/>
      <c r="F11" s="408" t="inlineStr">
        <is>
          <t>на ед. изм.</t>
        </is>
      </c>
      <c r="G11" s="408" t="inlineStr">
        <is>
          <t>общая</t>
        </is>
      </c>
      <c r="H11" s="481" t="n"/>
      <c r="I11" s="408" t="inlineStr">
        <is>
          <t>на ед. изм.</t>
        </is>
      </c>
      <c r="J11" s="408" t="inlineStr">
        <is>
          <t>общая</t>
        </is>
      </c>
      <c r="K11" s="336" t="n"/>
      <c r="L11" s="336" t="n"/>
      <c r="M11" s="336" t="n"/>
      <c r="N11" s="336" t="n"/>
    </row>
    <row r="12" s="350">
      <c r="A12" s="408" t="n">
        <v>1</v>
      </c>
      <c r="B12" s="408" t="n">
        <v>2</v>
      </c>
      <c r="C12" s="408" t="n">
        <v>3</v>
      </c>
      <c r="D12" s="408" t="n">
        <v>4</v>
      </c>
      <c r="E12" s="408" t="n">
        <v>5</v>
      </c>
      <c r="F12" s="408" t="n">
        <v>6</v>
      </c>
      <c r="G12" s="408" t="n">
        <v>7</v>
      </c>
      <c r="H12" s="408" t="n">
        <v>8</v>
      </c>
      <c r="I12" s="403" t="n">
        <v>9</v>
      </c>
      <c r="J12" s="403" t="n">
        <v>10</v>
      </c>
      <c r="K12" s="336" t="n"/>
      <c r="L12" s="336" t="n"/>
      <c r="M12" s="336" t="n"/>
      <c r="N12" s="336" t="n"/>
    </row>
    <row r="13">
      <c r="A13" s="408" t="n"/>
      <c r="B13" s="394" t="inlineStr">
        <is>
          <t>Затраты труда рабочих-строителей</t>
        </is>
      </c>
      <c r="C13" s="478" t="n"/>
      <c r="D13" s="478" t="n"/>
      <c r="E13" s="478" t="n"/>
      <c r="F13" s="478" t="n"/>
      <c r="G13" s="478" t="n"/>
      <c r="H13" s="479" t="n"/>
      <c r="I13" s="198" t="n"/>
      <c r="J13" s="198" t="n"/>
    </row>
    <row r="14" ht="26.45" customHeight="1" s="350">
      <c r="A14" s="408" t="n">
        <v>1</v>
      </c>
      <c r="B14" s="309" t="inlineStr">
        <is>
          <t>1-4-0</t>
        </is>
      </c>
      <c r="C14" s="412" t="inlineStr">
        <is>
          <t>Затраты труда рабочих-строителей среднего разряда (4,0)</t>
        </is>
      </c>
      <c r="D14" s="413" t="inlineStr">
        <is>
          <t>чел.-ч.</t>
        </is>
      </c>
      <c r="E14" s="492" t="n">
        <v>2139.6846153846</v>
      </c>
      <c r="F14" s="319" t="n">
        <v>9.619999999999999</v>
      </c>
      <c r="G14" s="319">
        <f>ROUND(E14*F14,2)</f>
        <v/>
      </c>
      <c r="H14" s="315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36">
      <c r="A15" s="408" t="n"/>
      <c r="B15" s="413" t="n"/>
      <c r="C15" s="317" t="inlineStr">
        <is>
          <t>Итого по разделу "Затраты труда рабочих-строителей"</t>
        </is>
      </c>
      <c r="D15" s="413" t="inlineStr">
        <is>
          <t>чел.-ч.</t>
        </is>
      </c>
      <c r="E15" s="492">
        <f>SUM(E14:E14)</f>
        <v/>
      </c>
      <c r="F15" s="319" t="n"/>
      <c r="G15" s="319">
        <f>SUM(G14:G14)</f>
        <v/>
      </c>
      <c r="H15" s="416" t="n">
        <v>1</v>
      </c>
      <c r="I15" s="198" t="n"/>
      <c r="J15" s="298">
        <f>SUM(J14:J14)</f>
        <v/>
      </c>
    </row>
    <row r="16" ht="13.9" customFormat="1" customHeight="1" s="336">
      <c r="A16" s="408" t="n"/>
      <c r="B16" s="412" t="inlineStr">
        <is>
          <t>Затраты труда машинистов</t>
        </is>
      </c>
      <c r="C16" s="478" t="n"/>
      <c r="D16" s="478" t="n"/>
      <c r="E16" s="478" t="n"/>
      <c r="F16" s="478" t="n"/>
      <c r="G16" s="478" t="n"/>
      <c r="H16" s="479" t="n"/>
      <c r="I16" s="198" t="n"/>
      <c r="J16" s="198" t="n"/>
    </row>
    <row r="17" ht="13.9" customFormat="1" customHeight="1" s="336">
      <c r="A17" s="408" t="n">
        <v>2</v>
      </c>
      <c r="B17" s="413" t="n">
        <v>2</v>
      </c>
      <c r="C17" s="412" t="inlineStr">
        <is>
          <t>Затраты труда машинистов</t>
        </is>
      </c>
      <c r="D17" s="413" t="inlineStr">
        <is>
          <t>чел.-ч.</t>
        </is>
      </c>
      <c r="E17" s="492" t="n">
        <v>611.731582</v>
      </c>
      <c r="F17" s="319" t="n">
        <v>11.337824797805</v>
      </c>
      <c r="G17" s="319">
        <f>ROUND(E17*F17,2)</f>
        <v/>
      </c>
      <c r="H17" s="416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36">
      <c r="A18" s="408" t="n"/>
      <c r="B18" s="394" t="inlineStr">
        <is>
          <t>Машины и механизмы</t>
        </is>
      </c>
      <c r="C18" s="478" t="n"/>
      <c r="D18" s="478" t="n"/>
      <c r="E18" s="478" t="n"/>
      <c r="F18" s="478" t="n"/>
      <c r="G18" s="478" t="n"/>
      <c r="H18" s="479" t="n"/>
      <c r="I18" s="198" t="n"/>
      <c r="J18" s="198" t="n"/>
    </row>
    <row r="19" ht="13.9" customFormat="1" customHeight="1" s="336">
      <c r="A19" s="408" t="n"/>
      <c r="B19" s="407" t="inlineStr">
        <is>
          <t>Основные машины и механизмы</t>
        </is>
      </c>
      <c r="C19" s="478" t="n"/>
      <c r="D19" s="478" t="n"/>
      <c r="E19" s="478" t="n"/>
      <c r="F19" s="478" t="n"/>
      <c r="G19" s="478" t="n"/>
      <c r="H19" s="479" t="n"/>
      <c r="I19" s="198" t="n"/>
      <c r="J19" s="198" t="n"/>
    </row>
    <row r="20" ht="26.45" customFormat="1" customHeight="1" s="336">
      <c r="A20" s="408" t="n">
        <v>3</v>
      </c>
      <c r="B20" s="288" t="inlineStr">
        <is>
          <t>91.10.01-002</t>
        </is>
      </c>
      <c r="C20" s="407" t="inlineStr">
        <is>
          <t>Агрегаты наполнительно-опрессовочные до 300 м3/ч</t>
        </is>
      </c>
      <c r="D20" s="408" t="inlineStr">
        <is>
          <t>маш.-ч</t>
        </is>
      </c>
      <c r="E20" s="493" t="n">
        <v>242.979</v>
      </c>
      <c r="F20" s="410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36">
      <c r="A21" s="408" t="n">
        <v>4</v>
      </c>
      <c r="B21" s="288" t="inlineStr">
        <is>
          <t>91.06.03-058</t>
        </is>
      </c>
      <c r="C21" s="407" t="inlineStr">
        <is>
          <t>Лебедки электрические тяговым усилием 156,96 кН (16 т)</t>
        </is>
      </c>
      <c r="D21" s="408" t="inlineStr">
        <is>
          <t>маш.-ч</t>
        </is>
      </c>
      <c r="E21" s="493" t="n">
        <v>113.553</v>
      </c>
      <c r="F21" s="410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36">
      <c r="A22" s="408" t="n"/>
      <c r="B22" s="408" t="n"/>
      <c r="C22" s="407" t="inlineStr">
        <is>
          <t>Итого основные машины и механизмы</t>
        </is>
      </c>
      <c r="D22" s="408" t="n"/>
      <c r="E22" s="493" t="n"/>
      <c r="F22" s="298" t="n"/>
      <c r="G22" s="298">
        <f>SUM(G20:G21)</f>
        <v/>
      </c>
      <c r="H22" s="411">
        <f>G22/G33</f>
        <v/>
      </c>
      <c r="I22" s="300" t="n"/>
      <c r="J22" s="298">
        <f>SUM(J20:J21)</f>
        <v/>
      </c>
    </row>
    <row r="23" outlineLevel="1" ht="26.45" customFormat="1" customHeight="1" s="336">
      <c r="A23" s="408" t="n">
        <v>5</v>
      </c>
      <c r="B23" s="288" t="inlineStr">
        <is>
          <t>91.06.06-042</t>
        </is>
      </c>
      <c r="C23" s="407" t="inlineStr">
        <is>
          <t>Подъемники гидравлические, высота подъема 10 м</t>
        </is>
      </c>
      <c r="D23" s="408" t="inlineStr">
        <is>
          <t>маш.-ч</t>
        </is>
      </c>
      <c r="E23" s="493" t="n">
        <v>165.612</v>
      </c>
      <c r="F23" s="410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36">
      <c r="A24" s="408" t="n">
        <v>6</v>
      </c>
      <c r="B24" s="288" t="inlineStr">
        <is>
          <t>91.05.05-014</t>
        </is>
      </c>
      <c r="C24" s="407" t="inlineStr">
        <is>
          <t>Краны на автомобильном ходу, грузоподъемность 10 т</t>
        </is>
      </c>
      <c r="D24" s="408" t="inlineStr">
        <is>
          <t>маш.-ч</t>
        </is>
      </c>
      <c r="E24" s="493" t="n">
        <v>38.176896</v>
      </c>
      <c r="F24" s="410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36">
      <c r="A25" s="408" t="n">
        <v>7</v>
      </c>
      <c r="B25" s="288" t="inlineStr">
        <is>
          <t>91.14.02-001</t>
        </is>
      </c>
      <c r="C25" s="407" t="inlineStr">
        <is>
          <t>Автомобили бортовые, грузоподъемность до 5 т</t>
        </is>
      </c>
      <c r="D25" s="408" t="inlineStr">
        <is>
          <t>маш.-ч</t>
        </is>
      </c>
      <c r="E25" s="493" t="n">
        <v>38.176896</v>
      </c>
      <c r="F25" s="410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6">
      <c r="A26" s="408" t="n">
        <v>8</v>
      </c>
      <c r="B26" s="288" t="inlineStr">
        <is>
          <t>91.06.09-001</t>
        </is>
      </c>
      <c r="C26" s="407" t="inlineStr">
        <is>
          <t>Вышки телескопические 25 м</t>
        </is>
      </c>
      <c r="D26" s="408" t="inlineStr">
        <is>
          <t>маш.-ч</t>
        </is>
      </c>
      <c r="E26" s="493" t="n">
        <v>12.358</v>
      </c>
      <c r="F26" s="410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36">
      <c r="A27" s="408" t="n">
        <v>9</v>
      </c>
      <c r="B27" s="288" t="inlineStr">
        <is>
          <t>91.06.01-003</t>
        </is>
      </c>
      <c r="C27" s="407" t="inlineStr">
        <is>
          <t>Домкраты гидравлические, грузоподъемность 63-100 т</t>
        </is>
      </c>
      <c r="D27" s="408" t="inlineStr">
        <is>
          <t>маш.-ч</t>
        </is>
      </c>
      <c r="E27" s="493" t="n">
        <v>542.568</v>
      </c>
      <c r="F27" s="410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36">
      <c r="A28" s="408" t="n">
        <v>10</v>
      </c>
      <c r="B28" s="288" t="inlineStr">
        <is>
          <t>91.17.04-233</t>
        </is>
      </c>
      <c r="C28" s="407" t="inlineStr">
        <is>
          <t>Установки для сварки ручной дуговой (постоянного тока)</t>
        </is>
      </c>
      <c r="D28" s="408" t="inlineStr">
        <is>
          <t>маш.-ч</t>
        </is>
      </c>
      <c r="E28" s="493" t="n">
        <v>2.07052</v>
      </c>
      <c r="F28" s="410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6">
      <c r="A29" s="408" t="n">
        <v>11</v>
      </c>
      <c r="B29" s="288" t="inlineStr">
        <is>
          <t>91.21.22-491</t>
        </is>
      </c>
      <c r="C29" s="407" t="inlineStr">
        <is>
          <t>Шинотрубогибы</t>
        </is>
      </c>
      <c r="D29" s="408" t="inlineStr">
        <is>
          <t>маш.-ч</t>
        </is>
      </c>
      <c r="E29" s="493" t="n">
        <v>0.87579</v>
      </c>
      <c r="F29" s="410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36">
      <c r="A30" s="408" t="n">
        <v>12</v>
      </c>
      <c r="B30" s="288" t="inlineStr">
        <is>
          <t>91.21.22-703</t>
        </is>
      </c>
      <c r="C30" s="407" t="inlineStr">
        <is>
          <t>Молотки-перфораторы гидравлические, диаметр выбуриваемых отверстий 25-50 мм</t>
        </is>
      </c>
      <c r="D30" s="408" t="inlineStr">
        <is>
          <t>маш.-ч</t>
        </is>
      </c>
      <c r="E30" s="493" t="n">
        <v>1.3283</v>
      </c>
      <c r="F30" s="410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36">
      <c r="A31" s="408" t="n">
        <v>13</v>
      </c>
      <c r="B31" s="288" t="inlineStr">
        <is>
          <t>91.21.19-031</t>
        </is>
      </c>
      <c r="C31" s="407" t="inlineStr">
        <is>
          <t>Станки сверлильные</t>
        </is>
      </c>
      <c r="D31" s="408" t="inlineStr">
        <is>
          <t>маш.-ч</t>
        </is>
      </c>
      <c r="E31" s="493" t="n">
        <v>0.15873</v>
      </c>
      <c r="F31" s="410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36">
      <c r="A32" s="408" t="n"/>
      <c r="B32" s="408" t="n"/>
      <c r="C32" s="407" t="inlineStr">
        <is>
          <t>Итого прочие машины и механизмы</t>
        </is>
      </c>
      <c r="D32" s="408" t="n"/>
      <c r="E32" s="409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36">
      <c r="A33" s="408" t="n"/>
      <c r="B33" s="408" t="n"/>
      <c r="C33" s="394" t="inlineStr">
        <is>
          <t>Итого по разделу «Машины и механизмы»</t>
        </is>
      </c>
      <c r="D33" s="408" t="n"/>
      <c r="E33" s="409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6">
      <c r="A34" s="408" t="n"/>
      <c r="B34" s="394" t="inlineStr">
        <is>
          <t>Оборудование</t>
        </is>
      </c>
      <c r="C34" s="478" t="n"/>
      <c r="D34" s="478" t="n"/>
      <c r="E34" s="478" t="n"/>
      <c r="F34" s="478" t="n"/>
      <c r="G34" s="478" t="n"/>
      <c r="H34" s="479" t="n"/>
      <c r="I34" s="198" t="n"/>
      <c r="J34" s="198" t="n"/>
    </row>
    <row r="35">
      <c r="A35" s="408" t="n"/>
      <c r="B35" s="407" t="inlineStr">
        <is>
          <t>Основное оборудование</t>
        </is>
      </c>
      <c r="C35" s="478" t="n"/>
      <c r="D35" s="478" t="n"/>
      <c r="E35" s="478" t="n"/>
      <c r="F35" s="478" t="n"/>
      <c r="G35" s="478" t="n"/>
      <c r="H35" s="479" t="n"/>
      <c r="I35" s="198" t="n"/>
      <c r="J35" s="198" t="n"/>
      <c r="L35" s="336" t="n"/>
    </row>
    <row r="36" s="350">
      <c r="A36" s="408" t="n">
        <v>14</v>
      </c>
      <c r="B36" s="288" t="inlineStr">
        <is>
          <t>БЦ.17.91</t>
        </is>
      </c>
      <c r="C36" s="407" t="inlineStr">
        <is>
          <t>Реактор ТОР 10 кВ, 4000 А, сдвоенный</t>
        </is>
      </c>
      <c r="D36" s="408" t="inlineStr">
        <is>
          <t>компл.</t>
        </is>
      </c>
      <c r="E36" s="493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11666666.67</v>
      </c>
      <c r="J36" s="298">
        <f>ROUND(I36*E36,2)</f>
        <v/>
      </c>
      <c r="K36" s="336" t="n"/>
      <c r="L36" s="336" t="n"/>
      <c r="M36" s="336" t="n"/>
      <c r="N36" s="336" t="n"/>
    </row>
    <row r="37">
      <c r="A37" s="408" t="n"/>
      <c r="B37" s="408" t="n"/>
      <c r="C37" s="407" t="inlineStr">
        <is>
          <t>Итого основное оборудование</t>
        </is>
      </c>
      <c r="D37" s="408" t="n"/>
      <c r="E37" s="493" t="n"/>
      <c r="F37" s="410" t="n"/>
      <c r="G37" s="298">
        <f>G36</f>
        <v/>
      </c>
      <c r="H37" s="411">
        <f>H36</f>
        <v/>
      </c>
      <c r="I37" s="300" t="n"/>
      <c r="J37" s="298">
        <f>J36</f>
        <v/>
      </c>
      <c r="L37" s="336" t="n"/>
    </row>
    <row r="38" outlineLevel="1" ht="37.5" customHeight="1" s="350">
      <c r="A38" s="408" t="n">
        <v>15</v>
      </c>
      <c r="B38" s="288" t="inlineStr">
        <is>
          <t>БЦ.60.28</t>
        </is>
      </c>
      <c r="C38" s="407" t="inlineStr">
        <is>
          <t xml:space="preserve">Ограничитель перенапряжения 10 кВ </t>
        </is>
      </c>
      <c r="D38" s="408" t="inlineStr">
        <is>
          <t>шт</t>
        </is>
      </c>
      <c r="E38" s="493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36" t="n"/>
      <c r="L38" s="336" t="n"/>
      <c r="M38" s="336" t="n"/>
      <c r="N38" s="336" t="n"/>
    </row>
    <row r="39">
      <c r="A39" s="408" t="n"/>
      <c r="B39" s="408" t="n"/>
      <c r="C39" s="407" t="inlineStr">
        <is>
          <t>Итого прочее оборудование</t>
        </is>
      </c>
      <c r="D39" s="408" t="n"/>
      <c r="E39" s="493" t="n"/>
      <c r="F39" s="410" t="n"/>
      <c r="G39" s="298">
        <f>G38</f>
        <v/>
      </c>
      <c r="H39" s="411">
        <f>H38</f>
        <v/>
      </c>
      <c r="I39" s="300" t="n"/>
      <c r="J39" s="298">
        <f>J38</f>
        <v/>
      </c>
      <c r="L39" s="336" t="n"/>
    </row>
    <row r="40">
      <c r="A40" s="408" t="n"/>
      <c r="B40" s="408" t="n"/>
      <c r="C40" s="394" t="inlineStr">
        <is>
          <t>Итого по разделу «Оборудование»</t>
        </is>
      </c>
      <c r="D40" s="408" t="n"/>
      <c r="E40" s="409" t="n"/>
      <c r="F40" s="410" t="n"/>
      <c r="G40" s="298">
        <f>G39+G37</f>
        <v/>
      </c>
      <c r="H40" s="411">
        <f>H39+H37</f>
        <v/>
      </c>
      <c r="I40" s="300" t="n"/>
      <c r="J40" s="298">
        <f>J39+J37</f>
        <v/>
      </c>
      <c r="L40" s="336" t="n"/>
    </row>
    <row r="41" ht="26.45" customHeight="1" s="350">
      <c r="A41" s="408" t="n"/>
      <c r="B41" s="408" t="n"/>
      <c r="C41" s="407" t="inlineStr">
        <is>
          <t>в том числе технологическое оборудование</t>
        </is>
      </c>
      <c r="D41" s="408" t="n"/>
      <c r="E41" s="494" t="n"/>
      <c r="F41" s="410" t="n"/>
      <c r="G41" s="298">
        <f>G40</f>
        <v/>
      </c>
      <c r="H41" s="411" t="n"/>
      <c r="I41" s="300" t="n"/>
      <c r="J41" s="298">
        <f>J40</f>
        <v/>
      </c>
      <c r="L41" s="336" t="n"/>
    </row>
    <row r="42" ht="13.9" customFormat="1" customHeight="1" s="336">
      <c r="A42" s="408" t="n"/>
      <c r="B42" s="394" t="inlineStr">
        <is>
          <t>Материалы</t>
        </is>
      </c>
      <c r="C42" s="478" t="n"/>
      <c r="D42" s="478" t="n"/>
      <c r="E42" s="478" t="n"/>
      <c r="F42" s="478" t="n"/>
      <c r="G42" s="478" t="n"/>
      <c r="H42" s="479" t="n"/>
      <c r="I42" s="198" t="n"/>
      <c r="J42" s="198" t="n"/>
    </row>
    <row r="43" ht="13.9" customFormat="1" customHeight="1" s="336">
      <c r="A43" s="403" t="n"/>
      <c r="B43" s="402" t="inlineStr">
        <is>
          <t>Основные материалы</t>
        </is>
      </c>
      <c r="C43" s="495" t="n"/>
      <c r="D43" s="495" t="n"/>
      <c r="E43" s="495" t="n"/>
      <c r="F43" s="495" t="n"/>
      <c r="G43" s="495" t="n"/>
      <c r="H43" s="496" t="n"/>
      <c r="I43" s="210" t="n"/>
      <c r="J43" s="210" t="n"/>
    </row>
    <row r="44" ht="21" customFormat="1" customHeight="1" s="336">
      <c r="A44" s="408" t="n">
        <v>16</v>
      </c>
      <c r="B44" s="408" t="inlineStr">
        <is>
          <t>22.2.01.05-0052</t>
        </is>
      </c>
      <c r="C44" s="407" t="inlineStr">
        <is>
          <t>Изолятор опорный ИОС-35-500-03 УХЛ, Т1</t>
        </is>
      </c>
      <c r="D44" s="408" t="inlineStr">
        <is>
          <t>шт</t>
        </is>
      </c>
      <c r="E44" s="409" t="n">
        <v>133.2</v>
      </c>
      <c r="F44" s="410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6">
      <c r="A45" s="408" t="n">
        <v>17</v>
      </c>
      <c r="B45" s="408" t="inlineStr">
        <is>
          <t>22.2.01.03-0003</t>
        </is>
      </c>
      <c r="C45" s="407" t="inlineStr">
        <is>
          <t>Изолятор подвесной стеклянный ПСД-70Е</t>
        </is>
      </c>
      <c r="D45" s="408" t="inlineStr">
        <is>
          <t>шт</t>
        </is>
      </c>
      <c r="E45" s="409" t="n">
        <v>340.4</v>
      </c>
      <c r="F45" s="410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6">
      <c r="A46" s="408" t="n">
        <v>18</v>
      </c>
      <c r="B46" s="408" t="inlineStr">
        <is>
          <t>20.5.04.04-0016</t>
        </is>
      </c>
      <c r="C46" s="407" t="inlineStr">
        <is>
          <t>Зажим натяжной НАС-600-1</t>
        </is>
      </c>
      <c r="D46" s="408" t="inlineStr">
        <is>
          <t>шт</t>
        </is>
      </c>
      <c r="E46" s="409" t="n">
        <v>125.8</v>
      </c>
      <c r="F46" s="410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6">
      <c r="A47" s="408" t="n">
        <v>19</v>
      </c>
      <c r="B47" s="408" t="inlineStr">
        <is>
          <t>20.2.10.01-0002</t>
        </is>
      </c>
      <c r="C47" s="407" t="inlineStr">
        <is>
          <t>Наконечники кабельные алюминиевые</t>
        </is>
      </c>
      <c r="D47" s="408" t="inlineStr">
        <is>
          <t>100 шт</t>
        </is>
      </c>
      <c r="E47" s="409" t="n">
        <v>22.2</v>
      </c>
      <c r="F47" s="410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36">
      <c r="A48" s="424" t="n"/>
      <c r="B48" s="212" t="n"/>
      <c r="C48" s="213" t="inlineStr">
        <is>
          <t>Итого основные материалы</t>
        </is>
      </c>
      <c r="D48" s="424" t="n"/>
      <c r="E48" s="497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36">
      <c r="A49" s="408" t="n">
        <v>20</v>
      </c>
      <c r="B49" s="408" t="inlineStr">
        <is>
          <t>22.2.02.04-0044</t>
        </is>
      </c>
      <c r="C49" s="407" t="inlineStr">
        <is>
          <t>Звено промежуточное трехлапчатое ПРТ-7/21-2</t>
        </is>
      </c>
      <c r="D49" s="408" t="inlineStr">
        <is>
          <t>шт</t>
        </is>
      </c>
      <c r="E49" s="409" t="n">
        <v>123.95</v>
      </c>
      <c r="F49" s="410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36">
      <c r="A50" s="408" t="n">
        <v>21</v>
      </c>
      <c r="B50" s="408" t="inlineStr">
        <is>
          <t>20.1.01.07-0006</t>
        </is>
      </c>
      <c r="C50" s="407" t="inlineStr">
        <is>
          <t>Зажим опорный АА-6-3</t>
        </is>
      </c>
      <c r="D50" s="408" t="inlineStr">
        <is>
          <t>шт</t>
        </is>
      </c>
      <c r="E50" s="409" t="n">
        <v>129.5</v>
      </c>
      <c r="F50" s="410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36">
      <c r="A51" s="408" t="n">
        <v>22</v>
      </c>
      <c r="B51" s="408" t="inlineStr">
        <is>
          <t>20.1.02.22-0001</t>
        </is>
      </c>
      <c r="C51" s="407" t="inlineStr">
        <is>
          <t>Ушко: двухлапчатое укороченное У2К-7-16</t>
        </is>
      </c>
      <c r="D51" s="408" t="inlineStr">
        <is>
          <t>шт</t>
        </is>
      </c>
      <c r="E51" s="409" t="n">
        <v>123.95</v>
      </c>
      <c r="F51" s="410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36">
      <c r="A52" s="408" t="n">
        <v>23</v>
      </c>
      <c r="B52" s="408" t="inlineStr">
        <is>
          <t>20.1.02.21-0043</t>
        </is>
      </c>
      <c r="C52" s="407" t="inlineStr">
        <is>
          <t>Узел крепления КГП-7-3</t>
        </is>
      </c>
      <c r="D52" s="408" t="inlineStr">
        <is>
          <t>шт</t>
        </is>
      </c>
      <c r="E52" s="409" t="n">
        <v>123.95</v>
      </c>
      <c r="F52" s="410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36">
      <c r="A53" s="408" t="n">
        <v>24</v>
      </c>
      <c r="B53" s="408" t="inlineStr">
        <is>
          <t>20.2.09.08-0031</t>
        </is>
      </c>
      <c r="C53" s="40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8" t="inlineStr">
        <is>
          <t>компл</t>
        </is>
      </c>
      <c r="E53" s="409" t="n">
        <v>3.7</v>
      </c>
      <c r="F53" s="410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36">
      <c r="A54" s="408" t="n">
        <v>25</v>
      </c>
      <c r="B54" s="408" t="inlineStr">
        <is>
          <t>20.5.03.02-0001</t>
        </is>
      </c>
      <c r="C54" s="407" t="inlineStr">
        <is>
          <t>Шинодержатели 375/750 тип ШП, ШР</t>
        </is>
      </c>
      <c r="D54" s="408" t="inlineStr">
        <is>
          <t>шт</t>
        </is>
      </c>
      <c r="E54" s="409" t="n">
        <v>11.1</v>
      </c>
      <c r="F54" s="410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36">
      <c r="A55" s="408" t="n">
        <v>26</v>
      </c>
      <c r="B55" s="408" t="inlineStr">
        <is>
          <t>21.2.01.02-0094</t>
        </is>
      </c>
      <c r="C55" s="407" t="inlineStr">
        <is>
          <t>Провод неизолированный для воздушных линий электропередачи АС 300/39</t>
        </is>
      </c>
      <c r="D55" s="408" t="inlineStr">
        <is>
          <t>т</t>
        </is>
      </c>
      <c r="E55" s="409" t="n">
        <v>0.0444</v>
      </c>
      <c r="F55" s="410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36">
      <c r="A56" s="408" t="n">
        <v>27</v>
      </c>
      <c r="B56" s="408" t="inlineStr">
        <is>
          <t>20.1.02.14-1022</t>
        </is>
      </c>
      <c r="C56" s="407" t="inlineStr">
        <is>
          <t>Серьга СРС-7-16</t>
        </is>
      </c>
      <c r="D56" s="408" t="inlineStr">
        <is>
          <t>шт</t>
        </is>
      </c>
      <c r="E56" s="409" t="n">
        <v>123.95</v>
      </c>
      <c r="F56" s="410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36">
      <c r="A57" s="408" t="n">
        <v>28</v>
      </c>
      <c r="B57" s="408" t="inlineStr">
        <is>
          <t>07.2.07.04-0007</t>
        </is>
      </c>
      <c r="C57" s="407" t="inlineStr">
        <is>
          <t>Конструкции стальные индивидуальные решетчатые сварные, масса до 0,1 т</t>
        </is>
      </c>
      <c r="D57" s="408" t="inlineStr">
        <is>
          <t>т</t>
        </is>
      </c>
      <c r="E57" s="409" t="n">
        <v>0.0814</v>
      </c>
      <c r="F57" s="410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36">
      <c r="A58" s="408" t="n">
        <v>29</v>
      </c>
      <c r="B58" s="408" t="inlineStr">
        <is>
          <t>20.1.02.05-0013</t>
        </is>
      </c>
      <c r="C58" s="407" t="inlineStr">
        <is>
          <t>Коромысло: универсальное трехлучевое 3КУ-16-1</t>
        </is>
      </c>
      <c r="D58" s="408" t="inlineStr">
        <is>
          <t>шт</t>
        </is>
      </c>
      <c r="E58" s="409" t="n">
        <v>1.85</v>
      </c>
      <c r="F58" s="410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36">
      <c r="A59" s="408" t="n">
        <v>30</v>
      </c>
      <c r="B59" s="408" t="inlineStr">
        <is>
          <t>20.2.02.06-0003</t>
        </is>
      </c>
      <c r="C59" s="407" t="inlineStr">
        <is>
          <t>Экран защитный: ЭЗ-500-6</t>
        </is>
      </c>
      <c r="D59" s="408" t="inlineStr">
        <is>
          <t>шт</t>
        </is>
      </c>
      <c r="E59" s="409" t="n">
        <v>1.85</v>
      </c>
      <c r="F59" s="410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36">
      <c r="A60" s="408" t="n">
        <v>31</v>
      </c>
      <c r="B60" s="408" t="inlineStr">
        <is>
          <t>10.1.02.02-0001</t>
        </is>
      </c>
      <c r="C60" s="407" t="inlineStr">
        <is>
          <t>Алюминий листовой (Пластина переходная АП 80Х8)</t>
        </is>
      </c>
      <c r="D60" s="408" t="inlineStr">
        <is>
          <t>т</t>
        </is>
      </c>
      <c r="E60" s="409" t="n">
        <v>0.009546000000000001</v>
      </c>
      <c r="F60" s="410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36">
      <c r="A61" s="408" t="n">
        <v>32</v>
      </c>
      <c r="B61" s="408" t="inlineStr">
        <is>
          <t>01.7.15.03-0042</t>
        </is>
      </c>
      <c r="C61" s="407" t="inlineStr">
        <is>
          <t>Болты с гайками и шайбами строительные</t>
        </is>
      </c>
      <c r="D61" s="408" t="inlineStr">
        <is>
          <t>кг</t>
        </is>
      </c>
      <c r="E61" s="409" t="n">
        <v>53.54011</v>
      </c>
      <c r="F61" s="410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36">
      <c r="A62" s="408" t="n">
        <v>33</v>
      </c>
      <c r="B62" s="408" t="inlineStr">
        <is>
          <t>24.3.03.13-0415</t>
        </is>
      </c>
      <c r="C62" s="407" t="inlineStr">
        <is>
          <t>Трубы напорные полиэтиленовые, среднего типа, ПНД, номинальный наружный диаметр 63 мм</t>
        </is>
      </c>
      <c r="D62" s="408" t="inlineStr">
        <is>
          <t>м</t>
        </is>
      </c>
      <c r="E62" s="409" t="n">
        <v>18.5</v>
      </c>
      <c r="F62" s="410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36">
      <c r="A63" s="408" t="n">
        <v>34</v>
      </c>
      <c r="B63" s="408" t="inlineStr">
        <is>
          <t>01.7.15.10-0035</t>
        </is>
      </c>
      <c r="C63" s="407" t="inlineStr">
        <is>
          <t>Скобы СК-21-1А</t>
        </is>
      </c>
      <c r="D63" s="408" t="inlineStr">
        <is>
          <t>шт</t>
        </is>
      </c>
      <c r="E63" s="409" t="n">
        <v>3.7</v>
      </c>
      <c r="F63" s="410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36">
      <c r="A64" s="408" t="n">
        <v>35</v>
      </c>
      <c r="B64" s="408" t="inlineStr">
        <is>
          <t>01.3.01.06-0050</t>
        </is>
      </c>
      <c r="C64" s="407" t="inlineStr">
        <is>
          <t>Смазка универсальная тугоплавкая УТ (консталин жировой)</t>
        </is>
      </c>
      <c r="D64" s="408" t="inlineStr">
        <is>
          <t>т</t>
        </is>
      </c>
      <c r="E64" s="409" t="n">
        <v>0.023199</v>
      </c>
      <c r="F64" s="410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36">
      <c r="A65" s="408" t="n">
        <v>36</v>
      </c>
      <c r="B65" s="408" t="inlineStr">
        <is>
          <t>999-9950</t>
        </is>
      </c>
      <c r="C65" s="407" t="inlineStr">
        <is>
          <t>Вспомогательные ненормируемые ресурсы</t>
        </is>
      </c>
      <c r="D65" s="408" t="inlineStr">
        <is>
          <t>руб.</t>
        </is>
      </c>
      <c r="E65" s="409" t="n">
        <v>294.791728</v>
      </c>
      <c r="F65" s="410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36">
      <c r="A66" s="408" t="n">
        <v>37</v>
      </c>
      <c r="B66" s="408" t="inlineStr">
        <is>
          <t>20.1.02.23-0082</t>
        </is>
      </c>
      <c r="C66" s="407" t="inlineStr">
        <is>
          <t>Перемычки гибкие, тип ПГС-50</t>
        </is>
      </c>
      <c r="D66" s="408" t="inlineStr">
        <is>
          <t>10 шт</t>
        </is>
      </c>
      <c r="E66" s="409" t="n">
        <v>7.4</v>
      </c>
      <c r="F66" s="410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36">
      <c r="A67" s="408" t="n">
        <v>38</v>
      </c>
      <c r="B67" s="408" t="inlineStr">
        <is>
          <t>20.1.02.05-0011</t>
        </is>
      </c>
      <c r="C67" s="407" t="inlineStr">
        <is>
          <t>Коромысло: универсальное 2КУ-12-1</t>
        </is>
      </c>
      <c r="D67" s="408" t="inlineStr">
        <is>
          <t>шт</t>
        </is>
      </c>
      <c r="E67" s="409" t="n">
        <v>1.85</v>
      </c>
      <c r="F67" s="410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36">
      <c r="A68" s="408" t="n">
        <v>39</v>
      </c>
      <c r="B68" s="408" t="inlineStr">
        <is>
          <t>20.1.02.21-0035</t>
        </is>
      </c>
      <c r="C68" s="407" t="inlineStr">
        <is>
          <t>Узел крепления КГН-7-5</t>
        </is>
      </c>
      <c r="D68" s="408" t="inlineStr">
        <is>
          <t>шт</t>
        </is>
      </c>
      <c r="E68" s="409" t="n">
        <v>1.85</v>
      </c>
      <c r="F68" s="410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36">
      <c r="A69" s="408" t="n">
        <v>40</v>
      </c>
      <c r="B69" s="408" t="inlineStr">
        <is>
          <t>01.7.15.10-0038</t>
        </is>
      </c>
      <c r="C69" s="407" t="inlineStr">
        <is>
          <t>Скобы трехлапчатые СКТ-16-1</t>
        </is>
      </c>
      <c r="D69" s="408" t="inlineStr">
        <is>
          <t>шт</t>
        </is>
      </c>
      <c r="E69" s="409" t="n">
        <v>1.85</v>
      </c>
      <c r="F69" s="410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36">
      <c r="A70" s="408" t="n">
        <v>41</v>
      </c>
      <c r="B70" s="408" t="inlineStr">
        <is>
          <t>20.1.02.22-0013</t>
        </is>
      </c>
      <c r="C70" s="407" t="inlineStr">
        <is>
          <t>Ушко: специальное УС-7-16</t>
        </is>
      </c>
      <c r="D70" s="408" t="inlineStr">
        <is>
          <t>шт</t>
        </is>
      </c>
      <c r="E70" s="409" t="n">
        <v>1.85</v>
      </c>
      <c r="F70" s="410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36">
      <c r="A71" s="408" t="n">
        <v>42</v>
      </c>
      <c r="B71" s="408" t="inlineStr">
        <is>
          <t>01.7.15.10-0031</t>
        </is>
      </c>
      <c r="C71" s="407" t="inlineStr">
        <is>
          <t>Скобы СК-7-1А</t>
        </is>
      </c>
      <c r="D71" s="408" t="inlineStr">
        <is>
          <t>шт</t>
        </is>
      </c>
      <c r="E71" s="409" t="n">
        <v>5.55</v>
      </c>
      <c r="F71" s="410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36">
      <c r="A72" s="408" t="n">
        <v>43</v>
      </c>
      <c r="B72" s="408" t="inlineStr">
        <is>
          <t>01.7.15.10-0034</t>
        </is>
      </c>
      <c r="C72" s="407" t="inlineStr">
        <is>
          <t>Скобы СК-16-1А</t>
        </is>
      </c>
      <c r="D72" s="408" t="inlineStr">
        <is>
          <t>шт</t>
        </is>
      </c>
      <c r="E72" s="409" t="n">
        <v>1.85</v>
      </c>
      <c r="F72" s="410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36">
      <c r="A73" s="408" t="n">
        <v>44</v>
      </c>
      <c r="B73" s="408" t="inlineStr">
        <is>
          <t>20.1.02.05-0003</t>
        </is>
      </c>
      <c r="C73" s="407" t="inlineStr">
        <is>
          <t>Коромысло: 2КД-7-1С</t>
        </is>
      </c>
      <c r="D73" s="408" t="inlineStr">
        <is>
          <t>шт</t>
        </is>
      </c>
      <c r="E73" s="409" t="n">
        <v>1.85</v>
      </c>
      <c r="F73" s="410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36">
      <c r="A74" s="408" t="n">
        <v>45</v>
      </c>
      <c r="B74" s="408" t="inlineStr">
        <is>
          <t>20.1.02.05-0008</t>
        </is>
      </c>
      <c r="C74" s="407" t="inlineStr">
        <is>
          <t>Коромысло: К2-7-1С</t>
        </is>
      </c>
      <c r="D74" s="408" t="inlineStr">
        <is>
          <t>шт</t>
        </is>
      </c>
      <c r="E74" s="409" t="n">
        <v>1.85</v>
      </c>
      <c r="F74" s="410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36">
      <c r="A75" s="408" t="n">
        <v>46</v>
      </c>
      <c r="B75" s="408" t="inlineStr">
        <is>
          <t>22.2.02.04-0017</t>
        </is>
      </c>
      <c r="C75" s="407" t="inlineStr">
        <is>
          <t>Звено промежуточное прямое двойное 2ПР-7-1</t>
        </is>
      </c>
      <c r="D75" s="408" t="inlineStr">
        <is>
          <t>шт</t>
        </is>
      </c>
      <c r="E75" s="409" t="n">
        <v>1.85</v>
      </c>
      <c r="F75" s="410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36">
      <c r="A76" s="408" t="n">
        <v>47</v>
      </c>
      <c r="B76" s="408" t="inlineStr">
        <is>
          <t>22.2.02.04-0001</t>
        </is>
      </c>
      <c r="C76" s="407" t="inlineStr">
        <is>
          <t>Звено промежуточное вывернутое ПРВ-7-1</t>
        </is>
      </c>
      <c r="D76" s="408" t="inlineStr">
        <is>
          <t>шт</t>
        </is>
      </c>
      <c r="E76" s="409" t="n">
        <v>1.85</v>
      </c>
      <c r="F76" s="410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36">
      <c r="A77" s="408" t="n">
        <v>48</v>
      </c>
      <c r="B77" s="408" t="inlineStr">
        <is>
          <t>22.2.02.04-0021</t>
        </is>
      </c>
      <c r="C77" s="407" t="inlineStr">
        <is>
          <t>Звено промежуточное прямое ПР-7-6</t>
        </is>
      </c>
      <c r="D77" s="408" t="inlineStr">
        <is>
          <t>шт</t>
        </is>
      </c>
      <c r="E77" s="409" t="n">
        <v>1.85</v>
      </c>
      <c r="F77" s="410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36">
      <c r="A78" s="408" t="n">
        <v>49</v>
      </c>
      <c r="B78" s="408" t="inlineStr">
        <is>
          <t>20.1.02.14-1014</t>
        </is>
      </c>
      <c r="C78" s="407" t="inlineStr">
        <is>
          <t>Серьга СР-7-16</t>
        </is>
      </c>
      <c r="D78" s="408" t="inlineStr">
        <is>
          <t>шт</t>
        </is>
      </c>
      <c r="E78" s="409" t="n">
        <v>1.85</v>
      </c>
      <c r="F78" s="410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36">
      <c r="A79" s="408" t="n">
        <v>50</v>
      </c>
      <c r="B79" s="408" t="inlineStr">
        <is>
          <t>01.7.15.07-0031</t>
        </is>
      </c>
      <c r="C79" s="407" t="inlineStr">
        <is>
          <t>Дюбели распорные с гайкой</t>
        </is>
      </c>
      <c r="D79" s="408" t="inlineStr">
        <is>
          <t>100 шт</t>
        </is>
      </c>
      <c r="E79" s="409" t="n">
        <v>0.06512</v>
      </c>
      <c r="F79" s="410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36">
      <c r="A80" s="408" t="n">
        <v>51</v>
      </c>
      <c r="B80" s="408" t="inlineStr">
        <is>
          <t>03.2.01.01-0003</t>
        </is>
      </c>
      <c r="C80" s="407" t="inlineStr">
        <is>
          <t>Портландцемент общестроительного назначения бездобавочный М500 Д0 (ЦЕМ I 42,5Н)</t>
        </is>
      </c>
      <c r="D80" s="408" t="inlineStr">
        <is>
          <t>т</t>
        </is>
      </c>
      <c r="E80" s="409" t="n">
        <v>0.014652</v>
      </c>
      <c r="F80" s="410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36">
      <c r="A81" s="408" t="n">
        <v>52</v>
      </c>
      <c r="B81" s="408" t="inlineStr">
        <is>
          <t>01.3.01.01-0001</t>
        </is>
      </c>
      <c r="C81" s="407" t="inlineStr">
        <is>
          <t>Бензин авиационный Б-70</t>
        </is>
      </c>
      <c r="D81" s="408" t="inlineStr">
        <is>
          <t>т</t>
        </is>
      </c>
      <c r="E81" s="409" t="n">
        <v>0.00148</v>
      </c>
      <c r="F81" s="410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36">
      <c r="A82" s="408" t="n">
        <v>53</v>
      </c>
      <c r="B82" s="408" t="inlineStr">
        <is>
          <t>14.4.02.09-0001</t>
        </is>
      </c>
      <c r="C82" s="407" t="inlineStr">
        <is>
          <t>Краска</t>
        </is>
      </c>
      <c r="D82" s="408" t="inlineStr">
        <is>
          <t>кг</t>
        </is>
      </c>
      <c r="E82" s="409" t="n">
        <v>0.23199</v>
      </c>
      <c r="F82" s="410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36">
      <c r="A83" s="408" t="n">
        <v>54</v>
      </c>
      <c r="B83" s="408" t="inlineStr">
        <is>
          <t>01.7.11.07-0034</t>
        </is>
      </c>
      <c r="C83" s="407" t="inlineStr">
        <is>
          <t>Электроды сварочные Э42А, диаметр 4 мм</t>
        </is>
      </c>
      <c r="D83" s="408" t="inlineStr">
        <is>
          <t>кг</t>
        </is>
      </c>
      <c r="E83" s="409" t="n">
        <v>0.5194800000000001</v>
      </c>
      <c r="F83" s="410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36">
      <c r="A84" s="408" t="n">
        <v>55</v>
      </c>
      <c r="B84" s="408" t="inlineStr">
        <is>
          <t>14.1.02.01-0002</t>
        </is>
      </c>
      <c r="C84" s="407" t="inlineStr">
        <is>
          <t>Клей БМК-5к</t>
        </is>
      </c>
      <c r="D84" s="408" t="inlineStr">
        <is>
          <t>кг</t>
        </is>
      </c>
      <c r="E84" s="409" t="n">
        <v>0.10175</v>
      </c>
      <c r="F84" s="410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36">
      <c r="A85" s="408" t="n">
        <v>56</v>
      </c>
      <c r="B85" s="408" t="inlineStr">
        <is>
          <t>01.3.02.02-0001</t>
        </is>
      </c>
      <c r="C85" s="407" t="inlineStr">
        <is>
          <t>Аргон газообразный, сорт I</t>
        </is>
      </c>
      <c r="D85" s="408" t="inlineStr">
        <is>
          <t>м3</t>
        </is>
      </c>
      <c r="E85" s="409" t="n">
        <v>0.06105</v>
      </c>
      <c r="F85" s="410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36">
      <c r="A86" s="408" t="n">
        <v>57</v>
      </c>
      <c r="B86" s="408" t="inlineStr">
        <is>
          <t>01.7.06.07-0001</t>
        </is>
      </c>
      <c r="C86" s="407" t="inlineStr">
        <is>
          <t>Лента К226</t>
        </is>
      </c>
      <c r="D86" s="408" t="inlineStr">
        <is>
          <t>100 м</t>
        </is>
      </c>
      <c r="E86" s="409" t="n">
        <v>0.008880000000000001</v>
      </c>
      <c r="F86" s="410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36">
      <c r="A87" s="408" t="n">
        <v>58</v>
      </c>
      <c r="B87" s="408" t="inlineStr">
        <is>
          <t>01.7.15.11-0061</t>
        </is>
      </c>
      <c r="C87" s="407" t="inlineStr">
        <is>
          <t>Шайбы пружинные</t>
        </is>
      </c>
      <c r="D87" s="408" t="inlineStr">
        <is>
          <t>т</t>
        </is>
      </c>
      <c r="E87" s="409" t="n">
        <v>3.145e-05</v>
      </c>
      <c r="F87" s="410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36">
      <c r="A88" s="408" t="n">
        <v>59</v>
      </c>
      <c r="B88" s="408" t="inlineStr">
        <is>
          <t>10.1.02.04-0009</t>
        </is>
      </c>
      <c r="C88" s="40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8" t="inlineStr">
        <is>
          <t>т</t>
        </is>
      </c>
      <c r="E88" s="409" t="n">
        <v>1.48e-05</v>
      </c>
      <c r="F88" s="410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36">
      <c r="A89" s="408" t="n">
        <v>60</v>
      </c>
      <c r="B89" s="408" t="inlineStr">
        <is>
          <t>02.3.01.02-1011</t>
        </is>
      </c>
      <c r="C89" s="407" t="inlineStr">
        <is>
          <t>Песок природный I класс, средний, круглые сита</t>
        </is>
      </c>
      <c r="D89" s="408" t="inlineStr">
        <is>
          <t>м3</t>
        </is>
      </c>
      <c r="E89" s="409" t="n">
        <v>0.01221</v>
      </c>
      <c r="F89" s="410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36">
      <c r="A90" s="408" t="n">
        <v>61</v>
      </c>
      <c r="B90" s="408" t="inlineStr">
        <is>
          <t>10.2.02.10-0013</t>
        </is>
      </c>
      <c r="C90" s="407" t="inlineStr">
        <is>
          <t>Прутки медные, круглые, марка М3, диаметр 20 мм</t>
        </is>
      </c>
      <c r="D90" s="408" t="inlineStr">
        <is>
          <t>т</t>
        </is>
      </c>
      <c r="E90" s="409" t="n">
        <v>7.4e-06</v>
      </c>
      <c r="F90" s="410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36">
      <c r="A91" s="408" t="n">
        <v>62</v>
      </c>
      <c r="B91" s="408" t="inlineStr">
        <is>
          <t>01.3.01.05-0009</t>
        </is>
      </c>
      <c r="C91" s="407" t="inlineStr">
        <is>
          <t>Парафин нефтяной твердый Т-1</t>
        </is>
      </c>
      <c r="D91" s="408" t="inlineStr">
        <is>
          <t>т</t>
        </is>
      </c>
      <c r="E91" s="409" t="n">
        <v>3.7e-05</v>
      </c>
      <c r="F91" s="410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36">
      <c r="A92" s="408" t="n"/>
      <c r="B92" s="408" t="n"/>
      <c r="C92" s="407" t="inlineStr">
        <is>
          <t>Итого прочие материалы</t>
        </is>
      </c>
      <c r="D92" s="408" t="n"/>
      <c r="E92" s="409" t="n"/>
      <c r="F92" s="410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36">
      <c r="A93" s="408" t="n"/>
      <c r="B93" s="408" t="n"/>
      <c r="C93" s="394" t="inlineStr">
        <is>
          <t>Итого по разделу «Материалы»</t>
        </is>
      </c>
      <c r="D93" s="408" t="n"/>
      <c r="E93" s="409" t="n"/>
      <c r="F93" s="410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36">
      <c r="A94" s="408" t="n"/>
      <c r="B94" s="408" t="n"/>
      <c r="C94" s="407" t="inlineStr">
        <is>
          <t>ИТОГО ПО РМ</t>
        </is>
      </c>
      <c r="D94" s="408" t="n"/>
      <c r="E94" s="409" t="n"/>
      <c r="F94" s="410" t="n"/>
      <c r="G94" s="298">
        <f>G15+G33+G93</f>
        <v/>
      </c>
      <c r="H94" s="411" t="n"/>
      <c r="I94" s="298" t="n"/>
      <c r="J94" s="298">
        <f>J15+J33+J93</f>
        <v/>
      </c>
    </row>
    <row r="95" ht="29.25" customFormat="1" customHeight="1" s="336">
      <c r="A95" s="408" t="n"/>
      <c r="B95" s="408" t="n"/>
      <c r="C95" s="407" t="inlineStr">
        <is>
          <t>Накладные расходы</t>
        </is>
      </c>
      <c r="D95" s="199" t="n">
        <v>1.48</v>
      </c>
      <c r="E95" s="409" t="n"/>
      <c r="F95" s="410" t="n"/>
      <c r="G95" s="298">
        <f>ROUND((G15+G17)*D95,2)</f>
        <v/>
      </c>
      <c r="H95" s="411" t="n"/>
      <c r="I95" s="298" t="n"/>
      <c r="J95" s="298">
        <f>ROUND(D95*(J15+J17),2)</f>
        <v/>
      </c>
    </row>
    <row r="96" ht="24.75" customFormat="1" customHeight="1" s="336">
      <c r="A96" s="408" t="n"/>
      <c r="B96" s="408" t="n"/>
      <c r="C96" s="407" t="inlineStr">
        <is>
          <t>Сметная прибыль</t>
        </is>
      </c>
      <c r="D96" s="199" t="n">
        <v>1.18</v>
      </c>
      <c r="E96" s="409" t="n"/>
      <c r="F96" s="410" t="n"/>
      <c r="G96" s="298">
        <f>ROUND((G15+G17)*D96,2)</f>
        <v/>
      </c>
      <c r="H96" s="411" t="n"/>
      <c r="I96" s="298" t="n"/>
      <c r="J96" s="298">
        <f>ROUND(D96*(J15+J17),2)</f>
        <v/>
      </c>
    </row>
    <row r="97" ht="26.45" customFormat="1" customHeight="1" s="336">
      <c r="A97" s="408" t="n"/>
      <c r="B97" s="408" t="n"/>
      <c r="C97" s="407" t="inlineStr">
        <is>
          <t>Итого СМР (с НР и СП)</t>
        </is>
      </c>
      <c r="D97" s="408" t="inlineStr">
        <is>
          <t>Коэффициент на силу тока ТОР</t>
        </is>
      </c>
      <c r="E97" s="409" t="n">
        <v>0.35</v>
      </c>
      <c r="F97" s="410" t="n"/>
      <c r="G97" s="298">
        <f>ROUND((G15+G33+G93+G95+G96)/E97,2)</f>
        <v/>
      </c>
      <c r="H97" s="411" t="n"/>
      <c r="I97" s="298" t="n"/>
      <c r="J97" s="298">
        <f>ROUND((J15+J33+J93+J95+J96)/E97,2)</f>
        <v/>
      </c>
    </row>
    <row r="98" ht="13.9" customFormat="1" customHeight="1" s="336">
      <c r="A98" s="408" t="n"/>
      <c r="B98" s="408" t="n"/>
      <c r="C98" s="407" t="inlineStr">
        <is>
          <t>ВСЕГО СМР + ОБОРУДОВАНИЕ</t>
        </is>
      </c>
      <c r="D98" s="408" t="n"/>
      <c r="E98" s="409" t="n"/>
      <c r="F98" s="410" t="n"/>
      <c r="G98" s="298">
        <f>G97+G40</f>
        <v/>
      </c>
      <c r="H98" s="411" t="n"/>
      <c r="I98" s="298" t="n"/>
      <c r="J98" s="298">
        <f>J97+J40</f>
        <v/>
      </c>
    </row>
    <row r="99" ht="34.5" customFormat="1" customHeight="1" s="336">
      <c r="A99" s="408" t="n"/>
      <c r="B99" s="408" t="n"/>
      <c r="C99" s="407" t="inlineStr">
        <is>
          <t>ИТОГО ПОКАЗАТЕЛЬ НА ЕД. ИЗМ.</t>
        </is>
      </c>
      <c r="D99" s="408" t="inlineStr">
        <is>
          <t>ячейка</t>
        </is>
      </c>
      <c r="E99" s="409" t="n">
        <v>2</v>
      </c>
      <c r="F99" s="410" t="n"/>
      <c r="G99" s="298">
        <f>G98/E99</f>
        <v/>
      </c>
      <c r="H99" s="411" t="n"/>
      <c r="I99" s="298" t="n"/>
      <c r="J99" s="298">
        <f>J98/E99</f>
        <v/>
      </c>
    </row>
    <row r="100">
      <c r="A100" s="336" t="n"/>
      <c r="B100" s="336" t="n"/>
      <c r="C100" s="336" t="n"/>
      <c r="E100" s="336" t="n"/>
      <c r="I100" s="336" t="n"/>
    </row>
    <row r="101" ht="13.9" customFormat="1" customHeight="1" s="336">
      <c r="A101" s="335" t="inlineStr">
        <is>
          <t>Составил ______________________     Е. М. Добровольская</t>
        </is>
      </c>
      <c r="B101" s="336" t="n"/>
      <c r="C101" s="336" t="n"/>
      <c r="E101" s="336" t="n"/>
      <c r="I101" s="336" t="n"/>
    </row>
    <row r="102" ht="13.9" customFormat="1" customHeight="1" s="336">
      <c r="A102" s="338" t="inlineStr">
        <is>
          <t xml:space="preserve">                         (подпись, инициалы, фамилия)</t>
        </is>
      </c>
      <c r="B102" s="336" t="n"/>
      <c r="C102" s="336" t="n"/>
      <c r="E102" s="336" t="n"/>
      <c r="I102" s="336" t="n"/>
    </row>
    <row r="103" ht="13.9" customFormat="1" customHeight="1" s="336">
      <c r="A103" s="335" t="n"/>
      <c r="B103" s="336" t="n"/>
      <c r="C103" s="336" t="n"/>
      <c r="E103" s="336" t="n"/>
      <c r="I103" s="336" t="n"/>
    </row>
    <row r="104" ht="13.9" customFormat="1" customHeight="1" s="336">
      <c r="A104" s="335" t="inlineStr">
        <is>
          <t>Проверил ______________________        А.В. Костянецкая</t>
        </is>
      </c>
      <c r="B104" s="336" t="n"/>
      <c r="C104" s="336" t="n"/>
      <c r="E104" s="336" t="n"/>
      <c r="I104" s="336" t="n"/>
    </row>
    <row r="105" ht="13.9" customFormat="1" customHeight="1" s="336">
      <c r="A105" s="338" t="inlineStr">
        <is>
          <t xml:space="preserve">                        (подпись, инициалы, фамилия)</t>
        </is>
      </c>
      <c r="B105" s="336" t="n"/>
      <c r="C105" s="336" t="n"/>
      <c r="E105" s="336" t="n"/>
      <c r="I105" s="336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topLeftCell="A4" workbookViewId="0">
      <selection activeCell="I7" sqref="I7"/>
    </sheetView>
  </sheetViews>
  <sheetFormatPr baseColWidth="8" defaultRowHeight="14.4" outlineLevelRow="0"/>
  <cols>
    <col width="5.7109375" customWidth="1" style="350" min="1" max="1"/>
    <col width="17.5703125" customWidth="1" style="350" min="2" max="2"/>
    <col width="39.140625" customWidth="1" style="350" min="3" max="3"/>
    <col width="10.7109375" customWidth="1" style="350" min="4" max="4"/>
    <col width="13.85546875" customWidth="1" style="350" min="5" max="5"/>
    <col width="13.28515625" customWidth="1" style="350" min="6" max="6"/>
    <col width="14.140625" customWidth="1" style="350" min="7" max="7"/>
  </cols>
  <sheetData>
    <row r="1">
      <c r="A1" s="425" t="inlineStr">
        <is>
          <t>Приложение №6</t>
        </is>
      </c>
    </row>
    <row r="2" ht="21.75" customHeight="1" s="350">
      <c r="A2" s="425" t="n"/>
      <c r="B2" s="425" t="n"/>
      <c r="C2" s="425" t="n"/>
      <c r="D2" s="425" t="n"/>
      <c r="E2" s="425" t="n"/>
      <c r="F2" s="425" t="n"/>
      <c r="G2" s="425" t="n"/>
    </row>
    <row r="3">
      <c r="A3" s="372" t="inlineStr">
        <is>
          <t>Расчет стоимости оборудования</t>
        </is>
      </c>
    </row>
    <row r="4" ht="25.5" customHeight="1" s="350">
      <c r="A4" s="375" t="inlineStr">
        <is>
          <t>Наименование разрабатываемого показателя УНЦ — Ячейка реактора ТОР 6-15 кВ, 4000 А, сдвоенный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50">
      <c r="A6" s="430" t="inlineStr">
        <is>
          <t>№ пп.</t>
        </is>
      </c>
      <c r="B6" s="430" t="inlineStr">
        <is>
          <t>Код ресурса</t>
        </is>
      </c>
      <c r="C6" s="430" t="inlineStr">
        <is>
          <t>Наименование</t>
        </is>
      </c>
      <c r="D6" s="430" t="inlineStr">
        <is>
          <t>Ед. изм.</t>
        </is>
      </c>
      <c r="E6" s="408" t="inlineStr">
        <is>
          <t>Кол-во единиц по проектным данным</t>
        </is>
      </c>
      <c r="F6" s="430" t="inlineStr">
        <is>
          <t>Сметная стоимость в ценах на 01.01.2000 (руб.)</t>
        </is>
      </c>
      <c r="G6" s="479" t="n"/>
    </row>
    <row r="7">
      <c r="A7" s="481" t="n"/>
      <c r="B7" s="481" t="n"/>
      <c r="C7" s="481" t="n"/>
      <c r="D7" s="481" t="n"/>
      <c r="E7" s="481" t="n"/>
      <c r="F7" s="408" t="inlineStr">
        <is>
          <t>на ед. изм.</t>
        </is>
      </c>
      <c r="G7" s="408" t="inlineStr">
        <is>
          <t>общая</t>
        </is>
      </c>
    </row>
    <row r="8">
      <c r="A8" s="408" t="n">
        <v>1</v>
      </c>
      <c r="B8" s="408" t="n">
        <v>2</v>
      </c>
      <c r="C8" s="408" t="n">
        <v>3</v>
      </c>
      <c r="D8" s="408" t="n">
        <v>4</v>
      </c>
      <c r="E8" s="408" t="n">
        <v>5</v>
      </c>
      <c r="F8" s="408" t="n">
        <v>6</v>
      </c>
      <c r="G8" s="408" t="n">
        <v>7</v>
      </c>
    </row>
    <row r="9" ht="15" customHeight="1" s="350">
      <c r="A9" s="282" t="n"/>
      <c r="B9" s="407" t="inlineStr">
        <is>
          <t>ИНЖЕНЕРНОЕ ОБОРУДОВАНИЕ</t>
        </is>
      </c>
      <c r="C9" s="478" t="n"/>
      <c r="D9" s="478" t="n"/>
      <c r="E9" s="478" t="n"/>
      <c r="F9" s="478" t="n"/>
      <c r="G9" s="479" t="n"/>
    </row>
    <row r="10" ht="27" customHeight="1" s="350">
      <c r="A10" s="408" t="n"/>
      <c r="B10" s="394" t="n"/>
      <c r="C10" s="407" t="inlineStr">
        <is>
          <t>ИТОГО ИНЖЕНЕРНОЕ ОБОРУДОВАНИЕ</t>
        </is>
      </c>
      <c r="D10" s="394" t="n"/>
      <c r="E10" s="148" t="n"/>
      <c r="F10" s="410" t="n"/>
      <c r="G10" s="410" t="n">
        <v>0</v>
      </c>
    </row>
    <row r="11">
      <c r="A11" s="408" t="n"/>
      <c r="B11" s="407" t="inlineStr">
        <is>
          <t>ТЕХНОЛОГИЧЕСКОЕ ОБОРУДОВАНИЕ</t>
        </is>
      </c>
      <c r="C11" s="478" t="n"/>
      <c r="D11" s="478" t="n"/>
      <c r="E11" s="478" t="n"/>
      <c r="F11" s="478" t="n"/>
      <c r="G11" s="479" t="n"/>
    </row>
    <row r="12" ht="41.25" customHeight="1" s="350">
      <c r="A12" s="408" t="n">
        <v>1</v>
      </c>
      <c r="B12" s="308">
        <f>'Прил.5 Расчет СМР и ОБ'!B36</f>
        <v/>
      </c>
      <c r="C12" s="308">
        <f>'Прил.5 Расчет СМР и ОБ'!C36</f>
        <v/>
      </c>
      <c r="D12" s="349">
        <f>'Прил.5 Расчет СМР и ОБ'!D36</f>
        <v/>
      </c>
      <c r="E12" s="349">
        <f>'Прил.5 Расчет СМР и ОБ'!E36</f>
        <v/>
      </c>
      <c r="F12" s="349">
        <f>'Прил.5 Расчет СМР и ОБ'!F36</f>
        <v/>
      </c>
      <c r="G12" s="298">
        <f>ROUND(E12*F12,2)</f>
        <v/>
      </c>
    </row>
    <row r="13" ht="26.45" customHeight="1" s="350">
      <c r="A13" s="408" t="n">
        <v>2</v>
      </c>
      <c r="B13" s="407">
        <f>'Прил.5 Расчет СМР и ОБ'!B38</f>
        <v/>
      </c>
      <c r="C13" s="407">
        <f>'Прил.5 Расчет СМР и ОБ'!C38</f>
        <v/>
      </c>
      <c r="D13" s="408">
        <f>'Прил.5 Расчет СМР и ОБ'!D38</f>
        <v/>
      </c>
      <c r="E13" s="408">
        <f>'Прил.5 Расчет СМР и ОБ'!E38</f>
        <v/>
      </c>
      <c r="F13" s="408">
        <f>'Прил.5 Расчет СМР и ОБ'!F38</f>
        <v/>
      </c>
      <c r="G13" s="298">
        <f>ROUND(E13*F13,2)</f>
        <v/>
      </c>
    </row>
    <row r="14" ht="25.5" customHeight="1" s="350">
      <c r="A14" s="408" t="n"/>
      <c r="B14" s="407" t="n"/>
      <c r="C14" s="407" t="inlineStr">
        <is>
          <t>ИТОГО ТЕХНОЛОГИЧЕСКОЕ ОБОРУДОВАНИЕ</t>
        </is>
      </c>
      <c r="D14" s="407" t="n"/>
      <c r="E14" s="429" t="n"/>
      <c r="F14" s="410" t="n"/>
      <c r="G14" s="298">
        <f>SUM(G12:G13)</f>
        <v/>
      </c>
    </row>
    <row r="15" ht="19.5" customHeight="1" s="350">
      <c r="A15" s="408" t="n"/>
      <c r="B15" s="407" t="n"/>
      <c r="C15" s="407" t="inlineStr">
        <is>
          <t>Всего по разделу «Оборудование»</t>
        </is>
      </c>
      <c r="D15" s="407" t="n"/>
      <c r="E15" s="429" t="n"/>
      <c r="F15" s="410" t="n"/>
      <c r="G15" s="298">
        <f>G10+G14</f>
        <v/>
      </c>
    </row>
    <row r="16">
      <c r="A16" s="337" t="n"/>
      <c r="B16" s="151" t="n"/>
      <c r="C16" s="337" t="n"/>
      <c r="D16" s="337" t="n"/>
      <c r="E16" s="337" t="n"/>
      <c r="F16" s="337" t="n"/>
      <c r="G16" s="337" t="n"/>
    </row>
    <row r="17">
      <c r="A17" s="335" t="inlineStr">
        <is>
          <t>Составил ______________________    Е. М. Добровольская</t>
        </is>
      </c>
      <c r="B17" s="336" t="n"/>
      <c r="C17" s="336" t="n"/>
      <c r="D17" s="337" t="n"/>
      <c r="E17" s="337" t="n"/>
      <c r="F17" s="337" t="n"/>
      <c r="G17" s="337" t="n"/>
    </row>
    <row r="18">
      <c r="A18" s="338" t="inlineStr">
        <is>
          <t xml:space="preserve">                         (подпись, инициалы, фамилия)</t>
        </is>
      </c>
      <c r="B18" s="336" t="n"/>
      <c r="C18" s="336" t="n"/>
      <c r="D18" s="337" t="n"/>
      <c r="E18" s="337" t="n"/>
      <c r="F18" s="337" t="n"/>
      <c r="G18" s="337" t="n"/>
    </row>
    <row r="19">
      <c r="A19" s="335" t="n"/>
      <c r="B19" s="336" t="n"/>
      <c r="C19" s="336" t="n"/>
      <c r="D19" s="337" t="n"/>
      <c r="E19" s="337" t="n"/>
      <c r="F19" s="337" t="n"/>
      <c r="G19" s="337" t="n"/>
    </row>
    <row r="20">
      <c r="A20" s="335" t="inlineStr">
        <is>
          <t>Проверил ______________________        А.В. Костянецкая</t>
        </is>
      </c>
      <c r="B20" s="336" t="n"/>
      <c r="C20" s="336" t="n"/>
      <c r="D20" s="337" t="n"/>
      <c r="E20" s="337" t="n"/>
      <c r="F20" s="337" t="n"/>
      <c r="G20" s="337" t="n"/>
    </row>
    <row r="21">
      <c r="A21" s="338" t="inlineStr">
        <is>
          <t xml:space="preserve">                        (подпись, инициалы, фамилия)</t>
        </is>
      </c>
      <c r="B21" s="336" t="n"/>
      <c r="C21" s="336" t="n"/>
      <c r="D21" s="337" t="n"/>
      <c r="E21" s="337" t="n"/>
      <c r="F21" s="337" t="n"/>
      <c r="G21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2" sqref="D12"/>
    </sheetView>
  </sheetViews>
  <sheetFormatPr baseColWidth="8" defaultRowHeight="14.4" outlineLevelRow="0"/>
  <cols>
    <col width="12.7109375" customWidth="1" style="350" min="1" max="1"/>
    <col width="16.42578125" customWidth="1" style="350" min="2" max="2"/>
    <col width="24.42578125" customWidth="1" style="350" min="3" max="3"/>
    <col width="25.5703125" customWidth="1" style="350" min="4" max="4"/>
    <col width="9.140625" customWidth="1" style="350" min="5" max="5"/>
  </cols>
  <sheetData>
    <row r="1" ht="15.75" customHeight="1" s="350">
      <c r="A1" s="352" t="n"/>
      <c r="B1" s="352" t="n"/>
      <c r="C1" s="352" t="n"/>
      <c r="D1" s="352" t="inlineStr">
        <is>
          <t>Приложение №7</t>
        </is>
      </c>
    </row>
    <row r="2" ht="15.75" customHeight="1" s="350">
      <c r="A2" s="352" t="n"/>
      <c r="B2" s="352" t="n"/>
      <c r="C2" s="352" t="n"/>
      <c r="D2" s="352" t="n"/>
    </row>
    <row r="3" ht="15.75" customHeight="1" s="350">
      <c r="A3" s="352" t="n"/>
      <c r="B3" s="328" t="inlineStr">
        <is>
          <t>Расчет показателя УНЦ</t>
        </is>
      </c>
      <c r="C3" s="352" t="n"/>
      <c r="D3" s="352" t="n"/>
    </row>
    <row r="4" ht="15.75" customHeight="1" s="350">
      <c r="A4" s="352" t="n"/>
      <c r="B4" s="352" t="n"/>
      <c r="C4" s="352" t="n"/>
      <c r="D4" s="352" t="n"/>
    </row>
    <row r="5" ht="47.25" customHeight="1" s="350">
      <c r="A5" s="431" t="inlineStr">
        <is>
          <t xml:space="preserve">Наименование разрабатываемого показателя УНЦ - </t>
        </is>
      </c>
      <c r="D5" s="431">
        <f>'Прил.5 Расчет СМР и ОБ'!D6:J6</f>
        <v/>
      </c>
    </row>
    <row r="6" ht="15.75" customHeight="1" s="350">
      <c r="A6" s="352" t="inlineStr">
        <is>
          <t>Единица измерения  — 1 ячейка</t>
        </is>
      </c>
      <c r="B6" s="352" t="n"/>
      <c r="C6" s="352" t="n"/>
      <c r="D6" s="352" t="n"/>
    </row>
    <row r="7" ht="15.75" customHeight="1" s="350">
      <c r="A7" s="352" t="n"/>
      <c r="B7" s="352" t="n"/>
      <c r="C7" s="352" t="n"/>
      <c r="D7" s="352" t="n"/>
    </row>
    <row r="8">
      <c r="A8" s="432" t="inlineStr">
        <is>
          <t>Код показателя</t>
        </is>
      </c>
      <c r="B8" s="432" t="inlineStr">
        <is>
          <t>Наименование показателя</t>
        </is>
      </c>
      <c r="C8" s="432" t="inlineStr">
        <is>
          <t>Наименование РМ, входящих в состав показателя</t>
        </is>
      </c>
      <c r="D8" s="432" t="inlineStr">
        <is>
          <t>Норматив цены на 01.01.2023, тыс.руб.</t>
        </is>
      </c>
    </row>
    <row r="9">
      <c r="A9" s="481" t="n"/>
      <c r="B9" s="481" t="n"/>
      <c r="C9" s="481" t="n"/>
      <c r="D9" s="481" t="n"/>
    </row>
    <row r="10" ht="15.75" customHeight="1" s="350">
      <c r="A10" s="432" t="n">
        <v>1</v>
      </c>
      <c r="B10" s="432" t="n">
        <v>2</v>
      </c>
      <c r="C10" s="432" t="n">
        <v>3</v>
      </c>
      <c r="D10" s="432" t="n">
        <v>4</v>
      </c>
    </row>
    <row r="11" ht="47.25" customHeight="1" s="350">
      <c r="A11" s="432" t="inlineStr">
        <is>
          <t>Р2-18-2</t>
        </is>
      </c>
      <c r="B11" s="332" t="inlineStr">
        <is>
          <t xml:space="preserve">УНЦ ячейки реактора ТОР 6 - 35 кВ </t>
        </is>
      </c>
      <c r="C11" s="333">
        <f>D5</f>
        <v/>
      </c>
      <c r="D11" s="358">
        <f>'Прил.4 РМ'!C41/1000</f>
        <v/>
      </c>
    </row>
    <row r="13">
      <c r="A13" s="335" t="inlineStr">
        <is>
          <t>Составил ______________________      Е. М. Добровольская</t>
        </is>
      </c>
      <c r="B13" s="336" t="n"/>
      <c r="C13" s="336" t="n"/>
      <c r="D13" s="337" t="n"/>
    </row>
    <row r="14">
      <c r="A14" s="338" t="inlineStr">
        <is>
          <t xml:space="preserve">                         (подпись, инициалы, фамилия)</t>
        </is>
      </c>
      <c r="B14" s="336" t="n"/>
      <c r="C14" s="336" t="n"/>
      <c r="D14" s="337" t="n"/>
    </row>
    <row r="15">
      <c r="A15" s="335" t="n"/>
      <c r="B15" s="336" t="n"/>
      <c r="C15" s="336" t="n"/>
      <c r="D15" s="337" t="n"/>
    </row>
    <row r="16">
      <c r="A16" s="335" t="inlineStr">
        <is>
          <t>Проверил ______________________        А.В. Костянецкая</t>
        </is>
      </c>
      <c r="B16" s="336" t="n"/>
      <c r="C16" s="336" t="n"/>
      <c r="D16" s="337" t="n"/>
    </row>
    <row r="17">
      <c r="A17" s="338" t="inlineStr">
        <is>
          <t xml:space="preserve">                        (подпись, инициалы, фамилия)</t>
        </is>
      </c>
      <c r="B17" s="336" t="n"/>
      <c r="C17" s="336" t="n"/>
      <c r="D17" s="337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0" min="1" max="1"/>
    <col width="40.7109375" customWidth="1" style="350" min="2" max="2"/>
    <col width="37" customWidth="1" style="350" min="3" max="3"/>
    <col width="32" customWidth="1" style="350" min="4" max="4"/>
    <col width="9.140625" customWidth="1" style="350" min="5" max="5"/>
  </cols>
  <sheetData>
    <row r="4" ht="15.6" customHeight="1" s="350">
      <c r="B4" s="379" t="inlineStr">
        <is>
          <t>Приложение № 10</t>
        </is>
      </c>
    </row>
    <row r="5" ht="18" customHeight="1" s="350">
      <c r="B5" s="172" t="n"/>
    </row>
    <row r="6" ht="15.6" customHeight="1" s="350">
      <c r="B6" s="477" t="inlineStr">
        <is>
          <t>Используемые индексы изменений сметной стоимости и нормы сопутствующих затрат</t>
        </is>
      </c>
    </row>
    <row r="7">
      <c r="B7" s="433" t="n"/>
    </row>
    <row r="8">
      <c r="B8" s="433" t="n"/>
      <c r="C8" s="433" t="n"/>
      <c r="D8" s="433" t="n"/>
      <c r="E8" s="433" t="n"/>
    </row>
    <row r="9" ht="46.9" customHeight="1" s="350">
      <c r="B9" s="432" t="inlineStr">
        <is>
          <t>Наименование индекса / норм сопутствующих затрат</t>
        </is>
      </c>
      <c r="C9" s="432" t="inlineStr">
        <is>
          <t>Дата применения и обоснование индекса / норм сопутствующих затрат</t>
        </is>
      </c>
      <c r="D9" s="432" t="inlineStr">
        <is>
          <t>Размер индекса / норма сопутствующих затрат</t>
        </is>
      </c>
    </row>
    <row r="10" ht="15.6" customHeight="1" s="350">
      <c r="B10" s="432" t="n">
        <v>1</v>
      </c>
      <c r="C10" s="432" t="n">
        <v>2</v>
      </c>
      <c r="D10" s="432" t="n">
        <v>3</v>
      </c>
    </row>
    <row r="11" ht="45" customHeight="1" s="350">
      <c r="B11" s="432" t="inlineStr">
        <is>
          <t xml:space="preserve">Индекс изменения сметной стоимости на 1 квартал 2023 года. ОЗП </t>
        </is>
      </c>
      <c r="C11" s="432" t="inlineStr">
        <is>
          <t>Письмо Минстроя России от 30.03.2023г. №17106-ИФ/09  прил.1</t>
        </is>
      </c>
      <c r="D11" s="432" t="n">
        <v>44.29</v>
      </c>
    </row>
    <row r="12" ht="29.25" customHeight="1" s="350">
      <c r="B12" s="432" t="inlineStr">
        <is>
          <t>Индекс изменения сметной стоимости на 1 квартал 2023 года. ЭМ</t>
        </is>
      </c>
      <c r="C12" s="432" t="inlineStr">
        <is>
          <t>Письмо Минстроя России от 30.03.2023г. №17106-ИФ/09  прил.1</t>
        </is>
      </c>
      <c r="D12" s="432" t="n">
        <v>13.47</v>
      </c>
    </row>
    <row r="13" ht="29.25" customHeight="1" s="350">
      <c r="B13" s="432" t="inlineStr">
        <is>
          <t>Индекс изменения сметной стоимости на 1 квартал 2023 года. МАТ</t>
        </is>
      </c>
      <c r="C13" s="432" t="inlineStr">
        <is>
          <t>Письмо Минстроя России от 30.03.2023г. №17106-ИФ/09  прил.1</t>
        </is>
      </c>
      <c r="D13" s="432" t="n">
        <v>8.039999999999999</v>
      </c>
    </row>
    <row r="14" ht="30.75" customHeight="1" s="350">
      <c r="B14" s="43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2" t="n">
        <v>6.26</v>
      </c>
    </row>
    <row r="15" ht="89.25" customHeight="1" s="350">
      <c r="B15" s="432" t="inlineStr">
        <is>
          <t>Временные здания и сооружения</t>
        </is>
      </c>
      <c r="C15" s="4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0">
      <c r="B16" s="432" t="inlineStr">
        <is>
          <t>Дополнительные затраты при производстве строительно-монтажных работ в зимнее время</t>
        </is>
      </c>
      <c r="C16" s="4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0">
      <c r="B17" s="432" t="inlineStr">
        <is>
          <t>Строительный контроль</t>
        </is>
      </c>
      <c r="C17" s="43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0">
      <c r="B18" s="432" t="inlineStr">
        <is>
          <t>Авторский надзор - 0,2%</t>
        </is>
      </c>
      <c r="C18" s="432" t="inlineStr">
        <is>
          <t>Приказ от 4.08.2020 № 421/пр п.173</t>
        </is>
      </c>
      <c r="D18" s="175" t="n">
        <v>0.002</v>
      </c>
    </row>
    <row r="19" ht="24" customHeight="1" s="350">
      <c r="B19" s="432" t="inlineStr">
        <is>
          <t>Непредвиденные расходы</t>
        </is>
      </c>
      <c r="C19" s="432" t="inlineStr">
        <is>
          <t>Приказ от 4.08.2020 № 421/пр п.179</t>
        </is>
      </c>
      <c r="D19" s="175" t="n">
        <v>0.03</v>
      </c>
    </row>
    <row r="20" ht="18" customHeight="1" s="350">
      <c r="B20" s="254" t="n"/>
    </row>
    <row r="21" ht="18" customHeight="1" s="350">
      <c r="B21" s="254" t="n"/>
    </row>
    <row r="22" ht="18" customHeight="1" s="350">
      <c r="B22" s="254" t="n"/>
    </row>
    <row r="23" ht="18" customHeight="1" s="350">
      <c r="B23" s="254" t="n"/>
    </row>
    <row r="26">
      <c r="B26" s="335" t="inlineStr">
        <is>
          <t>Составил ______________________        Е.А. Князева</t>
        </is>
      </c>
      <c r="C26" s="336" t="n"/>
    </row>
    <row r="27">
      <c r="B27" s="338" t="inlineStr">
        <is>
          <t xml:space="preserve">                         (подпись, инициалы, фамилия)</t>
        </is>
      </c>
      <c r="C27" s="336" t="n"/>
    </row>
    <row r="28">
      <c r="B28" s="335" t="n"/>
      <c r="C28" s="336" t="n"/>
    </row>
    <row r="29">
      <c r="B29" s="335" t="inlineStr">
        <is>
          <t>Проверил ______________________        А.В. Костянецкая</t>
        </is>
      </c>
      <c r="C29" s="336" t="n"/>
    </row>
    <row r="30">
      <c r="B30" s="338" t="inlineStr">
        <is>
          <t xml:space="preserve">                        (подпись, инициалы, фамилия)</t>
        </is>
      </c>
      <c r="C30" s="33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</cols>
  <sheetData>
    <row r="1" s="350"/>
    <row r="2" ht="17.25" customHeight="1" s="350">
      <c r="A2" s="477" t="inlineStr">
        <is>
          <t>Расчет размера средств на оплату труда рабочих-строителей в текущем уровне цен (ФОТр.тек.)</t>
        </is>
      </c>
    </row>
    <row r="3" s="350"/>
    <row r="4" ht="18" customHeight="1" s="350">
      <c r="A4" s="351" t="inlineStr">
        <is>
          <t>Составлен в уровне цен на 01.01.2023 г.</t>
        </is>
      </c>
      <c r="B4" s="352" t="n"/>
      <c r="C4" s="352" t="n"/>
      <c r="D4" s="352" t="n"/>
      <c r="E4" s="352" t="n"/>
      <c r="F4" s="352" t="n"/>
      <c r="G4" s="352" t="n"/>
    </row>
    <row r="5" ht="15.75" customHeight="1" s="350">
      <c r="A5" s="353" t="inlineStr">
        <is>
          <t>№ пп.</t>
        </is>
      </c>
      <c r="B5" s="353" t="inlineStr">
        <is>
          <t>Наименование элемента</t>
        </is>
      </c>
      <c r="C5" s="353" t="inlineStr">
        <is>
          <t>Обозначение</t>
        </is>
      </c>
      <c r="D5" s="353" t="inlineStr">
        <is>
          <t>Формула</t>
        </is>
      </c>
      <c r="E5" s="353" t="inlineStr">
        <is>
          <t>Величина элемента</t>
        </is>
      </c>
      <c r="F5" s="353" t="inlineStr">
        <is>
          <t>Наименования обосновывающих документов</t>
        </is>
      </c>
      <c r="G5" s="352" t="n"/>
    </row>
    <row r="6" ht="15.75" customHeight="1" s="350">
      <c r="A6" s="353" t="n">
        <v>1</v>
      </c>
      <c r="B6" s="353" t="n">
        <v>2</v>
      </c>
      <c r="C6" s="353" t="n">
        <v>3</v>
      </c>
      <c r="D6" s="353" t="n">
        <v>4</v>
      </c>
      <c r="E6" s="353" t="n">
        <v>5</v>
      </c>
      <c r="F6" s="353" t="n">
        <v>6</v>
      </c>
      <c r="G6" s="352" t="n"/>
    </row>
    <row r="7" ht="110.25" customHeight="1" s="350">
      <c r="A7" s="354" t="inlineStr">
        <is>
          <t>1.1</t>
        </is>
      </c>
      <c r="B7" s="3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2" t="inlineStr">
        <is>
          <t>С1ср</t>
        </is>
      </c>
      <c r="D7" s="432" t="inlineStr">
        <is>
          <t>-</t>
        </is>
      </c>
      <c r="E7" s="357" t="n">
        <v>47872.94</v>
      </c>
      <c r="F7" s="3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2" t="n"/>
    </row>
    <row r="8" ht="31.5" customHeight="1" s="350">
      <c r="A8" s="354" t="inlineStr">
        <is>
          <t>1.2</t>
        </is>
      </c>
      <c r="B8" s="359" t="inlineStr">
        <is>
          <t>Среднегодовое нормативное число часов работы одного рабочего в месяц, часы (ч.)</t>
        </is>
      </c>
      <c r="C8" s="432" t="inlineStr">
        <is>
          <t>tср</t>
        </is>
      </c>
      <c r="D8" s="432" t="inlineStr">
        <is>
          <t>1973ч/12мес.</t>
        </is>
      </c>
      <c r="E8" s="358">
        <f>1973/12</f>
        <v/>
      </c>
      <c r="F8" s="359" t="inlineStr">
        <is>
          <t>Производственный календарь 2023 год
(40-часов.неделя)</t>
        </is>
      </c>
      <c r="G8" s="361" t="n"/>
    </row>
    <row r="9" ht="15.75" customHeight="1" s="350">
      <c r="A9" s="354" t="inlineStr">
        <is>
          <t>1.3</t>
        </is>
      </c>
      <c r="B9" s="359" t="inlineStr">
        <is>
          <t>Коэффициент увеличения</t>
        </is>
      </c>
      <c r="C9" s="432" t="inlineStr">
        <is>
          <t>Кув</t>
        </is>
      </c>
      <c r="D9" s="432" t="inlineStr">
        <is>
          <t>-</t>
        </is>
      </c>
      <c r="E9" s="358" t="n">
        <v>1</v>
      </c>
      <c r="F9" s="359" t="n"/>
      <c r="G9" s="361" t="n"/>
    </row>
    <row r="10" ht="15.75" customHeight="1" s="350">
      <c r="A10" s="354" t="inlineStr">
        <is>
          <t>1.4</t>
        </is>
      </c>
      <c r="B10" s="359" t="inlineStr">
        <is>
          <t>Средний разряд работ</t>
        </is>
      </c>
      <c r="C10" s="432" t="n"/>
      <c r="D10" s="432" t="n"/>
      <c r="E10" s="498" t="n">
        <v>4</v>
      </c>
      <c r="F10" s="359" t="inlineStr">
        <is>
          <t>РТМ</t>
        </is>
      </c>
      <c r="G10" s="361" t="n"/>
    </row>
    <row r="11" ht="78.75" customHeight="1" s="350">
      <c r="A11" s="354" t="inlineStr">
        <is>
          <t>1.5</t>
        </is>
      </c>
      <c r="B11" s="359" t="inlineStr">
        <is>
          <t>Тарифный коэффициент среднего разряда работ</t>
        </is>
      </c>
      <c r="C11" s="432" t="inlineStr">
        <is>
          <t>КТ</t>
        </is>
      </c>
      <c r="D11" s="432" t="inlineStr">
        <is>
          <t>-</t>
        </is>
      </c>
      <c r="E11" s="499" t="n">
        <v>1.34</v>
      </c>
      <c r="F11" s="3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2" t="n"/>
    </row>
    <row r="12" ht="78.75" customHeight="1" s="350">
      <c r="A12" s="354" t="inlineStr">
        <is>
          <t>1.6</t>
        </is>
      </c>
      <c r="B12" s="364" t="inlineStr">
        <is>
          <t>Коэффициент инфляции, определяемый поквартально</t>
        </is>
      </c>
      <c r="C12" s="432" t="inlineStr">
        <is>
          <t>Кинф</t>
        </is>
      </c>
      <c r="D12" s="432" t="inlineStr">
        <is>
          <t>-</t>
        </is>
      </c>
      <c r="E12" s="500" t="n">
        <v>1.139</v>
      </c>
      <c r="F12" s="3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0">
      <c r="A13" s="367" t="inlineStr">
        <is>
          <t>1.7</t>
        </is>
      </c>
      <c r="B13" s="368" t="inlineStr">
        <is>
          <t>Размер средств на оплату труда рабочих-строителей в текущем уровне цен (ФОТр.тек.), руб/чел.-ч</t>
        </is>
      </c>
      <c r="C13" s="389" t="inlineStr">
        <is>
          <t>ФОТр.тек.</t>
        </is>
      </c>
      <c r="D13" s="389" t="inlineStr">
        <is>
          <t>(С1ср/tср*КТ*Т*Кув)*Кинф</t>
        </is>
      </c>
      <c r="E13" s="370">
        <f>((E7*E9/E8)*E11)*E12</f>
        <v/>
      </c>
      <c r="F13" s="3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2025-01-24T12:14:35Z</dcterms:modified>
  <cp:lastModifiedBy>KM</cp:lastModifiedBy>
</cp:coreProperties>
</file>