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6" sqref="E16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3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8000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1">
      <c r="B12" s="418" t="n">
        <v>1</v>
      </c>
      <c r="C12" s="355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5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5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5" t="inlineStr">
        <is>
          <t>Мощность объекта</t>
        </is>
      </c>
      <c r="D15" s="418" t="n">
        <v>2</v>
      </c>
    </row>
    <row r="16" ht="116.25" customHeight="1" s="341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1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8" t="n">
        <v>10</v>
      </c>
      <c r="C25" s="355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41">
      <c r="B10" s="466" t="n"/>
      <c r="C10" s="466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4" t="n"/>
      <c r="H10" s="464" t="n"/>
      <c r="I10" s="464" t="n"/>
      <c r="J10" s="465" t="n"/>
    </row>
    <row r="11" ht="31.15" customHeight="1" s="341">
      <c r="B11" s="467" t="n"/>
      <c r="C11" s="467" t="n"/>
      <c r="D11" s="467" t="n"/>
      <c r="E11" s="467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8000 А, одинарный</t>
        </is>
      </c>
      <c r="D12" s="334" t="n"/>
      <c r="E12" s="334" t="n"/>
      <c r="F12" s="468">
        <f>('Прил. 3'!H11+'Прил. 3'!H14+'Прил. 3'!H16+'Прил. 3'!H31)*7.84/1000</f>
        <v/>
      </c>
      <c r="G12" s="465" t="n"/>
      <c r="H12" s="469">
        <f>'Прил. 3'!H28*4.58/1000</f>
        <v/>
      </c>
      <c r="I12" s="334" t="n"/>
      <c r="J12" s="469">
        <f>F12+H12</f>
        <v/>
      </c>
    </row>
    <row r="13" ht="14.45" customHeight="1" s="341">
      <c r="B13" s="383" t="inlineStr">
        <is>
          <t>Всего по объекту:</t>
        </is>
      </c>
      <c r="C13" s="470" t="n"/>
      <c r="D13" s="470" t="n"/>
      <c r="E13" s="471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339" t="n"/>
      <c r="J14" s="473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6" t="inlineStr">
        <is>
          <t>Составил ______________________     Е. М. Добровольская</t>
        </is>
      </c>
      <c r="D18" s="327" t="n"/>
      <c r="E18" s="327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1">
      <c r="C20" s="326" t="n"/>
      <c r="D20" s="327" t="n"/>
      <c r="E20" s="327" t="n"/>
    </row>
    <row r="21" ht="14.45" customHeight="1" s="341">
      <c r="C21" s="326" t="inlineStr">
        <is>
          <t>Проверил ______________________        А.В. Костянецкая</t>
        </is>
      </c>
      <c r="D21" s="327" t="n"/>
      <c r="E21" s="327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3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8000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5" t="n"/>
    </row>
    <row r="9" ht="40.5" customHeight="1" s="341">
      <c r="A9" s="467" t="n"/>
      <c r="B9" s="467" t="n"/>
      <c r="C9" s="467" t="n"/>
      <c r="D9" s="467" t="n"/>
      <c r="E9" s="467" t="n"/>
      <c r="F9" s="467" t="n"/>
      <c r="G9" s="418" t="inlineStr">
        <is>
          <t>на ед.изм.</t>
        </is>
      </c>
      <c r="H9" s="418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319">
      <c r="A11" s="386" t="inlineStr">
        <is>
          <t>Затраты труда рабочих</t>
        </is>
      </c>
      <c r="B11" s="464" t="n"/>
      <c r="C11" s="464" t="n"/>
      <c r="D11" s="464" t="n"/>
      <c r="E11" s="465" t="n"/>
      <c r="F11" s="474" t="n">
        <v>1156.6578</v>
      </c>
      <c r="G11" s="285" t="n"/>
      <c r="H11" s="474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5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5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4" t="n"/>
      <c r="C14" s="464" t="n"/>
      <c r="D14" s="464" t="n"/>
      <c r="E14" s="465" t="n"/>
      <c r="F14" s="386" t="n"/>
      <c r="G14" s="287" t="n"/>
      <c r="H14" s="474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5" t="n">
        <v>330.66572</v>
      </c>
      <c r="G15" s="286" t="n"/>
      <c r="H15" s="476" t="n">
        <v>3749.03</v>
      </c>
    </row>
    <row r="16" customFormat="1" s="319">
      <c r="A16" s="386" t="inlineStr">
        <is>
          <t>Машины и механизмы</t>
        </is>
      </c>
      <c r="B16" s="464" t="n"/>
      <c r="C16" s="464" t="n"/>
      <c r="D16" s="464" t="n"/>
      <c r="E16" s="465" t="n"/>
      <c r="F16" s="386" t="n"/>
      <c r="G16" s="287" t="n"/>
      <c r="H16" s="474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319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4" t="n"/>
      <c r="C28" s="464" t="n"/>
      <c r="D28" s="464" t="n"/>
      <c r="E28" s="465" t="n"/>
      <c r="F28" s="285" t="n"/>
      <c r="G28" s="285" t="n"/>
      <c r="H28" s="474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8000А</t>
        </is>
      </c>
      <c r="E29" s="340" t="inlineStr">
        <is>
          <t>компл.</t>
        </is>
      </c>
      <c r="F29" s="340" t="n">
        <v>2</v>
      </c>
      <c r="G29" s="286" t="n">
        <v>3141640.04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4" t="n"/>
      <c r="C31" s="464" t="n"/>
      <c r="D31" s="464" t="n"/>
      <c r="E31" s="465" t="n"/>
      <c r="F31" s="386" t="n"/>
      <c r="G31" s="287" t="n"/>
      <c r="H31" s="474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319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319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319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C24" sqref="C24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11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3" t="inlineStr">
        <is>
          <t>Ресурсная модель</t>
        </is>
      </c>
    </row>
    <row r="6">
      <c r="B6" s="253" t="n"/>
      <c r="C6" s="326" t="n"/>
      <c r="D6" s="326" t="n"/>
      <c r="E6" s="326" t="n"/>
    </row>
    <row r="7" ht="25.5" customHeight="1" s="341">
      <c r="B7" s="376" t="inlineStr">
        <is>
          <t>Наименование разрабатываемого показателя УНЦ — Ячейка реактора ТОР 6-15 кВ, 8000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6" t="n"/>
      <c r="D9" s="326" t="n"/>
      <c r="E9" s="326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7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5.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6" t="n"/>
      <c r="D42" s="326" t="n"/>
      <c r="E42" s="326" t="n"/>
    </row>
    <row r="43">
      <c r="B43" s="244" t="inlineStr">
        <is>
          <t>Составил ____________________________  Е. М. Добровольская</t>
        </is>
      </c>
      <c r="C43" s="326" t="n"/>
      <c r="D43" s="326" t="n"/>
      <c r="E43" s="326" t="n"/>
    </row>
    <row r="44">
      <c r="B44" s="244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4" t="n"/>
      <c r="C45" s="326" t="n"/>
      <c r="D45" s="326" t="n"/>
      <c r="E45" s="326" t="n"/>
    </row>
    <row r="46">
      <c r="B46" s="244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92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27" min="1" max="1"/>
    <col width="22.5703125" customWidth="1" style="327" min="2" max="2"/>
    <col width="39.140625" customWidth="1" style="327" min="3" max="3"/>
    <col width="16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1" min="13" max="13"/>
  </cols>
  <sheetData>
    <row r="1" s="341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1">
      <c r="A2" s="327" t="n"/>
      <c r="B2" s="327" t="n"/>
      <c r="C2" s="327" t="n"/>
      <c r="D2" s="327" t="n"/>
      <c r="E2" s="327" t="n"/>
      <c r="F2" s="327" t="n"/>
      <c r="G2" s="327" t="n"/>
      <c r="H2" s="393" t="inlineStr">
        <is>
          <t>Приложение №5</t>
        </is>
      </c>
      <c r="K2" s="327" t="n"/>
      <c r="L2" s="327" t="n"/>
      <c r="M2" s="327" t="n"/>
      <c r="N2" s="327" t="n"/>
    </row>
    <row r="3" s="341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26">
      <c r="A4" s="363" t="inlineStr">
        <is>
          <t>Расчет стоимости СМР и оборудования</t>
        </is>
      </c>
    </row>
    <row r="5" ht="13.15" customFormat="1" customHeight="1" s="326">
      <c r="A5" s="363" t="n"/>
      <c r="B5" s="363" t="n"/>
      <c r="C5" s="420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6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6-15 кВ, 8000 А, одинарный</t>
        </is>
      </c>
    </row>
    <row r="7" ht="13.15" customFormat="1" customHeight="1" s="326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6">
      <c r="A8" s="366" t="n"/>
    </row>
    <row r="9" ht="13.15" customFormat="1" customHeight="1" s="326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5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5" t="n"/>
      <c r="K10" s="327" t="n"/>
      <c r="L10" s="327" t="n"/>
      <c r="M10" s="327" t="n"/>
      <c r="N10" s="327" t="n"/>
    </row>
    <row r="11" ht="28.5" customHeight="1" s="341">
      <c r="A11" s="467" t="n"/>
      <c r="B11" s="467" t="n"/>
      <c r="C11" s="467" t="n"/>
      <c r="D11" s="467" t="n"/>
      <c r="E11" s="467" t="n"/>
      <c r="F11" s="396" t="inlineStr">
        <is>
          <t>на ед. изм.</t>
        </is>
      </c>
      <c r="G11" s="396" t="inlineStr">
        <is>
          <t>общая</t>
        </is>
      </c>
      <c r="H11" s="467" t="n"/>
      <c r="I11" s="396" t="inlineStr">
        <is>
          <t>на ед. изм.</t>
        </is>
      </c>
      <c r="J11" s="396" t="inlineStr">
        <is>
          <t>общая</t>
        </is>
      </c>
      <c r="K11" s="327" t="n"/>
      <c r="L11" s="327" t="n"/>
      <c r="M11" s="327" t="n"/>
      <c r="N11" s="327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7" t="n"/>
      <c r="L12" s="327" t="n"/>
      <c r="M12" s="327" t="n"/>
      <c r="N12" s="327" t="n"/>
    </row>
    <row r="13">
      <c r="A13" s="396" t="n"/>
      <c r="B13" s="385" t="inlineStr">
        <is>
          <t>Затраты труда рабочих-строителей</t>
        </is>
      </c>
      <c r="C13" s="464" t="n"/>
      <c r="D13" s="464" t="n"/>
      <c r="E13" s="464" t="n"/>
      <c r="F13" s="464" t="n"/>
      <c r="G13" s="464" t="n"/>
      <c r="H13" s="465" t="n"/>
      <c r="I13" s="198" t="n"/>
      <c r="J13" s="198" t="n"/>
    </row>
    <row r="14" ht="26.45" customHeight="1" s="341">
      <c r="A14" s="396" t="n">
        <v>1</v>
      </c>
      <c r="B14" s="294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78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7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78">
        <f>SUM(E14:E14)</f>
        <v/>
      </c>
      <c r="F15" s="304" t="n"/>
      <c r="G15" s="304">
        <f>SUM(G14:G14)</f>
        <v/>
      </c>
      <c r="H15" s="406" t="n">
        <v>1</v>
      </c>
      <c r="I15" s="198" t="n"/>
      <c r="J15" s="304">
        <f>SUM(J14:J14)</f>
        <v/>
      </c>
    </row>
    <row r="16" ht="13.9" customFormat="1" customHeight="1" s="327">
      <c r="A16" s="396" t="n"/>
      <c r="B16" s="403" t="inlineStr">
        <is>
          <t>Затраты труда машинистов</t>
        </is>
      </c>
      <c r="C16" s="464" t="n"/>
      <c r="D16" s="464" t="n"/>
      <c r="E16" s="464" t="n"/>
      <c r="F16" s="464" t="n"/>
      <c r="G16" s="464" t="n"/>
      <c r="H16" s="465" t="n"/>
      <c r="I16" s="198" t="n"/>
      <c r="J16" s="198" t="n"/>
    </row>
    <row r="17" ht="13.9" customFormat="1" customHeight="1" s="327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78" t="n">
        <v>330.66572</v>
      </c>
      <c r="F17" s="304">
        <f>G17/E17</f>
        <v/>
      </c>
      <c r="G17" s="304" t="n">
        <v>3749.03</v>
      </c>
      <c r="H17" s="406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7">
      <c r="A18" s="396" t="n"/>
      <c r="B18" s="385" t="inlineStr">
        <is>
          <t>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8" t="n"/>
      <c r="J18" s="198" t="n"/>
    </row>
    <row r="19" ht="13.9" customFormat="1" customHeight="1" s="327">
      <c r="A19" s="396" t="n"/>
      <c r="B19" s="403" t="inlineStr">
        <is>
          <t>Основные машины и механизмы</t>
        </is>
      </c>
      <c r="C19" s="464" t="n"/>
      <c r="D19" s="464" t="n"/>
      <c r="E19" s="464" t="n"/>
      <c r="F19" s="464" t="n"/>
      <c r="G19" s="464" t="n"/>
      <c r="H19" s="465" t="n"/>
      <c r="I19" s="198" t="n"/>
      <c r="J19" s="198" t="n"/>
    </row>
    <row r="20" ht="26.45" customFormat="1" customHeight="1" s="327">
      <c r="A20" s="396" t="n">
        <v>3</v>
      </c>
      <c r="B20" s="294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78" t="n">
        <v>131.34</v>
      </c>
      <c r="F20" s="405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7">
      <c r="A21" s="396" t="n">
        <v>4</v>
      </c>
      <c r="B21" s="294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78" t="n">
        <v>61.38</v>
      </c>
      <c r="F21" s="405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7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78" t="n"/>
      <c r="F22" s="304" t="n"/>
      <c r="G22" s="304">
        <f>SUM(G20:G21)</f>
        <v/>
      </c>
      <c r="H22" s="406">
        <f>G22/G33</f>
        <v/>
      </c>
      <c r="I22" s="306" t="n"/>
      <c r="J22" s="304">
        <f>SUM(J20:J21)</f>
        <v/>
      </c>
    </row>
    <row r="23" outlineLevel="1" ht="26.45" customFormat="1" customHeight="1" s="327">
      <c r="A23" s="396" t="n">
        <v>5</v>
      </c>
      <c r="B23" s="294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78" t="n">
        <v>89.52</v>
      </c>
      <c r="F23" s="405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7">
      <c r="A24" s="396" t="n">
        <v>6</v>
      </c>
      <c r="B24" s="294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78" t="n">
        <v>20.63616</v>
      </c>
      <c r="F24" s="405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7">
      <c r="A25" s="396" t="n">
        <v>7</v>
      </c>
      <c r="B25" s="294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78" t="n">
        <v>20.63616</v>
      </c>
      <c r="F25" s="405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7">
      <c r="A26" s="396" t="n">
        <v>8</v>
      </c>
      <c r="B26" s="294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78" t="n">
        <v>6.68</v>
      </c>
      <c r="F26" s="405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7">
      <c r="A27" s="396" t="n">
        <v>9</v>
      </c>
      <c r="B27" s="294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78" t="n">
        <v>293.28</v>
      </c>
      <c r="F27" s="405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7">
      <c r="A28" s="396" t="n">
        <v>10</v>
      </c>
      <c r="B28" s="294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78" t="n">
        <v>1.1192</v>
      </c>
      <c r="F28" s="405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7">
      <c r="A29" s="396" t="n">
        <v>11</v>
      </c>
      <c r="B29" s="294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78" t="n">
        <v>0.4734</v>
      </c>
      <c r="F29" s="405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7">
      <c r="A30" s="396" t="n">
        <v>12</v>
      </c>
      <c r="B30" s="294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78" t="n">
        <v>0.718</v>
      </c>
      <c r="F30" s="405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7">
      <c r="A31" s="396" t="n">
        <v>13</v>
      </c>
      <c r="B31" s="294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78" t="n">
        <v>0.0858</v>
      </c>
      <c r="F31" s="405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7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7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7">
      <c r="A34" s="396" t="n"/>
      <c r="B34" s="385" t="inlineStr">
        <is>
          <t>Оборудование</t>
        </is>
      </c>
      <c r="C34" s="464" t="n"/>
      <c r="D34" s="464" t="n"/>
      <c r="E34" s="464" t="n"/>
      <c r="F34" s="464" t="n"/>
      <c r="G34" s="464" t="n"/>
      <c r="H34" s="465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4" t="n"/>
      <c r="D35" s="464" t="n"/>
      <c r="E35" s="464" t="n"/>
      <c r="F35" s="464" t="n"/>
      <c r="G35" s="464" t="n"/>
      <c r="H35" s="465" t="n"/>
      <c r="I35" s="198" t="n"/>
      <c r="J35" s="198" t="n"/>
      <c r="K35" s="327" t="n"/>
      <c r="L35" s="327" t="n"/>
    </row>
    <row r="36" s="341">
      <c r="A36" s="396" t="n">
        <v>14</v>
      </c>
      <c r="B36" s="294" t="inlineStr">
        <is>
          <t>БЦ.17.31</t>
        </is>
      </c>
      <c r="C36" s="403" t="inlineStr">
        <is>
          <t>Реактор ТОР 10 кВ, 8000 А, одинарный</t>
        </is>
      </c>
      <c r="D36" s="396" t="inlineStr">
        <is>
          <t>компл.</t>
        </is>
      </c>
      <c r="E36" s="478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19666666.67</v>
      </c>
      <c r="J36" s="304">
        <f>ROUND(I36*E36,2)</f>
        <v/>
      </c>
      <c r="K36" s="327" t="n"/>
      <c r="L36" s="327" t="n"/>
      <c r="M36" s="327" t="n"/>
      <c r="N36" s="327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78" t="n"/>
      <c r="F37" s="405" t="n"/>
      <c r="G37" s="304">
        <f>G36</f>
        <v/>
      </c>
      <c r="H37" s="406">
        <f>H36</f>
        <v/>
      </c>
      <c r="I37" s="306" t="n"/>
      <c r="J37" s="304">
        <f>J36</f>
        <v/>
      </c>
      <c r="K37" s="327" t="n"/>
      <c r="L37" s="327" t="n"/>
    </row>
    <row r="38" outlineLevel="1" ht="37.5" customHeight="1" s="341">
      <c r="A38" s="396" t="n">
        <v>15</v>
      </c>
      <c r="B38" s="294" t="inlineStr">
        <is>
          <t>БЦ.60.28</t>
        </is>
      </c>
      <c r="C38" s="403" t="inlineStr">
        <is>
          <t xml:space="preserve">Ограничитель перенапряжения 10 кВ </t>
        </is>
      </c>
      <c r="D38" s="396" t="inlineStr">
        <is>
          <t>шт</t>
        </is>
      </c>
      <c r="E38" s="478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7" t="n"/>
      <c r="L38" s="327" t="n"/>
      <c r="M38" s="327" t="n"/>
      <c r="N38" s="327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78" t="n"/>
      <c r="F39" s="405" t="n"/>
      <c r="G39" s="304">
        <f>G38</f>
        <v/>
      </c>
      <c r="H39" s="406">
        <f>H38</f>
        <v/>
      </c>
      <c r="I39" s="306" t="n"/>
      <c r="J39" s="304">
        <f>J38</f>
        <v/>
      </c>
      <c r="K39" s="327" t="n"/>
      <c r="L39" s="327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4">
        <f>G39+G37</f>
        <v/>
      </c>
      <c r="H40" s="406">
        <f>H39+H37</f>
        <v/>
      </c>
      <c r="I40" s="306" t="n"/>
      <c r="J40" s="304">
        <f>J39+J37</f>
        <v/>
      </c>
      <c r="K40" s="327" t="n"/>
      <c r="L40" s="327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79" t="n"/>
      <c r="F41" s="405" t="n"/>
      <c r="G41" s="304">
        <f>G40</f>
        <v/>
      </c>
      <c r="H41" s="406" t="n"/>
      <c r="I41" s="306" t="n"/>
      <c r="J41" s="304">
        <f>J40</f>
        <v/>
      </c>
      <c r="K41" s="327" t="n"/>
      <c r="L41" s="327" t="n"/>
    </row>
    <row r="42" ht="13.9" customFormat="1" customHeight="1" s="327">
      <c r="A42" s="396" t="n"/>
      <c r="B42" s="385" t="inlineStr">
        <is>
          <t>Материалы</t>
        </is>
      </c>
      <c r="C42" s="464" t="n"/>
      <c r="D42" s="464" t="n"/>
      <c r="E42" s="464" t="n"/>
      <c r="F42" s="464" t="n"/>
      <c r="G42" s="464" t="n"/>
      <c r="H42" s="465" t="n"/>
      <c r="I42" s="198" t="n"/>
      <c r="J42" s="198" t="n"/>
    </row>
    <row r="43" ht="13.9" customFormat="1" customHeight="1" s="327">
      <c r="A43" s="397" t="n"/>
      <c r="B43" s="399" t="inlineStr">
        <is>
          <t>Основные материалы</t>
        </is>
      </c>
      <c r="C43" s="480" t="n"/>
      <c r="D43" s="480" t="n"/>
      <c r="E43" s="480" t="n"/>
      <c r="F43" s="480" t="n"/>
      <c r="G43" s="480" t="n"/>
      <c r="H43" s="481" t="n"/>
      <c r="I43" s="212" t="n"/>
      <c r="J43" s="212" t="n"/>
    </row>
    <row r="44" ht="21" customFormat="1" customHeight="1" s="327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72</v>
      </c>
      <c r="F44" s="405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7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184</v>
      </c>
      <c r="F45" s="405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7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68</v>
      </c>
      <c r="F46" s="405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7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12</v>
      </c>
      <c r="F47" s="405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7">
      <c r="A48" s="398" t="n"/>
      <c r="B48" s="214" t="n"/>
      <c r="C48" s="215" t="inlineStr">
        <is>
          <t>Итого основные материалы</t>
        </is>
      </c>
      <c r="D48" s="398" t="n"/>
      <c r="E48" s="482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7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67</v>
      </c>
      <c r="F49" s="405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7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70</v>
      </c>
      <c r="F50" s="405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7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67</v>
      </c>
      <c r="F51" s="405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7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67</v>
      </c>
      <c r="F52" s="405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7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2</v>
      </c>
      <c r="F53" s="405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7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6</v>
      </c>
      <c r="F54" s="405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7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0.024</v>
      </c>
      <c r="F55" s="405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7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67</v>
      </c>
      <c r="F56" s="405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7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0.044</v>
      </c>
      <c r="F57" s="405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7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1</v>
      </c>
      <c r="F58" s="405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7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1</v>
      </c>
      <c r="F59" s="405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7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0.00516</v>
      </c>
      <c r="F60" s="405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7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28.9406</v>
      </c>
      <c r="F61" s="405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7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10</v>
      </c>
      <c r="F62" s="405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7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2</v>
      </c>
      <c r="F63" s="405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7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0.01254</v>
      </c>
      <c r="F64" s="405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7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159.34688</v>
      </c>
      <c r="F65" s="405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7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4</v>
      </c>
      <c r="F66" s="405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7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1</v>
      </c>
      <c r="F67" s="405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7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1</v>
      </c>
      <c r="F68" s="405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7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1</v>
      </c>
      <c r="F69" s="405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7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1</v>
      </c>
      <c r="F70" s="405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7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3</v>
      </c>
      <c r="F71" s="405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7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1</v>
      </c>
      <c r="F72" s="405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7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1</v>
      </c>
      <c r="F73" s="405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7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1</v>
      </c>
      <c r="F74" s="405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7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1</v>
      </c>
      <c r="F75" s="405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7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1</v>
      </c>
      <c r="F76" s="405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7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1</v>
      </c>
      <c r="F77" s="405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7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1</v>
      </c>
      <c r="F78" s="405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7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0.0352</v>
      </c>
      <c r="F79" s="405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7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0.00792</v>
      </c>
      <c r="F80" s="405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7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0.0008</v>
      </c>
      <c r="F81" s="405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7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0.1254</v>
      </c>
      <c r="F82" s="405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7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0.2808</v>
      </c>
      <c r="F83" s="405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7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0.055</v>
      </c>
      <c r="F84" s="405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7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0.033</v>
      </c>
      <c r="F85" s="405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7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0.0048</v>
      </c>
      <c r="F86" s="405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7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1.7e-05</v>
      </c>
      <c r="F87" s="405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7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8e-06</v>
      </c>
      <c r="F88" s="405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7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0.0066</v>
      </c>
      <c r="F89" s="405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7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4e-06</v>
      </c>
      <c r="F90" s="405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7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2e-05</v>
      </c>
      <c r="F91" s="405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7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7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7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4">
        <f>G15+G33+G93</f>
        <v/>
      </c>
      <c r="H94" s="406" t="n"/>
      <c r="I94" s="304" t="n"/>
      <c r="J94" s="304">
        <f>J15+J33+J93</f>
        <v/>
      </c>
    </row>
    <row r="95" ht="29.25" customFormat="1" customHeight="1" s="327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4">
        <f>ROUND((G15+G17)*D95,2)</f>
        <v/>
      </c>
      <c r="H95" s="406" t="n"/>
      <c r="I95" s="304" t="n"/>
      <c r="J95" s="304">
        <f>ROUND(D95*(J15+J17),2)</f>
        <v/>
      </c>
    </row>
    <row r="96" ht="24.75" customFormat="1" customHeight="1" s="327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4">
        <f>ROUND((G15+G17)*D96,2)</f>
        <v/>
      </c>
      <c r="H96" s="406" t="n"/>
      <c r="I96" s="304" t="n"/>
      <c r="J96" s="304">
        <f>ROUND(D96*(J15+J17),2)</f>
        <v/>
      </c>
    </row>
    <row r="97" ht="26.45" customFormat="1" customHeight="1" s="327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0.13</v>
      </c>
      <c r="F97" s="405" t="n"/>
      <c r="G97" s="304">
        <f>ROUND((G15+G33+G93+G95+G96)/E97,2)</f>
        <v/>
      </c>
      <c r="H97" s="406" t="n"/>
      <c r="I97" s="304" t="n"/>
      <c r="J97" s="304">
        <f>ROUND((J15+J33+J93+J95+J96)/E97,2)</f>
        <v/>
      </c>
    </row>
    <row r="98" ht="13.9" customFormat="1" customHeight="1" s="327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4">
        <f>G97+G40</f>
        <v/>
      </c>
      <c r="H98" s="406" t="n"/>
      <c r="I98" s="304" t="n"/>
      <c r="J98" s="304">
        <f>J97+J40</f>
        <v/>
      </c>
    </row>
    <row r="99" ht="34.5" customFormat="1" customHeight="1" s="327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4">
        <f>G98/E99</f>
        <v/>
      </c>
      <c r="H99" s="406" t="n"/>
      <c r="I99" s="304" t="n"/>
      <c r="J99" s="304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" customFormat="1" customHeight="1" s="327">
      <c r="A101" s="326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" customFormat="1" customHeight="1" s="327">
      <c r="A102" s="329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" customFormat="1" customHeight="1" s="327">
      <c r="A103" s="326" t="n"/>
      <c r="B103" s="327" t="n"/>
      <c r="C103" s="327" t="n"/>
      <c r="E103" s="327" t="n"/>
      <c r="I103" s="327" t="n"/>
    </row>
    <row r="104" ht="13.9" customFormat="1" customHeight="1" s="327">
      <c r="A104" s="326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" customFormat="1" customHeight="1" s="327">
      <c r="A105" s="329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8" sqref="J8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Ячейка реактора ТОР 6-15 кВ, 8000 А, одинарный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8" t="n"/>
      <c r="B9" s="403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41.25" customHeight="1" s="341">
      <c r="A12" s="396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4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4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4">
        <f>G10+G14</f>
        <v/>
      </c>
    </row>
    <row r="16">
      <c r="A16" s="328" t="n"/>
      <c r="B16" s="151" t="n"/>
      <c r="C16" s="328" t="n"/>
      <c r="D16" s="328" t="n"/>
      <c r="E16" s="328" t="n"/>
      <c r="F16" s="328" t="n"/>
      <c r="G16" s="328" t="n"/>
    </row>
    <row r="17">
      <c r="A17" s="326" t="inlineStr">
        <is>
          <t>Составил ______________________    Е. М. Добровольская</t>
        </is>
      </c>
      <c r="B17" s="327" t="n"/>
      <c r="C17" s="327" t="n"/>
      <c r="D17" s="328" t="n"/>
      <c r="E17" s="328" t="n"/>
      <c r="F17" s="328" t="n"/>
      <c r="G17" s="328" t="n"/>
    </row>
    <row r="18">
      <c r="A18" s="329" t="inlineStr">
        <is>
          <t xml:space="preserve">                         (подпись, инициалы, фамилия)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n"/>
      <c r="B19" s="327" t="n"/>
      <c r="C19" s="327" t="n"/>
      <c r="D19" s="328" t="n"/>
      <c r="E19" s="328" t="n"/>
      <c r="F19" s="328" t="n"/>
      <c r="G19" s="328" t="n"/>
    </row>
    <row r="20">
      <c r="A20" s="326" t="inlineStr">
        <is>
          <t>Проверил ______________________        А.В. Костянецкая</t>
        </is>
      </c>
      <c r="B20" s="327" t="n"/>
      <c r="C20" s="327" t="n"/>
      <c r="D20" s="328" t="n"/>
      <c r="E20" s="328" t="n"/>
      <c r="F20" s="328" t="n"/>
      <c r="G20" s="328" t="n"/>
    </row>
    <row r="21">
      <c r="A21" s="329" t="inlineStr">
        <is>
          <t xml:space="preserve">                        (подпись, инициалы, фамилия)</t>
        </is>
      </c>
      <c r="B21" s="327" t="n"/>
      <c r="C21" s="327" t="n"/>
      <c r="D21" s="328" t="n"/>
      <c r="E21" s="328" t="n"/>
      <c r="F21" s="328" t="n"/>
      <c r="G21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2" sqref="D12"/>
    </sheetView>
  </sheetViews>
  <sheetFormatPr baseColWidth="8" defaultRowHeight="14.4" outlineLevelRow="0"/>
  <cols>
    <col width="12.7109375" customWidth="1" style="341" min="1" max="1"/>
    <col width="16.42578125" customWidth="1" style="341" min="2" max="2"/>
    <col width="24.42578125" customWidth="1" style="341" min="3" max="3"/>
    <col width="25.5703125" customWidth="1" style="341" min="4" max="4"/>
    <col width="9.14062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19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47.25" customHeight="1" s="341">
      <c r="A5" s="417" t="inlineStr">
        <is>
          <t xml:space="preserve">Наименование разрабатываемого показателя УНЦ - </t>
        </is>
      </c>
      <c r="D5" s="417">
        <f>'Прил.5 Расчет СМР и ОБ'!D6:J6</f>
        <v/>
      </c>
    </row>
    <row r="6" ht="15.75" customHeight="1" s="341">
      <c r="A6" s="343" t="inlineStr">
        <is>
          <t>Единица измерения  — 1 ячейка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41">
      <c r="A10" s="418" t="n">
        <v>1</v>
      </c>
      <c r="B10" s="418" t="n">
        <v>2</v>
      </c>
      <c r="C10" s="418" t="n">
        <v>3</v>
      </c>
      <c r="D10" s="418" t="n">
        <v>4</v>
      </c>
    </row>
    <row r="11" ht="47.25" customHeight="1" s="341">
      <c r="A11" s="418" t="inlineStr">
        <is>
          <t>Р2-21-1</t>
        </is>
      </c>
      <c r="B11" s="323" t="inlineStr">
        <is>
          <t xml:space="preserve">УНЦ ячейки реактора ТОР 6 - 35 кВ </t>
        </is>
      </c>
      <c r="C11" s="324">
        <f>D5</f>
        <v/>
      </c>
      <c r="D11" s="349">
        <f>'Прил.4 РМ'!C41/1000</f>
        <v/>
      </c>
    </row>
    <row r="13">
      <c r="A13" s="326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3" t="inlineStr">
        <is>
          <t>Используемые индексы изменений сметной стоимости и нормы сопутствующих затрат</t>
        </is>
      </c>
    </row>
    <row r="7">
      <c r="B7" s="419" t="n"/>
    </row>
    <row r="8">
      <c r="B8" s="419" t="n"/>
      <c r="C8" s="419" t="n"/>
      <c r="D8" s="419" t="n"/>
      <c r="E8" s="419" t="n"/>
    </row>
    <row r="9" ht="46.9" customHeight="1" s="341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1">
      <c r="B10" s="418" t="n">
        <v>1</v>
      </c>
      <c r="C10" s="418" t="n">
        <v>2</v>
      </c>
      <c r="D10" s="418" t="n">
        <v>3</v>
      </c>
    </row>
    <row r="11" ht="45" customHeight="1" s="341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1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1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1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1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1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6" t="inlineStr">
        <is>
          <t>Составил ______________________        Е.А. Князева</t>
        </is>
      </c>
      <c r="C26" s="327" t="n"/>
    </row>
    <row r="27">
      <c r="B27" s="329" t="inlineStr">
        <is>
          <t xml:space="preserve">                         (подпись, инициалы, фамилия)</t>
        </is>
      </c>
      <c r="C27" s="327" t="n"/>
    </row>
    <row r="28">
      <c r="B28" s="326" t="n"/>
      <c r="C28" s="327" t="n"/>
    </row>
    <row r="29">
      <c r="B29" s="326" t="inlineStr">
        <is>
          <t>Проверил ______________________        А.В. Костянецкая</t>
        </is>
      </c>
      <c r="C29" s="327" t="n"/>
    </row>
    <row r="30">
      <c r="B30" s="329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3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8" t="n"/>
      <c r="D10" s="418" t="n"/>
      <c r="E10" s="483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4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5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2025-01-24T12:14:39Z</dcterms:modified>
  <cp:lastModifiedBy>KM</cp:lastModifiedBy>
</cp:coreProperties>
</file>