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22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61" t="n"/>
      <c r="C6" s="261" t="n"/>
      <c r="D6" s="261" t="n"/>
    </row>
    <row r="7" ht="64.5" customHeight="1" s="322">
      <c r="B7" s="352" t="inlineStr">
        <is>
          <t>Наименование разрабатываемого показателя УНЦ - Ячейка реактора ТОР 330кВ номинальный ток 350 А, сопротивление вне зависимости</t>
        </is>
      </c>
    </row>
    <row r="8" ht="31.5" customHeight="1" s="322">
      <c r="B8" s="352" t="inlineStr">
        <is>
          <t>Сопоставимый уровень цен: 4 квартал 2018</t>
        </is>
      </c>
    </row>
    <row r="9" ht="15.75" customHeight="1" s="322">
      <c r="B9" s="352" t="inlineStr">
        <is>
          <t>Единица измерения  — 1 ячейка</t>
        </is>
      </c>
    </row>
    <row r="10">
      <c r="B10" s="352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62" t="n"/>
    </row>
    <row r="12" ht="96.75" customHeight="1" s="322">
      <c r="B12" s="359" t="n">
        <v>1</v>
      </c>
      <c r="C12" s="263" t="inlineStr">
        <is>
          <t>Наименование объекта-представителя</t>
        </is>
      </c>
      <c r="D12" s="359" t="inlineStr">
        <is>
          <t>ПС 500 кВ Белобережская (МЭС Сибири)</t>
        </is>
      </c>
    </row>
    <row r="13">
      <c r="B13" s="359" t="n">
        <v>2</v>
      </c>
      <c r="C13" s="263" t="inlineStr">
        <is>
          <t>Наименование субъекта Российской Федерации</t>
        </is>
      </c>
      <c r="D13" s="359" t="inlineStr">
        <is>
          <t>Брянская область</t>
        </is>
      </c>
    </row>
    <row r="14">
      <c r="B14" s="359" t="n">
        <v>3</v>
      </c>
      <c r="C14" s="263" t="inlineStr">
        <is>
          <t>Климатический район и подрайон</t>
        </is>
      </c>
      <c r="D14" s="359" t="inlineStr">
        <is>
          <t>II</t>
        </is>
      </c>
    </row>
    <row r="15">
      <c r="B15" s="359" t="n">
        <v>4</v>
      </c>
      <c r="C15" s="263" t="inlineStr">
        <is>
          <t>Мощность объекта</t>
        </is>
      </c>
      <c r="D15" s="359" t="n">
        <v>1</v>
      </c>
    </row>
    <row r="16" ht="116.25" customHeight="1" s="322">
      <c r="B16" s="359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Реактор токоограничивающий масляный наружной установки 330 кВ, 350А</t>
        </is>
      </c>
    </row>
    <row r="17" ht="79.5" customHeight="1" s="322">
      <c r="B17" s="359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2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2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2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9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2">
      <c r="B23" s="359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2">
      <c r="B24" s="359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2">
      <c r="B25" s="359" t="n">
        <v>10</v>
      </c>
      <c r="C25" s="263" t="inlineStr">
        <is>
          <t>Примечание</t>
        </is>
      </c>
      <c r="D25" s="359" t="n"/>
    </row>
    <row r="26">
      <c r="B26" s="271" t="n"/>
      <c r="C26" s="272" t="n"/>
      <c r="D26" s="272" t="n"/>
    </row>
    <row r="27" ht="37.5" customHeight="1" s="322">
      <c r="B27" s="163" t="n"/>
    </row>
    <row r="28">
      <c r="B28" s="324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50" t="inlineStr">
        <is>
          <t>Приложение № 2</t>
        </is>
      </c>
      <c r="K3" s="163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2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2">
      <c r="B8" s="260" t="n"/>
    </row>
    <row r="9" ht="15.75" customHeight="1" s="322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22">
      <c r="B10" s="455" t="n"/>
      <c r="C10" s="455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2018г., тыс. руб.</t>
        </is>
      </c>
      <c r="G10" s="453" t="n"/>
      <c r="H10" s="453" t="n"/>
      <c r="I10" s="453" t="n"/>
      <c r="J10" s="454" t="n"/>
    </row>
    <row r="11" ht="31.5" customHeight="1" s="322">
      <c r="B11" s="456" t="n"/>
      <c r="C11" s="456" t="n"/>
      <c r="D11" s="456" t="n"/>
      <c r="E11" s="456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15" customHeight="1" s="322">
      <c r="B12" s="359" t="n"/>
      <c r="C12" s="264" t="inlineStr">
        <is>
          <t>Ячейка реактора ТОР 330кВ номинальный ток 350 А, сопротивление вне зависимости</t>
        </is>
      </c>
      <c r="D12" s="359" t="n"/>
      <c r="E12" s="359" t="n"/>
      <c r="F12" s="359" t="n">
        <v>1290.5404624</v>
      </c>
      <c r="G12" s="454" t="n"/>
      <c r="H12" s="359" t="n">
        <v>7686.4179302</v>
      </c>
      <c r="I12" s="359" t="n"/>
      <c r="J12" s="359" t="n">
        <v>8976.9583926</v>
      </c>
    </row>
    <row r="13" ht="15" customHeight="1" s="322">
      <c r="B13" s="362" t="inlineStr">
        <is>
          <t>Всего по объекту:</t>
        </is>
      </c>
      <c r="C13" s="453" t="n"/>
      <c r="D13" s="453" t="n"/>
      <c r="E13" s="454" t="n"/>
      <c r="F13" s="170" t="n"/>
      <c r="G13" s="170" t="n"/>
      <c r="H13" s="170" t="n"/>
      <c r="I13" s="170" t="n"/>
      <c r="J13" s="170" t="n"/>
    </row>
    <row r="14" ht="15.75" customHeight="1" s="322">
      <c r="B14" s="362" t="inlineStr">
        <is>
          <t>Всего по объекту в сопоставимом уровне цен 4кв. 2018г:</t>
        </is>
      </c>
      <c r="C14" s="453" t="n"/>
      <c r="D14" s="453" t="n"/>
      <c r="E14" s="454" t="n"/>
      <c r="F14" s="457">
        <f>F12</f>
        <v/>
      </c>
      <c r="G14" s="454" t="n"/>
      <c r="H14" s="170">
        <f>H12</f>
        <v/>
      </c>
      <c r="I14" s="170" t="n"/>
      <c r="J14" s="170">
        <f>J12</f>
        <v/>
      </c>
    </row>
    <row r="15" ht="15.75" customHeight="1" s="322"/>
    <row r="16" ht="15.75" customHeight="1" s="322"/>
    <row r="17" ht="15" customHeight="1" s="322"/>
    <row r="18" ht="15" customHeight="1" s="322">
      <c r="C18" s="318" t="inlineStr">
        <is>
          <t>Составил ______________________     Е. М. Добровольская</t>
        </is>
      </c>
      <c r="D18" s="319" t="n"/>
      <c r="E18" s="319" t="n"/>
    </row>
    <row r="19" ht="15" customHeight="1" s="322">
      <c r="C19" s="321" t="inlineStr">
        <is>
          <t xml:space="preserve">                         (подпись, инициалы, фамилия)</t>
        </is>
      </c>
      <c r="D19" s="319" t="n"/>
      <c r="E19" s="319" t="n"/>
    </row>
    <row r="20" ht="15" customHeight="1" s="322">
      <c r="C20" s="318" t="n"/>
      <c r="D20" s="319" t="n"/>
      <c r="E20" s="319" t="n"/>
    </row>
    <row r="21" ht="15" customHeight="1" s="322">
      <c r="C21" s="318" t="inlineStr">
        <is>
          <t>Проверил ______________________        А.В. Костянецкая</t>
        </is>
      </c>
      <c r="D21" s="319" t="n"/>
      <c r="E21" s="319" t="n"/>
    </row>
    <row r="22" ht="15" customHeight="1" s="322">
      <c r="C22" s="321" t="inlineStr">
        <is>
          <t xml:space="preserve">                        (подпись, инициалы, фамилия)</t>
        </is>
      </c>
      <c r="D22" s="319" t="n"/>
      <c r="E22" s="319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  <row r="29" ht="15" customHeight="1" s="322"/>
    <row r="30" ht="1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2" zoomScale="70" workbookViewId="0">
      <selection activeCell="E84" sqref="E84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2">
      <c r="A4" s="247" t="n"/>
      <c r="B4" s="247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7" t="inlineStr">
        <is>
          <t>Наименование разрабатываемого показателя УНЦ -  Ячейка реактора ТОР 330кВ номинальный ток 350 А, сопротивление вне зависимости</t>
        </is>
      </c>
    </row>
    <row r="7" s="322">
      <c r="A7" s="367" t="n"/>
      <c r="B7" s="367" t="n"/>
      <c r="C7" s="367" t="n"/>
      <c r="D7" s="367" t="n"/>
      <c r="E7" s="367" t="n"/>
      <c r="F7" s="367" t="n"/>
      <c r="G7" s="367" t="n"/>
      <c r="H7" s="367" t="n"/>
      <c r="I7" s="324" t="n"/>
      <c r="J7" s="324" t="n"/>
      <c r="K7" s="324" t="n"/>
      <c r="L7" s="324" t="n"/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2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54" t="n"/>
    </row>
    <row r="10" ht="40.5" customHeight="1" s="322">
      <c r="A10" s="456" t="n"/>
      <c r="B10" s="456" t="n"/>
      <c r="C10" s="456" t="n"/>
      <c r="D10" s="456" t="n"/>
      <c r="E10" s="456" t="n"/>
      <c r="F10" s="456" t="n"/>
      <c r="G10" s="359" t="inlineStr">
        <is>
          <t>на ед.изм.</t>
        </is>
      </c>
      <c r="H10" s="359" t="inlineStr">
        <is>
          <t>общая</t>
        </is>
      </c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</row>
    <row r="12" customFormat="1" s="311">
      <c r="A12" s="364" t="inlineStr">
        <is>
          <t>Затраты труда рабочих</t>
        </is>
      </c>
      <c r="B12" s="453" t="n"/>
      <c r="C12" s="453" t="n"/>
      <c r="D12" s="453" t="n"/>
      <c r="E12" s="454" t="n"/>
      <c r="F12" s="458" t="n">
        <v>1156.6578</v>
      </c>
      <c r="G12" s="178" t="n"/>
      <c r="H12" s="458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9" t="inlineStr">
        <is>
          <t>чел.-ч</t>
        </is>
      </c>
      <c r="F13" s="459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9" t="inlineStr">
        <is>
          <t>чел.-ч</t>
        </is>
      </c>
      <c r="F14" s="459" t="n">
        <v>1153.5298</v>
      </c>
      <c r="G14" s="179" t="n">
        <v>9.619999999999999</v>
      </c>
      <c r="H14" s="179">
        <f>ROUND(F14*G14,2)</f>
        <v/>
      </c>
    </row>
    <row r="15">
      <c r="A15" s="363" t="inlineStr">
        <is>
          <t>Затраты труда машинистов</t>
        </is>
      </c>
      <c r="B15" s="453" t="n"/>
      <c r="C15" s="453" t="n"/>
      <c r="D15" s="453" t="n"/>
      <c r="E15" s="454" t="n"/>
      <c r="F15" s="364" t="n"/>
      <c r="G15" s="180" t="n"/>
      <c r="H15" s="458">
        <f>H16</f>
        <v/>
      </c>
    </row>
    <row r="16">
      <c r="A16" s="399" t="n">
        <v>3</v>
      </c>
      <c r="B16" s="365" t="n"/>
      <c r="C16" s="256" t="n">
        <v>2</v>
      </c>
      <c r="D16" s="257" t="inlineStr">
        <is>
          <t>Затраты труда машинистов</t>
        </is>
      </c>
      <c r="E16" s="399" t="inlineStr">
        <is>
          <t>чел.-ч</t>
        </is>
      </c>
      <c r="F16" s="459" t="n">
        <v>330.66572</v>
      </c>
      <c r="G16" s="179" t="n"/>
      <c r="H16" s="460" t="n">
        <v>3749.03</v>
      </c>
    </row>
    <row r="17" customFormat="1" s="311">
      <c r="A17" s="364" t="inlineStr">
        <is>
          <t>Машины и механизмы</t>
        </is>
      </c>
      <c r="B17" s="453" t="n"/>
      <c r="C17" s="453" t="n"/>
      <c r="D17" s="453" t="n"/>
      <c r="E17" s="454" t="n"/>
      <c r="F17" s="364" t="n"/>
      <c r="G17" s="180" t="n"/>
      <c r="H17" s="458">
        <f>SUM(H18:H28)</f>
        <v/>
      </c>
    </row>
    <row r="18">
      <c r="A18" s="399" t="n">
        <v>4</v>
      </c>
      <c r="B18" s="365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9" t="inlineStr">
        <is>
          <t>маш.-ч</t>
        </is>
      </c>
      <c r="F18" s="399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1">
      <c r="A19" s="399" t="n">
        <v>5</v>
      </c>
      <c r="B19" s="365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9" t="inlineStr">
        <is>
          <t>маш.-ч</t>
        </is>
      </c>
      <c r="F19" s="399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9" t="n">
        <v>6</v>
      </c>
      <c r="B20" s="365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9" t="inlineStr">
        <is>
          <t>маш.-ч</t>
        </is>
      </c>
      <c r="F20" s="399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2">
      <c r="A21" s="399" t="n">
        <v>7</v>
      </c>
      <c r="B21" s="365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9" t="inlineStr">
        <is>
          <t>маш.-ч</t>
        </is>
      </c>
      <c r="F21" s="399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9" t="n">
        <v>8</v>
      </c>
      <c r="B22" s="365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9" t="inlineStr">
        <is>
          <t>маш.-ч</t>
        </is>
      </c>
      <c r="F22" s="399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9" t="n">
        <v>9</v>
      </c>
      <c r="B23" s="365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9" t="inlineStr">
        <is>
          <t>маш.-ч</t>
        </is>
      </c>
      <c r="F23" s="399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22">
      <c r="A24" s="399" t="n">
        <v>10</v>
      </c>
      <c r="B24" s="365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9" t="inlineStr">
        <is>
          <t>маш.-ч</t>
        </is>
      </c>
      <c r="F24" s="399" t="n">
        <v>293.28</v>
      </c>
      <c r="G24" s="181" t="n">
        <v>0.9</v>
      </c>
      <c r="H24" s="179">
        <f>ROUND(F24*G24,2)</f>
        <v/>
      </c>
      <c r="I24" s="175" t="n"/>
    </row>
    <row r="25" ht="25.5" customHeight="1" s="322">
      <c r="A25" s="399" t="n">
        <v>11</v>
      </c>
      <c r="B25" s="365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9" t="inlineStr">
        <is>
          <t>маш.-ч</t>
        </is>
      </c>
      <c r="F25" s="399" t="n">
        <v>1.1192</v>
      </c>
      <c r="G25" s="181" t="n">
        <v>8.1</v>
      </c>
      <c r="H25" s="179">
        <f>ROUND(F25*G25,2)</f>
        <v/>
      </c>
    </row>
    <row r="26">
      <c r="A26" s="399" t="n">
        <v>12</v>
      </c>
      <c r="B26" s="365" t="n"/>
      <c r="C26" s="256" t="inlineStr">
        <is>
          <t>91.21.22-491</t>
        </is>
      </c>
      <c r="D26" s="257" t="inlineStr">
        <is>
          <t>Шинотрубогибы</t>
        </is>
      </c>
      <c r="E26" s="399" t="inlineStr">
        <is>
          <t>маш.-ч</t>
        </is>
      </c>
      <c r="F26" s="399" t="n">
        <v>0.4734</v>
      </c>
      <c r="G26" s="181" t="n">
        <v>15.24</v>
      </c>
      <c r="H26" s="179">
        <f>ROUND(F26*G26,2)</f>
        <v/>
      </c>
    </row>
    <row r="27" ht="25.5" customHeight="1" s="322">
      <c r="A27" s="399" t="n">
        <v>13</v>
      </c>
      <c r="B27" s="365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9" t="inlineStr">
        <is>
          <t>маш.-ч</t>
        </is>
      </c>
      <c r="F27" s="399" t="n">
        <v>0.718</v>
      </c>
      <c r="G27" s="181" t="n">
        <v>8.09</v>
      </c>
      <c r="H27" s="179">
        <f>ROUND(F27*G27,2)</f>
        <v/>
      </c>
    </row>
    <row r="28">
      <c r="A28" s="399" t="n">
        <v>14</v>
      </c>
      <c r="B28" s="365" t="n"/>
      <c r="C28" s="256" t="inlineStr">
        <is>
          <t>91.21.19-031</t>
        </is>
      </c>
      <c r="D28" s="257" t="inlineStr">
        <is>
          <t>Станки сверлильные</t>
        </is>
      </c>
      <c r="E28" s="399" t="inlineStr">
        <is>
          <t>маш.-ч</t>
        </is>
      </c>
      <c r="F28" s="399" t="n">
        <v>0.0858</v>
      </c>
      <c r="G28" s="181" t="n">
        <v>2.36</v>
      </c>
      <c r="H28" s="179">
        <f>ROUND(F28*G28,2)</f>
        <v/>
      </c>
    </row>
    <row r="29" ht="15" customHeight="1" s="322">
      <c r="A29" s="363" t="inlineStr">
        <is>
          <t>Оборудование</t>
        </is>
      </c>
      <c r="B29" s="453" t="n"/>
      <c r="C29" s="453" t="n"/>
      <c r="D29" s="453" t="n"/>
      <c r="E29" s="454" t="n"/>
      <c r="F29" s="178" t="n"/>
      <c r="G29" s="178" t="n"/>
      <c r="H29" s="458">
        <f>SUM(H30:H31)</f>
        <v/>
      </c>
    </row>
    <row r="30" ht="28.5" customHeight="1" s="322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330 кВ, 350А</t>
        </is>
      </c>
      <c r="E30" s="399" t="inlineStr">
        <is>
          <t>компл.</t>
        </is>
      </c>
      <c r="F30" s="399" t="n">
        <v>1</v>
      </c>
      <c r="G30" s="179" t="n">
        <v>1597444.09</v>
      </c>
      <c r="H30" s="179">
        <f>ROUND(F30*G30,2)</f>
        <v/>
      </c>
      <c r="I30" s="177" t="n"/>
    </row>
    <row r="31" ht="27" customHeight="1" s="322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330 кВ</t>
        </is>
      </c>
      <c r="E31" s="399" t="inlineStr">
        <is>
          <t>шт</t>
        </is>
      </c>
      <c r="F31" s="399" t="n">
        <v>1</v>
      </c>
      <c r="G31" s="179" t="n">
        <v>80813.10000000001</v>
      </c>
      <c r="H31" s="179">
        <f>ROUND(F31*G31,2)</f>
        <v/>
      </c>
    </row>
    <row r="32">
      <c r="A32" s="364" t="inlineStr">
        <is>
          <t>Материалы</t>
        </is>
      </c>
      <c r="B32" s="453" t="n"/>
      <c r="C32" s="453" t="n"/>
      <c r="D32" s="453" t="n"/>
      <c r="E32" s="454" t="n"/>
      <c r="F32" s="364" t="n"/>
      <c r="G32" s="180" t="n"/>
      <c r="H32" s="458">
        <f>SUM(H33:H79)</f>
        <v/>
      </c>
    </row>
    <row r="33">
      <c r="A33" s="254" t="n">
        <v>17</v>
      </c>
      <c r="B33" s="365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9" t="inlineStr">
        <is>
          <t>шт</t>
        </is>
      </c>
      <c r="F33" s="399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5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9" t="inlineStr">
        <is>
          <t>шт</t>
        </is>
      </c>
      <c r="F34" s="399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5" t="n"/>
      <c r="C35" s="256" t="inlineStr">
        <is>
          <t>20.5.04.04-0016</t>
        </is>
      </c>
      <c r="D35" s="257" t="inlineStr">
        <is>
          <t>Зажим натяжной НАС-600-1</t>
        </is>
      </c>
      <c r="E35" s="399" t="inlineStr">
        <is>
          <t>шт</t>
        </is>
      </c>
      <c r="F35" s="399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5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9" t="inlineStr">
        <is>
          <t>100 шт</t>
        </is>
      </c>
      <c r="F36" s="399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5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9" t="inlineStr">
        <is>
          <t>шт</t>
        </is>
      </c>
      <c r="F37" s="399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5" t="n"/>
      <c r="C38" s="256" t="inlineStr">
        <is>
          <t>20.1.01.07-0006</t>
        </is>
      </c>
      <c r="D38" s="257" t="inlineStr">
        <is>
          <t>Зажим опорный АА-6-3</t>
        </is>
      </c>
      <c r="E38" s="399" t="inlineStr">
        <is>
          <t>шт</t>
        </is>
      </c>
      <c r="F38" s="399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5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9" t="inlineStr">
        <is>
          <t>шт</t>
        </is>
      </c>
      <c r="F39" s="399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5" t="n"/>
      <c r="C40" s="256" t="inlineStr">
        <is>
          <t>20.1.02.21-0043</t>
        </is>
      </c>
      <c r="D40" s="257" t="inlineStr">
        <is>
          <t>Узел крепления КГП-7-3</t>
        </is>
      </c>
      <c r="E40" s="399" t="inlineStr">
        <is>
          <t>шт</t>
        </is>
      </c>
      <c r="F40" s="399" t="n">
        <v>67</v>
      </c>
      <c r="G40" s="179" t="n">
        <v>25.55</v>
      </c>
      <c r="H40" s="179">
        <f>ROUND(F40*G40,2)</f>
        <v/>
      </c>
      <c r="I40" s="177" t="n"/>
    </row>
    <row r="41" ht="63.75" customHeight="1" s="322">
      <c r="A41" s="254" t="n">
        <v>25</v>
      </c>
      <c r="B41" s="365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9" t="inlineStr">
        <is>
          <t>компл</t>
        </is>
      </c>
      <c r="F41" s="399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5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9" t="inlineStr">
        <is>
          <t>шт</t>
        </is>
      </c>
      <c r="F42" s="399" t="n">
        <v>6</v>
      </c>
      <c r="G42" s="179" t="n">
        <v>163.88</v>
      </c>
      <c r="H42" s="179">
        <f>ROUND(F42*G42,2)</f>
        <v/>
      </c>
      <c r="I42" s="177" t="n"/>
    </row>
    <row r="43" ht="25.5" customHeight="1" s="322">
      <c r="A43" s="254" t="n">
        <v>27</v>
      </c>
      <c r="B43" s="365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9" t="inlineStr">
        <is>
          <t>т</t>
        </is>
      </c>
      <c r="F43" s="399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5" t="n"/>
      <c r="C44" s="256" t="inlineStr">
        <is>
          <t>20.1.02.14-1022</t>
        </is>
      </c>
      <c r="D44" s="257" t="inlineStr">
        <is>
          <t>Серьга СРС-7-16</t>
        </is>
      </c>
      <c r="E44" s="399" t="inlineStr">
        <is>
          <t>шт</t>
        </is>
      </c>
      <c r="F44" s="399" t="n">
        <v>67</v>
      </c>
      <c r="G44" s="179" t="n">
        <v>10.03</v>
      </c>
      <c r="H44" s="179">
        <f>ROUND(F44*G44,2)</f>
        <v/>
      </c>
      <c r="I44" s="177" t="n"/>
    </row>
    <row r="45" ht="25.5" customHeight="1" s="322">
      <c r="A45" s="254" t="n">
        <v>29</v>
      </c>
      <c r="B45" s="365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9" t="inlineStr">
        <is>
          <t>т</t>
        </is>
      </c>
      <c r="F45" s="399" t="n">
        <v>0.044</v>
      </c>
      <c r="G45" s="179" t="n">
        <v>11500</v>
      </c>
      <c r="H45" s="179">
        <f>ROUND(F45*G45,2)</f>
        <v/>
      </c>
      <c r="I45" s="177" t="n"/>
    </row>
    <row r="46" customFormat="1" s="311">
      <c r="A46" s="254" t="n">
        <v>30</v>
      </c>
      <c r="B46" s="365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9" t="inlineStr">
        <is>
          <t>шт</t>
        </is>
      </c>
      <c r="F46" s="399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5" t="n"/>
      <c r="C47" s="256" t="inlineStr">
        <is>
          <t>20.2.02.06-0003</t>
        </is>
      </c>
      <c r="D47" s="257" t="inlineStr">
        <is>
          <t>Экран защитный: ЭЗ-500-6</t>
        </is>
      </c>
      <c r="E47" s="399" t="inlineStr">
        <is>
          <t>шт</t>
        </is>
      </c>
      <c r="F47" s="399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5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9" t="inlineStr">
        <is>
          <t>т</t>
        </is>
      </c>
      <c r="F48" s="399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5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9" t="inlineStr">
        <is>
          <t>кг</t>
        </is>
      </c>
      <c r="F49" s="399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2">
      <c r="A50" s="254" t="n">
        <v>34</v>
      </c>
      <c r="B50" s="365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9" t="inlineStr">
        <is>
          <t>м</t>
        </is>
      </c>
      <c r="F50" s="399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5" t="n"/>
      <c r="C51" s="256" t="inlineStr">
        <is>
          <t>01.7.15.10-0035</t>
        </is>
      </c>
      <c r="D51" s="257" t="inlineStr">
        <is>
          <t>Скобы СК-21-1А</t>
        </is>
      </c>
      <c r="E51" s="399" t="inlineStr">
        <is>
          <t>шт</t>
        </is>
      </c>
      <c r="F51" s="399" t="n">
        <v>2</v>
      </c>
      <c r="G51" s="179" t="n">
        <v>116.92</v>
      </c>
      <c r="H51" s="179">
        <f>ROUND(F51*G51,2)</f>
        <v/>
      </c>
    </row>
    <row r="52" ht="25.5" customHeight="1" s="322">
      <c r="A52" s="254" t="n">
        <v>36</v>
      </c>
      <c r="B52" s="365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9" t="inlineStr">
        <is>
          <t>т</t>
        </is>
      </c>
      <c r="F52" s="399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5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9" t="inlineStr">
        <is>
          <t>руб.</t>
        </is>
      </c>
      <c r="F53" s="399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5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9" t="inlineStr">
        <is>
          <t>10 шт</t>
        </is>
      </c>
      <c r="F54" s="399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5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9" t="inlineStr">
        <is>
          <t>шт</t>
        </is>
      </c>
      <c r="F55" s="399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5" t="n"/>
      <c r="C56" s="256" t="inlineStr">
        <is>
          <t>20.1.02.21-0035</t>
        </is>
      </c>
      <c r="D56" s="257" t="inlineStr">
        <is>
          <t>Узел крепления КГН-7-5</t>
        </is>
      </c>
      <c r="E56" s="399" t="inlineStr">
        <is>
          <t>шт</t>
        </is>
      </c>
      <c r="F56" s="399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5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9" t="inlineStr">
        <is>
          <t>шт</t>
        </is>
      </c>
      <c r="F57" s="399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5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9" t="inlineStr">
        <is>
          <t>шт</t>
        </is>
      </c>
      <c r="F58" s="399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5" t="n"/>
      <c r="C59" s="256" t="inlineStr">
        <is>
          <t>01.7.15.10-0031</t>
        </is>
      </c>
      <c r="D59" s="257" t="inlineStr">
        <is>
          <t>Скобы СК-7-1А</t>
        </is>
      </c>
      <c r="E59" s="399" t="inlineStr">
        <is>
          <t>шт</t>
        </is>
      </c>
      <c r="F59" s="399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5" t="n"/>
      <c r="C60" s="256" t="inlineStr">
        <is>
          <t>01.7.15.10-0034</t>
        </is>
      </c>
      <c r="D60" s="257" t="inlineStr">
        <is>
          <t>Скобы СК-16-1А</t>
        </is>
      </c>
      <c r="E60" s="399" t="inlineStr">
        <is>
          <t>шт</t>
        </is>
      </c>
      <c r="F60" s="399" t="n">
        <v>1</v>
      </c>
      <c r="G60" s="179" t="n">
        <v>70.76000000000001</v>
      </c>
      <c r="H60" s="179">
        <f>ROUND(F60*G60,2)</f>
        <v/>
      </c>
    </row>
    <row r="61" customFormat="1" s="311">
      <c r="A61" s="254" t="n">
        <v>45</v>
      </c>
      <c r="B61" s="365" t="n"/>
      <c r="C61" s="256" t="inlineStr">
        <is>
          <t>20.1.02.05-0003</t>
        </is>
      </c>
      <c r="D61" s="257" t="inlineStr">
        <is>
          <t>Коромысло: 2КД-7-1С</t>
        </is>
      </c>
      <c r="E61" s="399" t="inlineStr">
        <is>
          <t>шт</t>
        </is>
      </c>
      <c r="F61" s="399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5" t="n"/>
      <c r="C62" s="256" t="inlineStr">
        <is>
          <t>20.1.02.05-0008</t>
        </is>
      </c>
      <c r="D62" s="257" t="inlineStr">
        <is>
          <t>Коромысло: К2-7-1С</t>
        </is>
      </c>
      <c r="E62" s="399" t="inlineStr">
        <is>
          <t>шт</t>
        </is>
      </c>
      <c r="F62" s="399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5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9" t="inlineStr">
        <is>
          <t>шт</t>
        </is>
      </c>
      <c r="F63" s="399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5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9" t="inlineStr">
        <is>
          <t>шт</t>
        </is>
      </c>
      <c r="F64" s="399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5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9" t="inlineStr">
        <is>
          <t>шт</t>
        </is>
      </c>
      <c r="F65" s="399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5" t="n"/>
      <c r="C66" s="256" t="inlineStr">
        <is>
          <t>20.1.02.14-1014</t>
        </is>
      </c>
      <c r="D66" s="257" t="inlineStr">
        <is>
          <t>Серьга СР-7-16</t>
        </is>
      </c>
      <c r="E66" s="399" t="inlineStr">
        <is>
          <t>шт</t>
        </is>
      </c>
      <c r="F66" s="399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5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9" t="inlineStr">
        <is>
          <t>100 шт</t>
        </is>
      </c>
      <c r="F67" s="399" t="n">
        <v>0.0352</v>
      </c>
      <c r="G67" s="179" t="n">
        <v>110</v>
      </c>
      <c r="H67" s="179">
        <f>ROUND(F67*G67,2)</f>
        <v/>
      </c>
    </row>
    <row r="68" ht="25.5" customHeight="1" s="322">
      <c r="A68" s="254" t="n">
        <v>52</v>
      </c>
      <c r="B68" s="365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9" t="inlineStr">
        <is>
          <t>т</t>
        </is>
      </c>
      <c r="F68" s="399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5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9" t="inlineStr">
        <is>
          <t>т</t>
        </is>
      </c>
      <c r="F69" s="399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5" t="n"/>
      <c r="C70" s="256" t="inlineStr">
        <is>
          <t>14.4.02.09-0001</t>
        </is>
      </c>
      <c r="D70" s="257" t="inlineStr">
        <is>
          <t>Краска</t>
        </is>
      </c>
      <c r="E70" s="399" t="inlineStr">
        <is>
          <t>кг</t>
        </is>
      </c>
      <c r="F70" s="399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5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9" t="inlineStr">
        <is>
          <t>кг</t>
        </is>
      </c>
      <c r="F71" s="399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5" t="n"/>
      <c r="C72" s="256" t="inlineStr">
        <is>
          <t>14.1.02.01-0002</t>
        </is>
      </c>
      <c r="D72" s="257" t="inlineStr">
        <is>
          <t>Клей БМК-5к</t>
        </is>
      </c>
      <c r="E72" s="399" t="inlineStr">
        <is>
          <t>кг</t>
        </is>
      </c>
      <c r="F72" s="399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5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9" t="inlineStr">
        <is>
          <t>м3</t>
        </is>
      </c>
      <c r="F73" s="399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5" t="n"/>
      <c r="C74" s="256" t="inlineStr">
        <is>
          <t>01.7.06.07-0001</t>
        </is>
      </c>
      <c r="D74" s="257" t="inlineStr">
        <is>
          <t>Лента К226</t>
        </is>
      </c>
      <c r="E74" s="399" t="inlineStr">
        <is>
          <t>100 м</t>
        </is>
      </c>
      <c r="F74" s="399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5" t="n"/>
      <c r="C75" s="256" t="inlineStr">
        <is>
          <t>01.7.15.11-0061</t>
        </is>
      </c>
      <c r="D75" s="257" t="inlineStr">
        <is>
          <t>Шайбы пружинные</t>
        </is>
      </c>
      <c r="E75" s="399" t="inlineStr">
        <is>
          <t>т</t>
        </is>
      </c>
      <c r="F75" s="399" t="n">
        <v>1.7e-05</v>
      </c>
      <c r="G75" s="179" t="n">
        <v>31600</v>
      </c>
      <c r="H75" s="179">
        <f>ROUND(F75*G75,2)</f>
        <v/>
      </c>
    </row>
    <row r="76" ht="38.25" customFormat="1" customHeight="1" s="311">
      <c r="A76" s="254" t="n">
        <v>60</v>
      </c>
      <c r="B76" s="365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9" t="inlineStr">
        <is>
          <t>т</t>
        </is>
      </c>
      <c r="F76" s="399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5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9" t="inlineStr">
        <is>
          <t>м3</t>
        </is>
      </c>
      <c r="F77" s="399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5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9" t="inlineStr">
        <is>
          <t>т</t>
        </is>
      </c>
      <c r="F78" s="399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5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9" t="inlineStr">
        <is>
          <t>т</t>
        </is>
      </c>
      <c r="F79" s="399" t="n">
        <v>2e-05</v>
      </c>
      <c r="G79" s="179" t="n">
        <v>8105.71</v>
      </c>
      <c r="H79" s="179">
        <f>ROUND(F79*G79,2)</f>
        <v/>
      </c>
      <c r="K79" s="175" t="n"/>
    </row>
    <row r="82">
      <c r="B82" s="324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4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4" sqref="D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94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43" t="inlineStr">
        <is>
          <t>Ресурсная модель</t>
        </is>
      </c>
    </row>
    <row r="6">
      <c r="B6" s="238" t="n"/>
      <c r="C6" s="318" t="n"/>
      <c r="D6" s="318" t="n"/>
      <c r="E6" s="318" t="n"/>
    </row>
    <row r="7" ht="25.5" customHeight="1" s="322">
      <c r="B7" s="356" t="inlineStr">
        <is>
          <t>Наименование разрабатываемого показателя УНЦ —  Ячейка реактора ТОР 330кВ номинальный ток 350 А, сопротивление вне зависимости</t>
        </is>
      </c>
    </row>
    <row r="8">
      <c r="B8" s="369" t="inlineStr">
        <is>
          <t>Единица измерения  — 1 ячейка</t>
        </is>
      </c>
    </row>
    <row r="9">
      <c r="B9" s="238" t="n"/>
      <c r="C9" s="318" t="n"/>
      <c r="D9" s="318" t="n"/>
      <c r="E9" s="318" t="n"/>
    </row>
    <row r="10" ht="51" customHeight="1" s="322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2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2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2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342" t="n">
        <v>401051.15</v>
      </c>
      <c r="D31" s="240" t="n"/>
      <c r="E31" s="242">
        <f>C31/$C$40</f>
        <v/>
      </c>
    </row>
    <row r="32" ht="25.5" customHeight="1" s="322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2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2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8" t="n"/>
      <c r="D42" s="318" t="n"/>
      <c r="E42" s="318" t="n"/>
    </row>
    <row r="43">
      <c r="B43" s="246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246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46" t="n"/>
      <c r="C45" s="318" t="n"/>
      <c r="D45" s="318" t="n"/>
      <c r="E45" s="318" t="n"/>
    </row>
    <row r="46">
      <c r="B46" s="246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69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46" zoomScale="85" zoomScaleNormal="85" workbookViewId="0">
      <selection activeCell="E106" sqref="E106"/>
    </sheetView>
  </sheetViews>
  <sheetFormatPr baseColWidth="8" defaultColWidth="9.140625" defaultRowHeight="15" outlineLevelRow="1"/>
  <cols>
    <col width="5.7109375" customWidth="1" style="319" min="1" max="1"/>
    <col width="22.5703125" customWidth="1" style="319" min="2" max="2"/>
    <col width="39.140625" customWidth="1" style="319" min="3" max="3"/>
    <col width="16" customWidth="1" style="319" min="4" max="4"/>
    <col width="12.7109375" customWidth="1" style="319" min="5" max="5"/>
    <col width="14.5703125" customWidth="1" style="319" min="6" max="6"/>
    <col width="13.4257812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0.85546875" customWidth="1" style="319" min="11" max="11"/>
    <col width="13.85546875" customWidth="1" style="319" min="12" max="12"/>
    <col width="9.140625" customWidth="1" style="322" min="13" max="13"/>
  </cols>
  <sheetData>
    <row r="1" s="322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2">
      <c r="A2" s="319" t="n"/>
      <c r="B2" s="319" t="n"/>
      <c r="C2" s="319" t="n"/>
      <c r="D2" s="319" t="n"/>
      <c r="E2" s="319" t="n"/>
      <c r="F2" s="319" t="n"/>
      <c r="G2" s="319" t="n"/>
      <c r="H2" s="370" t="inlineStr">
        <is>
          <t>Приложение №5</t>
        </is>
      </c>
      <c r="K2" s="319" t="n"/>
      <c r="L2" s="319" t="n"/>
      <c r="M2" s="319" t="n"/>
      <c r="N2" s="319" t="n"/>
    </row>
    <row r="3" s="322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43" t="inlineStr">
        <is>
          <t>Расчет стоимости СМР и оборудования</t>
        </is>
      </c>
    </row>
    <row r="5" ht="12.75" customFormat="1" customHeight="1" s="318">
      <c r="A5" s="343" t="n"/>
      <c r="B5" s="343" t="n"/>
      <c r="C5" s="402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18">
      <c r="A6" s="209" t="inlineStr">
        <is>
          <t>Наименование разрабатываемого показателя УНЦ</t>
        </is>
      </c>
      <c r="B6" s="210" t="n"/>
      <c r="C6" s="210" t="n"/>
      <c r="D6" s="346" t="inlineStr">
        <is>
          <t>Ячейка реактора ТОР 330кВ номинальный ток 350 А, сопротивление вне зависимости</t>
        </is>
      </c>
    </row>
    <row r="7" ht="12.75" customFormat="1" customHeight="1" s="318">
      <c r="A7" s="346" t="inlineStr">
        <is>
          <t>Единица измерения  — 1 ячейка</t>
        </is>
      </c>
      <c r="I7" s="356" t="n"/>
      <c r="J7" s="356" t="n"/>
    </row>
    <row r="8" ht="13.5" customFormat="1" customHeight="1" s="318">
      <c r="A8" s="346" t="n"/>
    </row>
    <row r="9" ht="27" customHeight="1" s="322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54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54" t="n"/>
      <c r="K9" s="319" t="n"/>
      <c r="L9" s="319" t="n"/>
      <c r="M9" s="319" t="n"/>
      <c r="N9" s="319" t="n"/>
    </row>
    <row r="10" ht="28.5" customHeight="1" s="322">
      <c r="A10" s="456" t="n"/>
      <c r="B10" s="456" t="n"/>
      <c r="C10" s="456" t="n"/>
      <c r="D10" s="456" t="n"/>
      <c r="E10" s="456" t="n"/>
      <c r="F10" s="373" t="inlineStr">
        <is>
          <t>на ед. изм.</t>
        </is>
      </c>
      <c r="G10" s="373" t="inlineStr">
        <is>
          <t>общая</t>
        </is>
      </c>
      <c r="H10" s="456" t="n"/>
      <c r="I10" s="373" t="inlineStr">
        <is>
          <t>на ед. изм.</t>
        </is>
      </c>
      <c r="J10" s="373" t="inlineStr">
        <is>
          <t>общая</t>
        </is>
      </c>
      <c r="K10" s="319" t="n"/>
      <c r="L10" s="319" t="n"/>
      <c r="M10" s="319" t="n"/>
      <c r="N10" s="319" t="n"/>
    </row>
    <row r="11" s="322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19" t="n"/>
      <c r="L11" s="319" t="n"/>
      <c r="M11" s="319" t="n"/>
      <c r="N11" s="319" t="n"/>
    </row>
    <row r="12">
      <c r="A12" s="373" t="n"/>
      <c r="B12" s="363" t="inlineStr">
        <is>
          <t>Затраты труда рабочих-строителей</t>
        </is>
      </c>
      <c r="C12" s="453" t="n"/>
      <c r="D12" s="453" t="n"/>
      <c r="E12" s="453" t="n"/>
      <c r="F12" s="453" t="n"/>
      <c r="G12" s="453" t="n"/>
      <c r="H12" s="454" t="n"/>
      <c r="I12" s="284" t="n"/>
      <c r="J12" s="284" t="n"/>
    </row>
    <row r="13" ht="25.5" customHeight="1" s="322">
      <c r="A13" s="373" t="n">
        <v>1</v>
      </c>
      <c r="B13" s="304" t="inlineStr">
        <is>
          <t>1-4-0</t>
        </is>
      </c>
      <c r="C13" s="384" t="inlineStr">
        <is>
          <t>Затраты труда рабочих-строителей среднего разряда (4,0)</t>
        </is>
      </c>
      <c r="D13" s="385" t="inlineStr">
        <is>
          <t>чел.-ч.</t>
        </is>
      </c>
      <c r="E13" s="462" t="n">
        <v>1850.538045738</v>
      </c>
      <c r="F13" s="301" t="n">
        <v>9.619999999999999</v>
      </c>
      <c r="G13" s="301">
        <f>ROUND(E13*F13,2)</f>
        <v/>
      </c>
      <c r="H13" s="308">
        <f>G13/G14</f>
        <v/>
      </c>
      <c r="I13" s="279">
        <f>'ФОТр.тек.'!E13</f>
        <v/>
      </c>
      <c r="J13" s="279">
        <f>ROUND(I13*E13,2)</f>
        <v/>
      </c>
    </row>
    <row r="14" ht="25.5" customFormat="1" customHeight="1" s="319">
      <c r="A14" s="373" t="n"/>
      <c r="B14" s="385" t="n"/>
      <c r="C14" s="389" t="inlineStr">
        <is>
          <t>Итого по разделу "Затраты труда рабочих-строителей"</t>
        </is>
      </c>
      <c r="D14" s="385" t="inlineStr">
        <is>
          <t>чел.-ч.</t>
        </is>
      </c>
      <c r="E14" s="462">
        <f>SUM(E13:E13)</f>
        <v/>
      </c>
      <c r="F14" s="301" t="n"/>
      <c r="G14" s="301">
        <f>SUM(G13:G13)</f>
        <v/>
      </c>
      <c r="H14" s="388" t="n">
        <v>1</v>
      </c>
      <c r="I14" s="284" t="n"/>
      <c r="J14" s="279">
        <f>SUM(J13:J13)</f>
        <v/>
      </c>
    </row>
    <row r="15" ht="14.25" customFormat="1" customHeight="1" s="319">
      <c r="A15" s="373" t="n"/>
      <c r="B15" s="384" t="inlineStr">
        <is>
          <t>Затраты труда машинистов</t>
        </is>
      </c>
      <c r="C15" s="453" t="n"/>
      <c r="D15" s="453" t="n"/>
      <c r="E15" s="453" t="n"/>
      <c r="F15" s="453" t="n"/>
      <c r="G15" s="453" t="n"/>
      <c r="H15" s="454" t="n"/>
      <c r="I15" s="284" t="n"/>
      <c r="J15" s="284" t="n"/>
    </row>
    <row r="16" ht="14.25" customFormat="1" customHeight="1" s="319">
      <c r="A16" s="373" t="n">
        <v>2</v>
      </c>
      <c r="B16" s="385" t="n">
        <v>2</v>
      </c>
      <c r="C16" s="384" t="inlineStr">
        <is>
          <t>Затраты труда машинистов</t>
        </is>
      </c>
      <c r="D16" s="385" t="inlineStr">
        <is>
          <t>чел.-ч.</t>
        </is>
      </c>
      <c r="E16" s="462" t="n">
        <v>529.065152</v>
      </c>
      <c r="F16" s="301" t="n">
        <v>11.337824797805</v>
      </c>
      <c r="G16" s="301">
        <f>ROUND(E16*F16,2)</f>
        <v/>
      </c>
      <c r="H16" s="388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9">
      <c r="A17" s="373" t="n"/>
      <c r="B17" s="389" t="inlineStr">
        <is>
          <t>Машины и механизмы</t>
        </is>
      </c>
      <c r="C17" s="453" t="n"/>
      <c r="D17" s="453" t="n"/>
      <c r="E17" s="453" t="n"/>
      <c r="F17" s="453" t="n"/>
      <c r="G17" s="453" t="n"/>
      <c r="H17" s="454" t="n"/>
      <c r="I17" s="284" t="n"/>
      <c r="J17" s="284" t="n"/>
    </row>
    <row r="18" ht="14.25" customFormat="1" customHeight="1" s="319">
      <c r="A18" s="373" t="n"/>
      <c r="B18" s="384" t="inlineStr">
        <is>
          <t>Основные 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84" t="n"/>
      <c r="J18" s="284" t="n"/>
    </row>
    <row r="19" ht="25.5" customFormat="1" customHeight="1" s="319">
      <c r="A19" s="373" t="n">
        <v>3</v>
      </c>
      <c r="B19" s="304" t="inlineStr">
        <is>
          <t>91.10.01-002</t>
        </is>
      </c>
      <c r="C19" s="384" t="inlineStr">
        <is>
          <t>Агрегаты наполнительно-опрессовочные до 300 м3/ч</t>
        </is>
      </c>
      <c r="D19" s="385" t="inlineStr">
        <is>
          <t>маш.-ч</t>
        </is>
      </c>
      <c r="E19" s="462" t="n">
        <v>210.144</v>
      </c>
      <c r="F19" s="387" t="n">
        <v>287.99</v>
      </c>
      <c r="G19" s="301">
        <f>ROUND(E19*F19,2)</f>
        <v/>
      </c>
      <c r="H19" s="30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9">
      <c r="A20" s="373" t="n">
        <v>4</v>
      </c>
      <c r="B20" s="220" t="inlineStr">
        <is>
          <t>91.06.03-058</t>
        </is>
      </c>
      <c r="C20" s="380" t="inlineStr">
        <is>
          <t>Лебедки электрические тяговым усилием 156,96 кН (16 т)</t>
        </is>
      </c>
      <c r="D20" s="373" t="inlineStr">
        <is>
          <t>маш.-ч</t>
        </is>
      </c>
      <c r="E20" s="463" t="n">
        <v>98.208</v>
      </c>
      <c r="F20" s="382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9">
      <c r="A21" s="373" t="n"/>
      <c r="B21" s="373" t="n"/>
      <c r="C21" s="380" t="inlineStr">
        <is>
          <t>Итого основные машины и механизмы</t>
        </is>
      </c>
      <c r="D21" s="373" t="n"/>
      <c r="E21" s="463" t="n"/>
      <c r="F21" s="279" t="n"/>
      <c r="G21" s="279">
        <f>SUM(G19:G20)</f>
        <v/>
      </c>
      <c r="H21" s="383">
        <f>G21/G32</f>
        <v/>
      </c>
      <c r="I21" s="287" t="n"/>
      <c r="J21" s="279">
        <f>SUM(J19:J20)</f>
        <v/>
      </c>
    </row>
    <row r="22" hidden="1" outlineLevel="1" ht="25.5" customFormat="1" customHeight="1" s="319">
      <c r="A22" s="373" t="n">
        <v>5</v>
      </c>
      <c r="B22" s="220" t="inlineStr">
        <is>
          <t>91.06.06-042</t>
        </is>
      </c>
      <c r="C22" s="380" t="inlineStr">
        <is>
          <t>Подъемники гидравлические, высота подъема 10 м</t>
        </is>
      </c>
      <c r="D22" s="373" t="inlineStr">
        <is>
          <t>маш.-ч</t>
        </is>
      </c>
      <c r="E22" s="463" t="n">
        <v>143.232</v>
      </c>
      <c r="F22" s="382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9">
      <c r="A23" s="373" t="n">
        <v>6</v>
      </c>
      <c r="B23" s="220" t="inlineStr">
        <is>
          <t>91.05.05-014</t>
        </is>
      </c>
      <c r="C23" s="380" t="inlineStr">
        <is>
          <t>Краны на автомобильном ходу, грузоподъемность 10 т</t>
        </is>
      </c>
      <c r="D23" s="373" t="inlineStr">
        <is>
          <t>маш.-ч</t>
        </is>
      </c>
      <c r="E23" s="463" t="n">
        <v>33.017856</v>
      </c>
      <c r="F23" s="382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9">
      <c r="A24" s="373" t="n">
        <v>7</v>
      </c>
      <c r="B24" s="220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3" t="inlineStr">
        <is>
          <t>маш.-ч</t>
        </is>
      </c>
      <c r="E24" s="463" t="n">
        <v>33.017856</v>
      </c>
      <c r="F24" s="382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9">
      <c r="A25" s="373" t="n">
        <v>8</v>
      </c>
      <c r="B25" s="220" t="inlineStr">
        <is>
          <t>91.06.09-001</t>
        </is>
      </c>
      <c r="C25" s="380" t="inlineStr">
        <is>
          <t>Вышки телескопические 25 м</t>
        </is>
      </c>
      <c r="D25" s="373" t="inlineStr">
        <is>
          <t>маш.-ч</t>
        </is>
      </c>
      <c r="E25" s="463" t="n">
        <v>10.688</v>
      </c>
      <c r="F25" s="382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9">
      <c r="A26" s="373" t="n">
        <v>9</v>
      </c>
      <c r="B26" s="220" t="inlineStr">
        <is>
          <t>91.06.01-003</t>
        </is>
      </c>
      <c r="C26" s="380" t="inlineStr">
        <is>
          <t>Домкраты гидравлические, грузоподъемность 63-100 т</t>
        </is>
      </c>
      <c r="D26" s="373" t="inlineStr">
        <is>
          <t>маш.-ч</t>
        </is>
      </c>
      <c r="E26" s="463" t="n">
        <v>469.248</v>
      </c>
      <c r="F26" s="382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9">
      <c r="A27" s="373" t="n">
        <v>10</v>
      </c>
      <c r="B27" s="220" t="inlineStr">
        <is>
          <t>91.17.04-233</t>
        </is>
      </c>
      <c r="C27" s="380" t="inlineStr">
        <is>
          <t>Установки для сварки ручной дуговой (постоянного тока)</t>
        </is>
      </c>
      <c r="D27" s="373" t="inlineStr">
        <is>
          <t>маш.-ч</t>
        </is>
      </c>
      <c r="E27" s="463" t="n">
        <v>1.79072</v>
      </c>
      <c r="F27" s="382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9">
      <c r="A28" s="373" t="n">
        <v>11</v>
      </c>
      <c r="B28" s="220" t="inlineStr">
        <is>
          <t>91.21.22-491</t>
        </is>
      </c>
      <c r="C28" s="380" t="inlineStr">
        <is>
          <t>Шинотрубогибы</t>
        </is>
      </c>
      <c r="D28" s="373" t="inlineStr">
        <is>
          <t>маш.-ч</t>
        </is>
      </c>
      <c r="E28" s="463" t="n">
        <v>0.75744</v>
      </c>
      <c r="F28" s="382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9">
      <c r="A29" s="373" t="n">
        <v>12</v>
      </c>
      <c r="B29" s="220" t="inlineStr">
        <is>
          <t>91.21.22-703</t>
        </is>
      </c>
      <c r="C29" s="380" t="inlineStr">
        <is>
          <t>Молотки-перфораторы гидравлические, диаметр выбуриваемых отверстий 25-50 мм</t>
        </is>
      </c>
      <c r="D29" s="373" t="inlineStr">
        <is>
          <t>маш.-ч</t>
        </is>
      </c>
      <c r="E29" s="463" t="n">
        <v>1.1488</v>
      </c>
      <c r="F29" s="382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9">
      <c r="A30" s="373" t="n">
        <v>13</v>
      </c>
      <c r="B30" s="220" t="inlineStr">
        <is>
          <t>91.21.19-031</t>
        </is>
      </c>
      <c r="C30" s="380" t="inlineStr">
        <is>
          <t>Станки сверлильные</t>
        </is>
      </c>
      <c r="D30" s="373" t="inlineStr">
        <is>
          <t>маш.-ч</t>
        </is>
      </c>
      <c r="E30" s="463" t="n">
        <v>0.13728</v>
      </c>
      <c r="F30" s="382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9">
      <c r="A31" s="373" t="n"/>
      <c r="B31" s="373" t="n"/>
      <c r="C31" s="380" t="inlineStr">
        <is>
          <t>Итого прочие машины и механизмы</t>
        </is>
      </c>
      <c r="D31" s="373" t="n"/>
      <c r="E31" s="381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9">
      <c r="A32" s="373" t="n"/>
      <c r="B32" s="373" t="n"/>
      <c r="C32" s="363" t="inlineStr">
        <is>
          <t>Итого по разделу «Машины и механизмы»</t>
        </is>
      </c>
      <c r="D32" s="373" t="n"/>
      <c r="E32" s="381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9">
      <c r="A33" s="373" t="n"/>
      <c r="B33" s="363" t="inlineStr">
        <is>
          <t>Оборудование</t>
        </is>
      </c>
      <c r="C33" s="453" t="n"/>
      <c r="D33" s="453" t="n"/>
      <c r="E33" s="453" t="n"/>
      <c r="F33" s="453" t="n"/>
      <c r="G33" s="453" t="n"/>
      <c r="H33" s="454" t="n"/>
      <c r="I33" s="284" t="n"/>
      <c r="J33" s="284" t="n"/>
    </row>
    <row r="34">
      <c r="A34" s="373" t="n"/>
      <c r="B34" s="380" t="inlineStr">
        <is>
          <t>Основное оборудование</t>
        </is>
      </c>
      <c r="C34" s="453" t="n"/>
      <c r="D34" s="453" t="n"/>
      <c r="E34" s="453" t="n"/>
      <c r="F34" s="453" t="n"/>
      <c r="G34" s="453" t="n"/>
      <c r="H34" s="454" t="n"/>
      <c r="I34" s="284" t="n"/>
      <c r="J34" s="284" t="n"/>
      <c r="L34" s="319" t="n"/>
    </row>
    <row r="35" ht="25.5" customHeight="1" s="322">
      <c r="A35" s="373" t="n">
        <v>14</v>
      </c>
      <c r="B35" s="220" t="inlineStr">
        <is>
          <t>БЦ.18.13</t>
        </is>
      </c>
      <c r="C35" s="380" t="inlineStr">
        <is>
          <t>Реактор токоограничивающий масляный наружной установки 330 кВ, 350А</t>
        </is>
      </c>
      <c r="D35" s="373" t="inlineStr">
        <is>
          <t>компл.</t>
        </is>
      </c>
      <c r="E35" s="463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10000000</v>
      </c>
      <c r="J35" s="279">
        <f>ROUND(I35*E35,2)</f>
        <v/>
      </c>
      <c r="K35" s="319" t="n"/>
      <c r="L35" s="319" t="n"/>
      <c r="M35" s="319" t="n"/>
      <c r="N35" s="319" t="n"/>
    </row>
    <row r="36">
      <c r="A36" s="373" t="n"/>
      <c r="B36" s="373" t="n"/>
      <c r="C36" s="380" t="inlineStr">
        <is>
          <t>Итого основное оборудование</t>
        </is>
      </c>
      <c r="D36" s="373" t="n"/>
      <c r="E36" s="463" t="n"/>
      <c r="F36" s="382" t="n"/>
      <c r="G36" s="279">
        <f>G35</f>
        <v/>
      </c>
      <c r="H36" s="383">
        <f>H35</f>
        <v/>
      </c>
      <c r="I36" s="287" t="n"/>
      <c r="J36" s="279">
        <f>J35</f>
        <v/>
      </c>
      <c r="L36" s="319" t="n"/>
    </row>
    <row r="37" hidden="1" outlineLevel="1" ht="37.5" customHeight="1" s="322">
      <c r="A37" s="373" t="n">
        <v>15</v>
      </c>
      <c r="B37" s="220" t="inlineStr">
        <is>
          <t>БЦ.60.62</t>
        </is>
      </c>
      <c r="C37" s="380" t="inlineStr">
        <is>
          <t>Ограничитель перенапряжения 330 кВ</t>
        </is>
      </c>
      <c r="D37" s="373" t="inlineStr">
        <is>
          <t>шт</t>
        </is>
      </c>
      <c r="E37" s="463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505890</v>
      </c>
      <c r="J37" s="279">
        <f>ROUND(I37*E37,2)</f>
        <v/>
      </c>
      <c r="K37" s="319" t="n"/>
      <c r="L37" s="319" t="n"/>
      <c r="M37" s="319" t="n"/>
      <c r="N37" s="319" t="n"/>
    </row>
    <row r="38" collapsed="1" s="322">
      <c r="A38" s="373" t="n"/>
      <c r="B38" s="373" t="n"/>
      <c r="C38" s="380" t="inlineStr">
        <is>
          <t>Итого прочее оборудование</t>
        </is>
      </c>
      <c r="D38" s="373" t="n"/>
      <c r="E38" s="463" t="n"/>
      <c r="F38" s="382" t="n"/>
      <c r="G38" s="279">
        <f>G37</f>
        <v/>
      </c>
      <c r="H38" s="383">
        <f>H37</f>
        <v/>
      </c>
      <c r="I38" s="287" t="n"/>
      <c r="J38" s="279">
        <f>J37</f>
        <v/>
      </c>
      <c r="L38" s="319" t="n"/>
    </row>
    <row r="39">
      <c r="A39" s="373" t="n"/>
      <c r="B39" s="373" t="n"/>
      <c r="C39" s="363" t="inlineStr">
        <is>
          <t>Итого по разделу «Оборудование»</t>
        </is>
      </c>
      <c r="D39" s="373" t="n"/>
      <c r="E39" s="381" t="n"/>
      <c r="F39" s="382" t="n"/>
      <c r="G39" s="279">
        <f>G38+G36</f>
        <v/>
      </c>
      <c r="H39" s="383">
        <f>H38+H36</f>
        <v/>
      </c>
      <c r="I39" s="287" t="n"/>
      <c r="J39" s="279">
        <f>J38+J36</f>
        <v/>
      </c>
      <c r="L39" s="319" t="n"/>
    </row>
    <row r="40" ht="25.5" customHeight="1" s="322">
      <c r="A40" s="373" t="n"/>
      <c r="B40" s="373" t="n"/>
      <c r="C40" s="380" t="inlineStr">
        <is>
          <t>в том числе технологическое оборудование</t>
        </is>
      </c>
      <c r="D40" s="373" t="n"/>
      <c r="E40" s="464" t="n"/>
      <c r="F40" s="382" t="n"/>
      <c r="G40" s="279">
        <f>G39</f>
        <v/>
      </c>
      <c r="H40" s="383" t="n"/>
      <c r="I40" s="287" t="n"/>
      <c r="J40" s="279">
        <f>J39</f>
        <v/>
      </c>
      <c r="L40" s="319" t="n"/>
    </row>
    <row r="41" ht="14.25" customFormat="1" customHeight="1" s="319">
      <c r="A41" s="373" t="n"/>
      <c r="B41" s="363" t="inlineStr">
        <is>
          <t>Материалы</t>
        </is>
      </c>
      <c r="C41" s="453" t="n"/>
      <c r="D41" s="453" t="n"/>
      <c r="E41" s="453" t="n"/>
      <c r="F41" s="453" t="n"/>
      <c r="G41" s="453" t="n"/>
      <c r="H41" s="454" t="n"/>
      <c r="I41" s="284" t="n"/>
      <c r="J41" s="284" t="n"/>
    </row>
    <row r="42" ht="14.25" customFormat="1" customHeight="1" s="319">
      <c r="A42" s="374" t="n"/>
      <c r="B42" s="376" t="inlineStr">
        <is>
          <t>Основные материалы</t>
        </is>
      </c>
      <c r="C42" s="465" t="n"/>
      <c r="D42" s="465" t="n"/>
      <c r="E42" s="465" t="n"/>
      <c r="F42" s="465" t="n"/>
      <c r="G42" s="465" t="n"/>
      <c r="H42" s="466" t="n"/>
      <c r="I42" s="288" t="n"/>
      <c r="J42" s="288" t="n"/>
    </row>
    <row r="43" ht="21" customFormat="1" customHeight="1" s="319">
      <c r="A43" s="373" t="n">
        <v>16</v>
      </c>
      <c r="B43" s="373" t="inlineStr">
        <is>
          <t>22.2.01.05-0052</t>
        </is>
      </c>
      <c r="C43" s="380" t="inlineStr">
        <is>
          <t>Изолятор опорный ИОС-35-500-03 УХЛ, Т1</t>
        </is>
      </c>
      <c r="D43" s="373" t="inlineStr">
        <is>
          <t>шт</t>
        </is>
      </c>
      <c r="E43" s="381" t="n">
        <v>115.2</v>
      </c>
      <c r="F43" s="382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9">
      <c r="A44" s="373" t="n">
        <v>17</v>
      </c>
      <c r="B44" s="373" t="inlineStr">
        <is>
          <t>22.2.01.03-0003</t>
        </is>
      </c>
      <c r="C44" s="380" t="inlineStr">
        <is>
          <t>Изолятор подвесной стеклянный ПСД-70Е</t>
        </is>
      </c>
      <c r="D44" s="373" t="inlineStr">
        <is>
          <t>шт</t>
        </is>
      </c>
      <c r="E44" s="381" t="n">
        <v>294.4</v>
      </c>
      <c r="F44" s="382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9">
      <c r="A45" s="373" t="n">
        <v>18</v>
      </c>
      <c r="B45" s="373" t="inlineStr">
        <is>
          <t>20.5.04.04-0016</t>
        </is>
      </c>
      <c r="C45" s="380" t="inlineStr">
        <is>
          <t>Зажим натяжной НАС-600-1</t>
        </is>
      </c>
      <c r="D45" s="373" t="inlineStr">
        <is>
          <t>шт</t>
        </is>
      </c>
      <c r="E45" s="381" t="n">
        <v>108.8</v>
      </c>
      <c r="F45" s="382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9">
      <c r="A46" s="373" t="n">
        <v>19</v>
      </c>
      <c r="B46" s="373" t="inlineStr">
        <is>
          <t>20.2.10.01-0002</t>
        </is>
      </c>
      <c r="C46" s="380" t="inlineStr">
        <is>
          <t>Наконечники кабельные алюминиевые</t>
        </is>
      </c>
      <c r="D46" s="373" t="inlineStr">
        <is>
          <t>100 шт</t>
        </is>
      </c>
      <c r="E46" s="381" t="n">
        <v>19.2</v>
      </c>
      <c r="F46" s="382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9">
      <c r="A47" s="375" t="n"/>
      <c r="B47" s="228" t="n"/>
      <c r="C47" s="229" t="inlineStr">
        <is>
          <t>Итого основные материалы</t>
        </is>
      </c>
      <c r="D47" s="375" t="n"/>
      <c r="E47" s="467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9">
      <c r="A48" s="373" t="n">
        <v>20</v>
      </c>
      <c r="B48" s="373" t="inlineStr">
        <is>
          <t>22.2.02.04-0044</t>
        </is>
      </c>
      <c r="C48" s="380" t="inlineStr">
        <is>
          <t>Звено промежуточное трехлапчатое ПРТ-7/21-2</t>
        </is>
      </c>
      <c r="D48" s="373" t="inlineStr">
        <is>
          <t>шт</t>
        </is>
      </c>
      <c r="E48" s="381" t="n">
        <v>107.2</v>
      </c>
      <c r="F48" s="382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9">
      <c r="A49" s="373" t="n">
        <v>21</v>
      </c>
      <c r="B49" s="373" t="inlineStr">
        <is>
          <t>20.1.01.07-0006</t>
        </is>
      </c>
      <c r="C49" s="380" t="inlineStr">
        <is>
          <t>Зажим опорный АА-6-3</t>
        </is>
      </c>
      <c r="D49" s="373" t="inlineStr">
        <is>
          <t>шт</t>
        </is>
      </c>
      <c r="E49" s="381" t="n">
        <v>112</v>
      </c>
      <c r="F49" s="382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9">
      <c r="A50" s="373" t="n">
        <v>22</v>
      </c>
      <c r="B50" s="373" t="inlineStr">
        <is>
          <t>20.1.02.22-0001</t>
        </is>
      </c>
      <c r="C50" s="380" t="inlineStr">
        <is>
          <t>Ушко: двухлапчатое укороченное У2К-7-16</t>
        </is>
      </c>
      <c r="D50" s="373" t="inlineStr">
        <is>
          <t>шт</t>
        </is>
      </c>
      <c r="E50" s="381" t="n">
        <v>107.2</v>
      </c>
      <c r="F50" s="382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9">
      <c r="A51" s="373" t="n">
        <v>23</v>
      </c>
      <c r="B51" s="373" t="inlineStr">
        <is>
          <t>20.1.02.21-0043</t>
        </is>
      </c>
      <c r="C51" s="380" t="inlineStr">
        <is>
          <t>Узел крепления КГП-7-3</t>
        </is>
      </c>
      <c r="D51" s="373" t="inlineStr">
        <is>
          <t>шт</t>
        </is>
      </c>
      <c r="E51" s="381" t="n">
        <v>107.2</v>
      </c>
      <c r="F51" s="382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9">
      <c r="A52" s="373" t="n">
        <v>24</v>
      </c>
      <c r="B52" s="373" t="inlineStr">
        <is>
          <t>20.2.09.08-0031</t>
        </is>
      </c>
      <c r="C52" s="380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3" t="inlineStr">
        <is>
          <t>компл</t>
        </is>
      </c>
      <c r="E52" s="381" t="n">
        <v>3.2</v>
      </c>
      <c r="F52" s="382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9">
      <c r="A53" s="373" t="n">
        <v>25</v>
      </c>
      <c r="B53" s="373" t="inlineStr">
        <is>
          <t>20.5.03.02-0001</t>
        </is>
      </c>
      <c r="C53" s="380" t="inlineStr">
        <is>
          <t>Шинодержатели 375/750 тип ШП, ШР</t>
        </is>
      </c>
      <c r="D53" s="373" t="inlineStr">
        <is>
          <t>шт</t>
        </is>
      </c>
      <c r="E53" s="381" t="n">
        <v>9.6</v>
      </c>
      <c r="F53" s="382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9">
      <c r="A54" s="373" t="n">
        <v>26</v>
      </c>
      <c r="B54" s="373" t="inlineStr">
        <is>
          <t>21.2.01.02-0094</t>
        </is>
      </c>
      <c r="C54" s="380" t="inlineStr">
        <is>
          <t>Провод неизолированный для воздушных линий электропередачи АС 300/39</t>
        </is>
      </c>
      <c r="D54" s="373" t="inlineStr">
        <is>
          <t>т</t>
        </is>
      </c>
      <c r="E54" s="381" t="n">
        <v>0.0384</v>
      </c>
      <c r="F54" s="382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9">
      <c r="A55" s="373" t="n">
        <v>27</v>
      </c>
      <c r="B55" s="373" t="inlineStr">
        <is>
          <t>20.1.02.14-1022</t>
        </is>
      </c>
      <c r="C55" s="380" t="inlineStr">
        <is>
          <t>Серьга СРС-7-16</t>
        </is>
      </c>
      <c r="D55" s="373" t="inlineStr">
        <is>
          <t>шт</t>
        </is>
      </c>
      <c r="E55" s="381" t="n">
        <v>107.2</v>
      </c>
      <c r="F55" s="382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9">
      <c r="A56" s="373" t="n">
        <v>28</v>
      </c>
      <c r="B56" s="373" t="inlineStr">
        <is>
          <t>07.2.07.04-0007</t>
        </is>
      </c>
      <c r="C56" s="380" t="inlineStr">
        <is>
          <t>Конструкции стальные индивидуальные решетчатые сварные, масса до 0,1 т</t>
        </is>
      </c>
      <c r="D56" s="373" t="inlineStr">
        <is>
          <t>т</t>
        </is>
      </c>
      <c r="E56" s="381" t="n">
        <v>0.0704</v>
      </c>
      <c r="F56" s="382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9">
      <c r="A57" s="373" t="n">
        <v>29</v>
      </c>
      <c r="B57" s="373" t="inlineStr">
        <is>
          <t>20.1.02.05-0013</t>
        </is>
      </c>
      <c r="C57" s="380" t="inlineStr">
        <is>
          <t>Коромысло: универсальное трехлучевое 3КУ-16-1</t>
        </is>
      </c>
      <c r="D57" s="373" t="inlineStr">
        <is>
          <t>шт</t>
        </is>
      </c>
      <c r="E57" s="381" t="n">
        <v>1.6</v>
      </c>
      <c r="F57" s="382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9">
      <c r="A58" s="373" t="n">
        <v>30</v>
      </c>
      <c r="B58" s="373" t="inlineStr">
        <is>
          <t>20.2.02.06-0003</t>
        </is>
      </c>
      <c r="C58" s="380" t="inlineStr">
        <is>
          <t>Экран защитный: ЭЗ-500-6</t>
        </is>
      </c>
      <c r="D58" s="373" t="inlineStr">
        <is>
          <t>шт</t>
        </is>
      </c>
      <c r="E58" s="381" t="n">
        <v>1.6</v>
      </c>
      <c r="F58" s="382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9">
      <c r="A59" s="373" t="n">
        <v>31</v>
      </c>
      <c r="B59" s="373" t="inlineStr">
        <is>
          <t>10.1.02.02-0001</t>
        </is>
      </c>
      <c r="C59" s="380" t="inlineStr">
        <is>
          <t>Алюминий листовой (Пластина переходная АП 80Х8)</t>
        </is>
      </c>
      <c r="D59" s="373" t="inlineStr">
        <is>
          <t>т</t>
        </is>
      </c>
      <c r="E59" s="381" t="n">
        <v>0.008255999999999999</v>
      </c>
      <c r="F59" s="382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9">
      <c r="A60" s="373" t="n">
        <v>32</v>
      </c>
      <c r="B60" s="373" t="inlineStr">
        <is>
          <t>01.7.15.03-0042</t>
        </is>
      </c>
      <c r="C60" s="380" t="inlineStr">
        <is>
          <t>Болты с гайками и шайбами строительные</t>
        </is>
      </c>
      <c r="D60" s="373" t="inlineStr">
        <is>
          <t>кг</t>
        </is>
      </c>
      <c r="E60" s="381" t="n">
        <v>46.30496</v>
      </c>
      <c r="F60" s="382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9">
      <c r="A61" s="373" t="n">
        <v>33</v>
      </c>
      <c r="B61" s="373" t="inlineStr">
        <is>
          <t>24.3.03.13-0415</t>
        </is>
      </c>
      <c r="C61" s="380" t="inlineStr">
        <is>
          <t>Трубы напорные полиэтиленовые, среднего типа, ПНД, номинальный наружный диаметр 63 мм</t>
        </is>
      </c>
      <c r="D61" s="373" t="inlineStr">
        <is>
          <t>м</t>
        </is>
      </c>
      <c r="E61" s="381" t="n">
        <v>16</v>
      </c>
      <c r="F61" s="382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9">
      <c r="A62" s="373" t="n">
        <v>34</v>
      </c>
      <c r="B62" s="373" t="inlineStr">
        <is>
          <t>01.7.15.10-0035</t>
        </is>
      </c>
      <c r="C62" s="380" t="inlineStr">
        <is>
          <t>Скобы СК-21-1А</t>
        </is>
      </c>
      <c r="D62" s="373" t="inlineStr">
        <is>
          <t>шт</t>
        </is>
      </c>
      <c r="E62" s="381" t="n">
        <v>3.2</v>
      </c>
      <c r="F62" s="382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9">
      <c r="A63" s="373" t="n">
        <v>35</v>
      </c>
      <c r="B63" s="373" t="inlineStr">
        <is>
          <t>01.3.01.06-0050</t>
        </is>
      </c>
      <c r="C63" s="380" t="inlineStr">
        <is>
          <t>Смазка универсальная тугоплавкая УТ (консталин жировой)</t>
        </is>
      </c>
      <c r="D63" s="373" t="inlineStr">
        <is>
          <t>т</t>
        </is>
      </c>
      <c r="E63" s="381" t="n">
        <v>0.020064</v>
      </c>
      <c r="F63" s="382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9">
      <c r="A64" s="373" t="n">
        <v>36</v>
      </c>
      <c r="B64" s="373" t="inlineStr">
        <is>
          <t>999-9950</t>
        </is>
      </c>
      <c r="C64" s="380" t="inlineStr">
        <is>
          <t>Вспомогательные ненормируемые ресурсы</t>
        </is>
      </c>
      <c r="D64" s="373" t="inlineStr">
        <is>
          <t>руб.</t>
        </is>
      </c>
      <c r="E64" s="381" t="n">
        <v>254.955008</v>
      </c>
      <c r="F64" s="382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9">
      <c r="A65" s="373" t="n">
        <v>37</v>
      </c>
      <c r="B65" s="373" t="inlineStr">
        <is>
          <t>20.1.02.23-0082</t>
        </is>
      </c>
      <c r="C65" s="380" t="inlineStr">
        <is>
          <t>Перемычки гибкие, тип ПГС-50</t>
        </is>
      </c>
      <c r="D65" s="373" t="inlineStr">
        <is>
          <t>10 шт</t>
        </is>
      </c>
      <c r="E65" s="381" t="n">
        <v>6.4</v>
      </c>
      <c r="F65" s="382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9">
      <c r="A66" s="373" t="n">
        <v>38</v>
      </c>
      <c r="B66" s="373" t="inlineStr">
        <is>
          <t>20.1.02.05-0011</t>
        </is>
      </c>
      <c r="C66" s="380" t="inlineStr">
        <is>
          <t>Коромысло: универсальное 2КУ-12-1</t>
        </is>
      </c>
      <c r="D66" s="373" t="inlineStr">
        <is>
          <t>шт</t>
        </is>
      </c>
      <c r="E66" s="381" t="n">
        <v>1.6</v>
      </c>
      <c r="F66" s="382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9">
      <c r="A67" s="373" t="n">
        <v>39</v>
      </c>
      <c r="B67" s="373" t="inlineStr">
        <is>
          <t>20.1.02.21-0035</t>
        </is>
      </c>
      <c r="C67" s="380" t="inlineStr">
        <is>
          <t>Узел крепления КГН-7-5</t>
        </is>
      </c>
      <c r="D67" s="373" t="inlineStr">
        <is>
          <t>шт</t>
        </is>
      </c>
      <c r="E67" s="381" t="n">
        <v>1.6</v>
      </c>
      <c r="F67" s="382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9">
      <c r="A68" s="373" t="n">
        <v>40</v>
      </c>
      <c r="B68" s="373" t="inlineStr">
        <is>
          <t>01.7.15.10-0038</t>
        </is>
      </c>
      <c r="C68" s="380" t="inlineStr">
        <is>
          <t>Скобы трехлапчатые СКТ-16-1</t>
        </is>
      </c>
      <c r="D68" s="373" t="inlineStr">
        <is>
          <t>шт</t>
        </is>
      </c>
      <c r="E68" s="381" t="n">
        <v>1.6</v>
      </c>
      <c r="F68" s="382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9">
      <c r="A69" s="373" t="n">
        <v>41</v>
      </c>
      <c r="B69" s="373" t="inlineStr">
        <is>
          <t>20.1.02.22-0013</t>
        </is>
      </c>
      <c r="C69" s="380" t="inlineStr">
        <is>
          <t>Ушко: специальное УС-7-16</t>
        </is>
      </c>
      <c r="D69" s="373" t="inlineStr">
        <is>
          <t>шт</t>
        </is>
      </c>
      <c r="E69" s="381" t="n">
        <v>1.6</v>
      </c>
      <c r="F69" s="382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9">
      <c r="A70" s="373" t="n">
        <v>42</v>
      </c>
      <c r="B70" s="373" t="inlineStr">
        <is>
          <t>01.7.15.10-0031</t>
        </is>
      </c>
      <c r="C70" s="380" t="inlineStr">
        <is>
          <t>Скобы СК-7-1А</t>
        </is>
      </c>
      <c r="D70" s="373" t="inlineStr">
        <is>
          <t>шт</t>
        </is>
      </c>
      <c r="E70" s="381" t="n">
        <v>4.8</v>
      </c>
      <c r="F70" s="382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9">
      <c r="A71" s="373" t="n">
        <v>43</v>
      </c>
      <c r="B71" s="373" t="inlineStr">
        <is>
          <t>01.7.15.10-0034</t>
        </is>
      </c>
      <c r="C71" s="380" t="inlineStr">
        <is>
          <t>Скобы СК-16-1А</t>
        </is>
      </c>
      <c r="D71" s="373" t="inlineStr">
        <is>
          <t>шт</t>
        </is>
      </c>
      <c r="E71" s="381" t="n">
        <v>1.6</v>
      </c>
      <c r="F71" s="382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9">
      <c r="A72" s="373" t="n">
        <v>44</v>
      </c>
      <c r="B72" s="373" t="inlineStr">
        <is>
          <t>20.1.02.05-0003</t>
        </is>
      </c>
      <c r="C72" s="380" t="inlineStr">
        <is>
          <t>Коромысло: 2КД-7-1С</t>
        </is>
      </c>
      <c r="D72" s="373" t="inlineStr">
        <is>
          <t>шт</t>
        </is>
      </c>
      <c r="E72" s="381" t="n">
        <v>1.6</v>
      </c>
      <c r="F72" s="382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9">
      <c r="A73" s="373" t="n">
        <v>45</v>
      </c>
      <c r="B73" s="373" t="inlineStr">
        <is>
          <t>20.1.02.05-0008</t>
        </is>
      </c>
      <c r="C73" s="380" t="inlineStr">
        <is>
          <t>Коромысло: К2-7-1С</t>
        </is>
      </c>
      <c r="D73" s="373" t="inlineStr">
        <is>
          <t>шт</t>
        </is>
      </c>
      <c r="E73" s="381" t="n">
        <v>1.6</v>
      </c>
      <c r="F73" s="382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9">
      <c r="A74" s="373" t="n">
        <v>46</v>
      </c>
      <c r="B74" s="373" t="inlineStr">
        <is>
          <t>22.2.02.04-0017</t>
        </is>
      </c>
      <c r="C74" s="380" t="inlineStr">
        <is>
          <t>Звено промежуточное прямое двойное 2ПР-7-1</t>
        </is>
      </c>
      <c r="D74" s="373" t="inlineStr">
        <is>
          <t>шт</t>
        </is>
      </c>
      <c r="E74" s="381" t="n">
        <v>1.6</v>
      </c>
      <c r="F74" s="382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9">
      <c r="A75" s="373" t="n">
        <v>47</v>
      </c>
      <c r="B75" s="373" t="inlineStr">
        <is>
          <t>22.2.02.04-0001</t>
        </is>
      </c>
      <c r="C75" s="380" t="inlineStr">
        <is>
          <t>Звено промежуточное вывернутое ПРВ-7-1</t>
        </is>
      </c>
      <c r="D75" s="373" t="inlineStr">
        <is>
          <t>шт</t>
        </is>
      </c>
      <c r="E75" s="381" t="n">
        <v>1.6</v>
      </c>
      <c r="F75" s="382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9">
      <c r="A76" s="373" t="n">
        <v>48</v>
      </c>
      <c r="B76" s="373" t="inlineStr">
        <is>
          <t>22.2.02.04-0021</t>
        </is>
      </c>
      <c r="C76" s="380" t="inlineStr">
        <is>
          <t>Звено промежуточное прямое ПР-7-6</t>
        </is>
      </c>
      <c r="D76" s="373" t="inlineStr">
        <is>
          <t>шт</t>
        </is>
      </c>
      <c r="E76" s="381" t="n">
        <v>1.6</v>
      </c>
      <c r="F76" s="382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9">
      <c r="A77" s="373" t="n">
        <v>49</v>
      </c>
      <c r="B77" s="373" t="inlineStr">
        <is>
          <t>20.1.02.14-1014</t>
        </is>
      </c>
      <c r="C77" s="380" t="inlineStr">
        <is>
          <t>Серьга СР-7-16</t>
        </is>
      </c>
      <c r="D77" s="373" t="inlineStr">
        <is>
          <t>шт</t>
        </is>
      </c>
      <c r="E77" s="381" t="n">
        <v>1.6</v>
      </c>
      <c r="F77" s="382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9">
      <c r="A78" s="373" t="n">
        <v>50</v>
      </c>
      <c r="B78" s="373" t="inlineStr">
        <is>
          <t>01.7.15.07-0031</t>
        </is>
      </c>
      <c r="C78" s="380" t="inlineStr">
        <is>
          <t>Дюбели распорные с гайкой</t>
        </is>
      </c>
      <c r="D78" s="373" t="inlineStr">
        <is>
          <t>100 шт</t>
        </is>
      </c>
      <c r="E78" s="381" t="n">
        <v>0.05632</v>
      </c>
      <c r="F78" s="382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9">
      <c r="A79" s="373" t="n">
        <v>51</v>
      </c>
      <c r="B79" s="373" t="inlineStr">
        <is>
          <t>03.2.01.01-0003</t>
        </is>
      </c>
      <c r="C79" s="380" t="inlineStr">
        <is>
          <t>Портландцемент общестроительного назначения бездобавочный М500 Д0 (ЦЕМ I 42,5Н)</t>
        </is>
      </c>
      <c r="D79" s="373" t="inlineStr">
        <is>
          <t>т</t>
        </is>
      </c>
      <c r="E79" s="381" t="n">
        <v>0.012672</v>
      </c>
      <c r="F79" s="382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9">
      <c r="A80" s="373" t="n">
        <v>52</v>
      </c>
      <c r="B80" s="373" t="inlineStr">
        <is>
          <t>01.3.01.01-0001</t>
        </is>
      </c>
      <c r="C80" s="380" t="inlineStr">
        <is>
          <t>Бензин авиационный Б-70</t>
        </is>
      </c>
      <c r="D80" s="373" t="inlineStr">
        <is>
          <t>т</t>
        </is>
      </c>
      <c r="E80" s="381" t="n">
        <v>0.00128</v>
      </c>
      <c r="F80" s="382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9">
      <c r="A81" s="373" t="n">
        <v>53</v>
      </c>
      <c r="B81" s="373" t="inlineStr">
        <is>
          <t>14.4.02.09-0001</t>
        </is>
      </c>
      <c r="C81" s="380" t="inlineStr">
        <is>
          <t>Краска</t>
        </is>
      </c>
      <c r="D81" s="373" t="inlineStr">
        <is>
          <t>кг</t>
        </is>
      </c>
      <c r="E81" s="381" t="n">
        <v>0.20064</v>
      </c>
      <c r="F81" s="382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9">
      <c r="A82" s="373" t="n">
        <v>54</v>
      </c>
      <c r="B82" s="373" t="inlineStr">
        <is>
          <t>01.7.11.07-0034</t>
        </is>
      </c>
      <c r="C82" s="380" t="inlineStr">
        <is>
          <t>Электроды сварочные Э42А, диаметр 4 мм</t>
        </is>
      </c>
      <c r="D82" s="373" t="inlineStr">
        <is>
          <t>кг</t>
        </is>
      </c>
      <c r="E82" s="381" t="n">
        <v>0.44928</v>
      </c>
      <c r="F82" s="382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9">
      <c r="A83" s="373" t="n">
        <v>55</v>
      </c>
      <c r="B83" s="373" t="inlineStr">
        <is>
          <t>14.1.02.01-0002</t>
        </is>
      </c>
      <c r="C83" s="380" t="inlineStr">
        <is>
          <t>Клей БМК-5к</t>
        </is>
      </c>
      <c r="D83" s="373" t="inlineStr">
        <is>
          <t>кг</t>
        </is>
      </c>
      <c r="E83" s="381" t="n">
        <v>0.08799999999999999</v>
      </c>
      <c r="F83" s="382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9">
      <c r="A84" s="373" t="n">
        <v>56</v>
      </c>
      <c r="B84" s="373" t="inlineStr">
        <is>
          <t>01.3.02.02-0001</t>
        </is>
      </c>
      <c r="C84" s="380" t="inlineStr">
        <is>
          <t>Аргон газообразный, сорт I</t>
        </is>
      </c>
      <c r="D84" s="373" t="inlineStr">
        <is>
          <t>м3</t>
        </is>
      </c>
      <c r="E84" s="381" t="n">
        <v>0.0528</v>
      </c>
      <c r="F84" s="382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9">
      <c r="A85" s="373" t="n">
        <v>57</v>
      </c>
      <c r="B85" s="373" t="inlineStr">
        <is>
          <t>01.7.06.07-0001</t>
        </is>
      </c>
      <c r="C85" s="380" t="inlineStr">
        <is>
          <t>Лента К226</t>
        </is>
      </c>
      <c r="D85" s="373" t="inlineStr">
        <is>
          <t>100 м</t>
        </is>
      </c>
      <c r="E85" s="381" t="n">
        <v>0.00768</v>
      </c>
      <c r="F85" s="382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9">
      <c r="A86" s="373" t="n">
        <v>58</v>
      </c>
      <c r="B86" s="373" t="inlineStr">
        <is>
          <t>01.7.15.11-0061</t>
        </is>
      </c>
      <c r="C86" s="380" t="inlineStr">
        <is>
          <t>Шайбы пружинные</t>
        </is>
      </c>
      <c r="D86" s="373" t="inlineStr">
        <is>
          <t>т</t>
        </is>
      </c>
      <c r="E86" s="381" t="n">
        <v>2.72e-05</v>
      </c>
      <c r="F86" s="382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9">
      <c r="A87" s="373" t="n">
        <v>59</v>
      </c>
      <c r="B87" s="373" t="inlineStr">
        <is>
          <t>10.1.02.04-0009</t>
        </is>
      </c>
      <c r="C87" s="38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3" t="inlineStr">
        <is>
          <t>т</t>
        </is>
      </c>
      <c r="E87" s="381" t="n">
        <v>1.28e-05</v>
      </c>
      <c r="F87" s="382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9">
      <c r="A88" s="373" t="n">
        <v>60</v>
      </c>
      <c r="B88" s="373" t="inlineStr">
        <is>
          <t>02.3.01.02-1011</t>
        </is>
      </c>
      <c r="C88" s="380" t="inlineStr">
        <is>
          <t>Песок природный I класс, средний, круглые сита</t>
        </is>
      </c>
      <c r="D88" s="373" t="inlineStr">
        <is>
          <t>м3</t>
        </is>
      </c>
      <c r="E88" s="381" t="n">
        <v>0.01056</v>
      </c>
      <c r="F88" s="382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9">
      <c r="A89" s="373" t="n">
        <v>61</v>
      </c>
      <c r="B89" s="373" t="inlineStr">
        <is>
          <t>10.2.02.10-0013</t>
        </is>
      </c>
      <c r="C89" s="380" t="inlineStr">
        <is>
          <t>Прутки медные, круглые, марка М3, диаметр 20 мм</t>
        </is>
      </c>
      <c r="D89" s="373" t="inlineStr">
        <is>
          <t>т</t>
        </is>
      </c>
      <c r="E89" s="381" t="n">
        <v>6.4e-06</v>
      </c>
      <c r="F89" s="382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9">
      <c r="A90" s="373" t="n">
        <v>62</v>
      </c>
      <c r="B90" s="373" t="inlineStr">
        <is>
          <t>01.3.01.05-0009</t>
        </is>
      </c>
      <c r="C90" s="380" t="inlineStr">
        <is>
          <t>Парафин нефтяной твердый Т-1</t>
        </is>
      </c>
      <c r="D90" s="373" t="inlineStr">
        <is>
          <t>т</t>
        </is>
      </c>
      <c r="E90" s="381" t="n">
        <v>3.2e-05</v>
      </c>
      <c r="F90" s="382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9">
      <c r="A91" s="373" t="n"/>
      <c r="B91" s="373" t="n"/>
      <c r="C91" s="380" t="inlineStr">
        <is>
          <t>Итого прочие материалы</t>
        </is>
      </c>
      <c r="D91" s="373" t="n"/>
      <c r="E91" s="381" t="n"/>
      <c r="F91" s="382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9">
      <c r="A92" s="373" t="n"/>
      <c r="B92" s="373" t="n"/>
      <c r="C92" s="363" t="inlineStr">
        <is>
          <t>Итого по разделу «Материалы»</t>
        </is>
      </c>
      <c r="D92" s="373" t="n"/>
      <c r="E92" s="381" t="n"/>
      <c r="F92" s="382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9">
      <c r="A93" s="373" t="n"/>
      <c r="B93" s="373" t="n"/>
      <c r="C93" s="380" t="inlineStr">
        <is>
          <t>ИТОГО ПО РМ</t>
        </is>
      </c>
      <c r="D93" s="373" t="n"/>
      <c r="E93" s="381" t="n"/>
      <c r="F93" s="382" t="n"/>
      <c r="G93" s="279">
        <f>G14+G32+G92</f>
        <v/>
      </c>
      <c r="H93" s="383" t="n"/>
      <c r="I93" s="279" t="n"/>
      <c r="J93" s="279">
        <f>J14+J32+J92</f>
        <v/>
      </c>
    </row>
    <row r="94" ht="29.25" customFormat="1" customHeight="1" s="319">
      <c r="A94" s="373" t="n"/>
      <c r="B94" s="373" t="n"/>
      <c r="C94" s="380" t="inlineStr">
        <is>
          <t>Накладные расходы</t>
        </is>
      </c>
      <c r="D94" s="235" t="n">
        <v>1.48</v>
      </c>
      <c r="E94" s="381" t="n"/>
      <c r="F94" s="382" t="n"/>
      <c r="G94" s="279">
        <f>ROUND((G14+G16)*D94,2)</f>
        <v/>
      </c>
      <c r="H94" s="383" t="n"/>
      <c r="I94" s="279" t="n"/>
      <c r="J94" s="279">
        <f>ROUND(D94*(J14+J16),2)</f>
        <v/>
      </c>
    </row>
    <row r="95" ht="24.75" customFormat="1" customHeight="1" s="319">
      <c r="A95" s="373" t="n"/>
      <c r="B95" s="373" t="n"/>
      <c r="C95" s="380" t="inlineStr">
        <is>
          <t>Сметная прибыль</t>
        </is>
      </c>
      <c r="D95" s="235" t="n">
        <v>1.18</v>
      </c>
      <c r="E95" s="381" t="n"/>
      <c r="F95" s="382" t="n"/>
      <c r="G95" s="279">
        <f>ROUND((G14+G16)*D95,2)</f>
        <v/>
      </c>
      <c r="H95" s="383" t="n"/>
      <c r="I95" s="279" t="n"/>
      <c r="J95" s="279">
        <f>ROUND(D95*(J14+J16),2)</f>
        <v/>
      </c>
    </row>
    <row r="96" ht="25.5" customFormat="1" customHeight="1" s="319">
      <c r="A96" s="373" t="n"/>
      <c r="B96" s="373" t="n"/>
      <c r="C96" s="380" t="inlineStr">
        <is>
          <t>Итого СМР (с НР и СП)</t>
        </is>
      </c>
      <c r="D96" s="373" t="inlineStr">
        <is>
          <t>Коэффициент на силу тока ТОР</t>
        </is>
      </c>
      <c r="E96" s="381" t="n">
        <v>1</v>
      </c>
      <c r="F96" s="382" t="n"/>
      <c r="G96" s="279">
        <f>ROUND((G14+G32+G92+G94+G95)/E96,2)</f>
        <v/>
      </c>
      <c r="H96" s="383" t="n"/>
      <c r="I96" s="279" t="n"/>
      <c r="J96" s="279">
        <f>ROUND((J14+J32+J92+J94+J95)/E96,2)</f>
        <v/>
      </c>
    </row>
    <row r="97" ht="14.25" customFormat="1" customHeight="1" s="319">
      <c r="A97" s="373" t="n"/>
      <c r="B97" s="373" t="n"/>
      <c r="C97" s="380" t="inlineStr">
        <is>
          <t>ВСЕГО СМР + ОБОРУДОВАНИЕ</t>
        </is>
      </c>
      <c r="D97" s="373" t="n"/>
      <c r="E97" s="381" t="n"/>
      <c r="F97" s="382" t="n"/>
      <c r="G97" s="279">
        <f>G96+G39</f>
        <v/>
      </c>
      <c r="H97" s="383" t="n"/>
      <c r="I97" s="279" t="n"/>
      <c r="J97" s="279">
        <f>J96+J39</f>
        <v/>
      </c>
    </row>
    <row r="98" ht="34.5" customFormat="1" customHeight="1" s="319">
      <c r="A98" s="373" t="n"/>
      <c r="B98" s="373" t="n"/>
      <c r="C98" s="380" t="inlineStr">
        <is>
          <t>ИТОГО ПОКАЗАТЕЛЬ НА ЕД. ИЗМ.</t>
        </is>
      </c>
      <c r="D98" s="373" t="inlineStr">
        <is>
          <t>ячейка</t>
        </is>
      </c>
      <c r="E98" s="381" t="n">
        <v>1</v>
      </c>
      <c r="F98" s="382" t="n"/>
      <c r="G98" s="279">
        <f>G97/E98</f>
        <v/>
      </c>
      <c r="H98" s="383" t="n"/>
      <c r="I98" s="279" t="n"/>
      <c r="J98" s="279">
        <f>J97/E98</f>
        <v/>
      </c>
    </row>
    <row r="100" ht="14.25" customFormat="1" customHeight="1" s="319">
      <c r="A100" s="318" t="inlineStr">
        <is>
          <t>Составил ______________________     Е. М. Добровольская</t>
        </is>
      </c>
    </row>
    <row r="101" ht="14.25" customFormat="1" customHeight="1" s="319">
      <c r="A101" s="321" t="inlineStr">
        <is>
          <t xml:space="preserve">                         (подпись, инициалы, фамилия)</t>
        </is>
      </c>
    </row>
    <row r="102" ht="14.25" customFormat="1" customHeight="1" s="319">
      <c r="A102" s="318" t="n"/>
    </row>
    <row r="103" ht="14.25" customFormat="1" customHeight="1" s="319">
      <c r="A103" s="318" t="inlineStr">
        <is>
          <t>Проверил ______________________        А.В. Костянецкая</t>
        </is>
      </c>
    </row>
    <row r="104" ht="14.25" customFormat="1" customHeight="1" s="319">
      <c r="A104" s="32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94" t="inlineStr">
        <is>
          <t>Приложение №6</t>
        </is>
      </c>
    </row>
    <row r="2" ht="21.75" customHeight="1" s="322">
      <c r="A2" s="394" t="n"/>
      <c r="B2" s="394" t="n"/>
      <c r="C2" s="394" t="n"/>
      <c r="D2" s="394" t="n"/>
      <c r="E2" s="394" t="n"/>
      <c r="F2" s="394" t="n"/>
      <c r="G2" s="394" t="n"/>
    </row>
    <row r="3">
      <c r="A3" s="343" t="inlineStr">
        <is>
          <t>Расчет стоимости оборудования</t>
        </is>
      </c>
    </row>
    <row r="4" ht="25.5" customHeight="1" s="322">
      <c r="A4" s="346" t="inlineStr">
        <is>
          <t>Наименование разрабатываемого показателя УНЦ —  Ячейка реактора ТОР 330кВ номинальный ток 350 А, сопротивление вне зависимости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22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3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2">
      <c r="A9" s="240" t="n"/>
      <c r="B9" s="380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22">
      <c r="A10" s="373" t="n"/>
      <c r="B10" s="363" t="n"/>
      <c r="C10" s="380" t="inlineStr">
        <is>
          <t>ИТОГО ИНЖЕНЕРНОЕ ОБОРУДОВАНИЕ</t>
        </is>
      </c>
      <c r="D10" s="363" t="n"/>
      <c r="E10" s="190" t="n"/>
      <c r="F10" s="382" t="n"/>
      <c r="G10" s="382" t="n">
        <v>0</v>
      </c>
    </row>
    <row r="11">
      <c r="A11" s="373" t="n"/>
      <c r="B11" s="380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41.25" customHeight="1" s="322">
      <c r="A12" s="373" t="n">
        <v>1</v>
      </c>
      <c r="B12" s="220">
        <f>'Прил.5 Расчет СМР и ОБ'!B35</f>
        <v/>
      </c>
      <c r="C12" s="380">
        <f>'Прил.5 Расчет СМР и ОБ'!C35</f>
        <v/>
      </c>
      <c r="D12" s="373">
        <f>'Прил.5 Расчет СМР и ОБ'!D35</f>
        <v/>
      </c>
      <c r="E12" s="463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3" t="n">
        <v>2</v>
      </c>
      <c r="B13" s="220">
        <f>'Прил.5 Расчет СМР и ОБ'!B37</f>
        <v/>
      </c>
      <c r="C13" s="380">
        <f>'Прил.5 Расчет СМР и ОБ'!C37</f>
        <v/>
      </c>
      <c r="D13" s="373">
        <f>'Прил.5 Расчет СМР и ОБ'!D37</f>
        <v/>
      </c>
      <c r="E13" s="463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2">
      <c r="A14" s="373" t="n"/>
      <c r="B14" s="380" t="n"/>
      <c r="C14" s="380" t="inlineStr">
        <is>
          <t>ИТОГО ТЕХНОЛОГИЧЕСКОЕ ОБОРУДОВАНИЕ</t>
        </is>
      </c>
      <c r="D14" s="380" t="n"/>
      <c r="E14" s="398" t="n"/>
      <c r="F14" s="382" t="n"/>
      <c r="G14" s="279">
        <f>SUM(G12:G13)</f>
        <v/>
      </c>
    </row>
    <row r="15" ht="19.5" customHeight="1" s="322">
      <c r="A15" s="373" t="n"/>
      <c r="B15" s="380" t="n"/>
      <c r="C15" s="380" t="inlineStr">
        <is>
          <t>Всего по разделу «Оборудование»</t>
        </is>
      </c>
      <c r="D15" s="380" t="n"/>
      <c r="E15" s="398" t="n"/>
      <c r="F15" s="382" t="n"/>
      <c r="G15" s="279">
        <f>G10+G14</f>
        <v/>
      </c>
    </row>
    <row r="16">
      <c r="A16" s="320" t="n"/>
      <c r="B16" s="199" t="n"/>
      <c r="C16" s="320" t="n"/>
      <c r="D16" s="320" t="n"/>
      <c r="E16" s="320" t="n"/>
      <c r="F16" s="320" t="n"/>
      <c r="G16" s="320" t="n"/>
    </row>
    <row r="17">
      <c r="A17" s="318" t="inlineStr">
        <is>
          <t>Составил ______________________    Е. М. Добровольская</t>
        </is>
      </c>
      <c r="B17" s="319" t="n"/>
      <c r="C17" s="319" t="n"/>
      <c r="D17" s="320" t="n"/>
      <c r="E17" s="320" t="n"/>
      <c r="F17" s="320" t="n"/>
      <c r="G17" s="320" t="n"/>
    </row>
    <row r="18">
      <c r="A18" s="321" t="inlineStr">
        <is>
          <t xml:space="preserve">                         (подпись, инициалы, фамилия)</t>
        </is>
      </c>
      <c r="B18" s="319" t="n"/>
      <c r="C18" s="319" t="n"/>
      <c r="D18" s="320" t="n"/>
      <c r="E18" s="320" t="n"/>
      <c r="F18" s="320" t="n"/>
      <c r="G18" s="320" t="n"/>
    </row>
    <row r="19">
      <c r="A19" s="318" t="n"/>
      <c r="B19" s="319" t="n"/>
      <c r="C19" s="319" t="n"/>
      <c r="D19" s="320" t="n"/>
      <c r="E19" s="320" t="n"/>
      <c r="F19" s="320" t="n"/>
      <c r="G19" s="320" t="n"/>
    </row>
    <row r="20">
      <c r="A20" s="318" t="inlineStr">
        <is>
          <t>Проверил ______________________        А.В. Костянецкая</t>
        </is>
      </c>
      <c r="B20" s="319" t="n"/>
      <c r="C20" s="319" t="n"/>
      <c r="D20" s="320" t="n"/>
      <c r="E20" s="320" t="n"/>
      <c r="F20" s="320" t="n"/>
      <c r="G20" s="320" t="n"/>
    </row>
    <row r="21">
      <c r="A21" s="321" t="inlineStr">
        <is>
          <t xml:space="preserve">                        (подпись, инициалы, фамилия)</t>
        </is>
      </c>
      <c r="B21" s="319" t="n"/>
      <c r="C21" s="319" t="n"/>
      <c r="D21" s="320" t="n"/>
      <c r="E21" s="320" t="n"/>
      <c r="F21" s="320" t="n"/>
      <c r="G21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C14" sqref="C14"/>
    </sheetView>
  </sheetViews>
  <sheetFormatPr baseColWidth="8" defaultColWidth="9.140625" defaultRowHeight="15"/>
  <cols>
    <col width="12.7109375" customWidth="1" style="322" min="1" max="1"/>
    <col width="16.42578125" customWidth="1" style="322" min="2" max="2"/>
    <col width="24.42578125" customWidth="1" style="322" min="3" max="3"/>
    <col width="25.5703125" customWidth="1" style="322" min="4" max="4"/>
    <col width="9.140625" customWidth="1" style="322" min="5" max="5"/>
  </cols>
  <sheetData>
    <row r="1" ht="15.6" customHeight="1" s="322">
      <c r="A1" s="324" t="n"/>
      <c r="B1" s="324" t="n"/>
      <c r="C1" s="324" t="n"/>
      <c r="D1" s="324" t="inlineStr">
        <is>
          <t>Приложение №7</t>
        </is>
      </c>
    </row>
    <row r="2" ht="15.6" customHeight="1" s="322">
      <c r="A2" s="324" t="n"/>
      <c r="B2" s="324" t="n"/>
      <c r="C2" s="324" t="n"/>
      <c r="D2" s="324" t="n"/>
    </row>
    <row r="3" ht="15.6" customHeight="1" s="322">
      <c r="A3" s="324" t="n"/>
      <c r="B3" s="311" t="inlineStr">
        <is>
          <t>Расчет показателя УНЦ</t>
        </is>
      </c>
      <c r="C3" s="324" t="n"/>
      <c r="D3" s="324" t="n"/>
    </row>
    <row r="4" ht="15.6" customHeight="1" s="322">
      <c r="A4" s="324" t="n"/>
      <c r="B4" s="324" t="n"/>
      <c r="C4" s="324" t="n"/>
      <c r="D4" s="324" t="n"/>
    </row>
    <row r="5" ht="62.45" customHeight="1" s="322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6" customHeight="1" s="322">
      <c r="A6" s="324" t="inlineStr">
        <is>
          <t>Единица измерения  — 1 ячейка</t>
        </is>
      </c>
      <c r="B6" s="324" t="n"/>
      <c r="C6" s="324" t="n"/>
      <c r="D6" s="324" t="n"/>
    </row>
    <row r="7" ht="15.6" customHeight="1" s="322">
      <c r="A7" s="324" t="n"/>
      <c r="B7" s="324" t="n"/>
      <c r="C7" s="324" t="n"/>
      <c r="D7" s="324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6" customHeight="1" s="322">
      <c r="A10" s="359" t="n">
        <v>1</v>
      </c>
      <c r="B10" s="359" t="n">
        <v>2</v>
      </c>
      <c r="C10" s="359" t="n">
        <v>3</v>
      </c>
      <c r="D10" s="359" t="n">
        <v>4</v>
      </c>
    </row>
    <row r="11" ht="78" customHeight="1" s="322">
      <c r="A11" s="359" t="inlineStr">
        <is>
          <t>Р3-01-3</t>
        </is>
      </c>
      <c r="B11" s="315" t="inlineStr">
        <is>
          <t xml:space="preserve">УНЦ ячейки реактора ТОР 110 - 330 кВ </t>
        </is>
      </c>
      <c r="C11" s="316">
        <f>D5</f>
        <v/>
      </c>
      <c r="D11" s="330">
        <f>'Прил.4 РМ'!C41/1000</f>
        <v/>
      </c>
    </row>
    <row r="13">
      <c r="A13" s="318" t="inlineStr">
        <is>
          <t>Составил ______________________      Е. М. Добровольская</t>
        </is>
      </c>
      <c r="B13" s="319" t="n"/>
      <c r="C13" s="319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19" t="n"/>
      <c r="C14" s="319" t="n"/>
      <c r="D14" s="320" t="n"/>
    </row>
    <row r="15">
      <c r="A15" s="318" t="n"/>
      <c r="B15" s="319" t="n"/>
      <c r="C15" s="319" t="n"/>
      <c r="D15" s="320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19" t="n"/>
      <c r="C17" s="319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50" t="inlineStr">
        <is>
          <t>Приложение № 10</t>
        </is>
      </c>
    </row>
    <row r="5" ht="18.75" customHeight="1" s="322">
      <c r="B5" s="201" t="n"/>
    </row>
    <row r="6" ht="15.75" customHeight="1" s="322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2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2">
      <c r="B10" s="359" t="n">
        <v>1</v>
      </c>
      <c r="C10" s="359" t="n">
        <v>2</v>
      </c>
      <c r="D10" s="359" t="n">
        <v>3</v>
      </c>
    </row>
    <row r="11" ht="45" customHeight="1" s="322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2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2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2">
      <c r="B14" s="359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2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2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2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2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204" t="n">
        <v>0.002</v>
      </c>
    </row>
    <row r="19" ht="24" customHeight="1" s="322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204" t="n">
        <v>0.03</v>
      </c>
    </row>
    <row r="20" ht="18.75" customHeight="1" s="322">
      <c r="B20" s="260" t="n"/>
    </row>
    <row r="21" ht="18.75" customHeight="1" s="322">
      <c r="B21" s="260" t="n"/>
    </row>
    <row r="22" ht="18.75" customHeight="1" s="322">
      <c r="B22" s="260" t="n"/>
    </row>
    <row r="23" ht="18.75" customHeight="1" s="322">
      <c r="B23" s="260" t="n"/>
    </row>
    <row r="26">
      <c r="B26" s="318" t="inlineStr">
        <is>
          <t>Составил ______________________        Е. М. Добровольская</t>
        </is>
      </c>
      <c r="C26" s="319" t="n"/>
    </row>
    <row r="27">
      <c r="B27" s="321" t="inlineStr">
        <is>
          <t xml:space="preserve">                         (подпись, инициалы, фамилия)</t>
        </is>
      </c>
      <c r="C27" s="319" t="n"/>
    </row>
    <row r="28">
      <c r="B28" s="318" t="n"/>
      <c r="C28" s="319" t="n"/>
    </row>
    <row r="29">
      <c r="B29" s="318" t="inlineStr">
        <is>
          <t>Проверил ______________________        А.В. Костянецкая</t>
        </is>
      </c>
      <c r="C29" s="319" t="n"/>
    </row>
    <row r="30">
      <c r="B30" s="321" t="inlineStr">
        <is>
          <t xml:space="preserve">                        (подпись, инициалы, фамилия)</t>
        </is>
      </c>
      <c r="C30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8" customHeight="1" s="322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6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6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09.1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1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6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0" t="n">
        <v>1</v>
      </c>
      <c r="F9" s="331" t="n"/>
      <c r="G9" s="333" t="n"/>
    </row>
    <row r="10" ht="15.6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9" t="n"/>
      <c r="D10" s="359" t="n"/>
      <c r="E10" s="468" t="n">
        <v>4</v>
      </c>
      <c r="F10" s="331" t="inlineStr">
        <is>
          <t>РТМ</t>
        </is>
      </c>
      <c r="G10" s="333" t="n"/>
    </row>
    <row r="11" ht="78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69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" customHeight="1" s="322">
      <c r="A12" s="336" t="inlineStr">
        <is>
          <t>1.6</t>
        </is>
      </c>
      <c r="B12" s="445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70" t="n">
        <v>1.139</v>
      </c>
      <c r="F12" s="4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22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2025-01-24T12:14:41Z</dcterms:modified>
  <cp:lastModifiedBy>Николай Трофименко</cp:lastModifiedBy>
  <cp:lastPrinted>2023-11-27T14:48:27Z</cp:lastPrinted>
</cp:coreProperties>
</file>