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31" sqref="D31"/>
    </sheetView>
  </sheetViews>
  <sheetFormatPr baseColWidth="8" defaultColWidth="9.140625" defaultRowHeight="15.75"/>
  <cols>
    <col width="9.140625" customWidth="1" style="319" min="1" max="2"/>
    <col width="51.7109375" customWidth="1" style="319" min="3" max="3"/>
    <col width="47" customWidth="1" style="319" min="4" max="4"/>
    <col width="37.42578125" customWidth="1" style="319" min="5" max="5"/>
    <col width="9.140625" customWidth="1" style="319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17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61" t="n"/>
      <c r="C6" s="261" t="n"/>
      <c r="D6" s="261" t="n"/>
    </row>
    <row r="7" ht="64.5" customHeight="1" s="317">
      <c r="B7" s="347" t="inlineStr">
        <is>
          <t>Наименование разрабатываемого показателя УНЦ - Ячейка реактора ТОР 220 (150) кВ номинальный ток 1000 А, 2,5 Ом</t>
        </is>
      </c>
    </row>
    <row r="8" ht="31.5" customHeight="1" s="317">
      <c r="B8" s="347" t="inlineStr">
        <is>
          <t>Сопоставимый уровень цен: 4 квартал 2018</t>
        </is>
      </c>
    </row>
    <row r="9" ht="15.75" customHeight="1" s="317">
      <c r="B9" s="347" t="inlineStr">
        <is>
          <t>Единица измерения  — 1 ячейка</t>
        </is>
      </c>
    </row>
    <row r="10">
      <c r="B10" s="347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62" t="n"/>
    </row>
    <row r="12" ht="96.75" customHeight="1" s="317">
      <c r="B12" s="354" t="n">
        <v>1</v>
      </c>
      <c r="C12" s="263" t="inlineStr">
        <is>
          <t>Наименование объекта-представителя</t>
        </is>
      </c>
      <c r="D12" s="354" t="inlineStr">
        <is>
          <t>ПС 500 кВ Белобережская (МЭС Сибири)</t>
        </is>
      </c>
    </row>
    <row r="13">
      <c r="B13" s="354" t="n">
        <v>2</v>
      </c>
      <c r="C13" s="263" t="inlineStr">
        <is>
          <t>Наименование субъекта Российской Федерации</t>
        </is>
      </c>
      <c r="D13" s="354" t="inlineStr">
        <is>
          <t>Брянская область</t>
        </is>
      </c>
    </row>
    <row r="14">
      <c r="B14" s="354" t="n">
        <v>3</v>
      </c>
      <c r="C14" s="263" t="inlineStr">
        <is>
          <t>Климатический район и подрайон</t>
        </is>
      </c>
      <c r="D14" s="354" t="inlineStr">
        <is>
          <t>II</t>
        </is>
      </c>
    </row>
    <row r="15">
      <c r="B15" s="354" t="n">
        <v>4</v>
      </c>
      <c r="C15" s="263" t="inlineStr">
        <is>
          <t>Мощность объекта</t>
        </is>
      </c>
      <c r="D15" s="354" t="n">
        <v>1</v>
      </c>
    </row>
    <row r="16" ht="116.25" customHeight="1" s="317">
      <c r="B16" s="354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Реактор токоограничивающий масляный наружной установки 220 кВ, 1000А,  2,5 Ом</t>
        </is>
      </c>
    </row>
    <row r="17" ht="79.5" customHeight="1" s="317">
      <c r="B17" s="354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17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17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17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4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17">
      <c r="B23" s="354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17">
      <c r="B24" s="354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17">
      <c r="B25" s="354" t="n">
        <v>10</v>
      </c>
      <c r="C25" s="263" t="inlineStr">
        <is>
          <t>Примечание</t>
        </is>
      </c>
      <c r="D25" s="354" t="n"/>
    </row>
    <row r="26">
      <c r="B26" s="271" t="n"/>
      <c r="C26" s="272" t="n"/>
      <c r="D26" s="272" t="n"/>
    </row>
    <row r="27" ht="37.5" customHeight="1" s="317">
      <c r="B27" s="163" t="n"/>
    </row>
    <row r="28">
      <c r="B28" s="319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319" min="1" max="1"/>
    <col width="9.140625" customWidth="1" style="319" min="2" max="2"/>
    <col width="35.28515625" customWidth="1" style="319" min="3" max="3"/>
    <col width="13.85546875" customWidth="1" style="319" min="4" max="4"/>
    <col width="24.85546875" customWidth="1" style="319" min="5" max="5"/>
    <col width="15.5703125" customWidth="1" style="319" min="6" max="6"/>
    <col width="14.85546875" customWidth="1" style="319" min="7" max="7"/>
    <col width="16.7109375" customWidth="1" style="319" min="8" max="8"/>
    <col width="13" customWidth="1" style="319" min="9" max="10"/>
    <col width="18" customWidth="1" style="319" min="11" max="11"/>
    <col width="9.140625" customWidth="1" style="319" min="12" max="12"/>
  </cols>
  <sheetData>
    <row r="3">
      <c r="B3" s="345" t="inlineStr">
        <is>
          <t>Приложение № 2</t>
        </is>
      </c>
      <c r="K3" s="163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17">
      <c r="B6" s="347">
        <f>'Прил.1 Сравнит табл'!B7:D7</f>
        <v/>
      </c>
    </row>
    <row r="7">
      <c r="B7" s="347">
        <f>'Прил.1 Сравнит табл'!B9:D9</f>
        <v/>
      </c>
    </row>
    <row r="8" ht="18.75" customHeight="1" s="317">
      <c r="B8" s="260" t="n"/>
    </row>
    <row r="9" ht="15.75" customHeight="1" s="317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17">
      <c r="B10" s="450" t="n"/>
      <c r="C10" s="450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2018г., тыс. руб.</t>
        </is>
      </c>
      <c r="G10" s="448" t="n"/>
      <c r="H10" s="448" t="n"/>
      <c r="I10" s="448" t="n"/>
      <c r="J10" s="449" t="n"/>
    </row>
    <row r="11" ht="31.5" customHeight="1" s="317">
      <c r="B11" s="451" t="n"/>
      <c r="C11" s="451" t="n"/>
      <c r="D11" s="451" t="n"/>
      <c r="E11" s="451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15" customHeight="1" s="317">
      <c r="B12" s="354" t="n"/>
      <c r="C12" s="264" t="inlineStr">
        <is>
          <t>Ячейка реактора ТОР 220 (150) кВ номинальный ток 1000 А, 2,5 Ом</t>
        </is>
      </c>
      <c r="D12" s="354" t="n"/>
      <c r="E12" s="354" t="n"/>
      <c r="F12" s="354" t="n">
        <v>1290.5404624</v>
      </c>
      <c r="G12" s="449" t="n"/>
      <c r="H12" s="354" t="n">
        <v>7859.0184362</v>
      </c>
      <c r="I12" s="354" t="n"/>
      <c r="J12" s="354" t="n">
        <v>9149.5588986</v>
      </c>
    </row>
    <row r="13" ht="15" customHeight="1" s="317">
      <c r="B13" s="357" t="inlineStr">
        <is>
          <t>Всего по объекту:</t>
        </is>
      </c>
      <c r="C13" s="448" t="n"/>
      <c r="D13" s="448" t="n"/>
      <c r="E13" s="449" t="n"/>
      <c r="F13" s="170" t="n"/>
      <c r="G13" s="170" t="n"/>
      <c r="H13" s="170" t="n"/>
      <c r="I13" s="170" t="n"/>
      <c r="J13" s="170" t="n"/>
    </row>
    <row r="14" ht="15.75" customHeight="1" s="317">
      <c r="B14" s="357" t="inlineStr">
        <is>
          <t>Всего по объекту в сопоставимом уровне цен 4кв. 2018г:</t>
        </is>
      </c>
      <c r="C14" s="448" t="n"/>
      <c r="D14" s="448" t="n"/>
      <c r="E14" s="449" t="n"/>
      <c r="F14" s="452">
        <f>F12</f>
        <v/>
      </c>
      <c r="G14" s="449" t="n"/>
      <c r="H14" s="170">
        <f>H12</f>
        <v/>
      </c>
      <c r="I14" s="170" t="n"/>
      <c r="J14" s="170">
        <f>J12</f>
        <v/>
      </c>
    </row>
    <row r="15" ht="15.75" customHeight="1" s="317"/>
    <row r="16" ht="15.75" customHeight="1" s="317"/>
    <row r="17" ht="15" customHeight="1" s="317"/>
    <row r="18" ht="15" customHeight="1" s="317">
      <c r="C18" s="313" t="inlineStr">
        <is>
          <t>Составил ______________________     Е. М. Добровольская</t>
        </is>
      </c>
      <c r="D18" s="314" t="n"/>
      <c r="E18" s="314" t="n"/>
    </row>
    <row r="19" ht="15" customHeight="1" s="317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17">
      <c r="C20" s="313" t="n"/>
      <c r="D20" s="314" t="n"/>
      <c r="E20" s="314" t="n"/>
    </row>
    <row r="21" ht="15" customHeight="1" s="317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17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  <row r="30" ht="15" customHeight="1" s="31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2" zoomScale="70" workbookViewId="0">
      <selection activeCell="E84" sqref="E84"/>
    </sheetView>
  </sheetViews>
  <sheetFormatPr baseColWidth="8" defaultColWidth="9.140625" defaultRowHeight="15.75"/>
  <cols>
    <col width="9.140625" customWidth="1" style="319" min="1" max="1"/>
    <col width="12.5703125" customWidth="1" style="319" min="2" max="2"/>
    <col width="22.42578125" customWidth="1" style="319" min="3" max="3"/>
    <col width="49.7109375" customWidth="1" style="319" min="4" max="4"/>
    <col width="10.140625" customWidth="1" style="319" min="5" max="5"/>
    <col width="20.7109375" customWidth="1" style="319" min="6" max="6"/>
    <col width="20" customWidth="1" style="319" min="7" max="7"/>
    <col width="16.7109375" customWidth="1" style="319" min="8" max="8"/>
    <col width="9.140625" customWidth="1" style="319" min="9" max="10"/>
    <col width="15" customWidth="1" style="319" min="11" max="11"/>
    <col width="9.140625" customWidth="1" style="319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17">
      <c r="A4" s="247" t="n"/>
      <c r="B4" s="247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>
      <c r="A6" s="362" t="inlineStr">
        <is>
          <t>Наименование разрабатываемого показателя УНЦ -  Ячейка реактора ТОР 220 (150) кВ номинальный ток 1000 А,  2,5 Ом</t>
        </is>
      </c>
    </row>
    <row r="7" s="317">
      <c r="A7" s="362" t="n"/>
      <c r="B7" s="362" t="n"/>
      <c r="C7" s="362" t="n"/>
      <c r="D7" s="362" t="n"/>
      <c r="E7" s="362" t="n"/>
      <c r="F7" s="362" t="n"/>
      <c r="G7" s="362" t="n"/>
      <c r="H7" s="362" t="n"/>
      <c r="I7" s="319" t="n"/>
      <c r="J7" s="319" t="n"/>
      <c r="K7" s="319" t="n"/>
      <c r="L7" s="319" t="n"/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17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9" t="n"/>
    </row>
    <row r="10" ht="40.5" customHeight="1" s="317">
      <c r="A10" s="451" t="n"/>
      <c r="B10" s="451" t="n"/>
      <c r="C10" s="451" t="n"/>
      <c r="D10" s="451" t="n"/>
      <c r="E10" s="451" t="n"/>
      <c r="F10" s="451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6">
      <c r="A12" s="359" t="inlineStr">
        <is>
          <t>Затраты труда рабочих</t>
        </is>
      </c>
      <c r="B12" s="448" t="n"/>
      <c r="C12" s="448" t="n"/>
      <c r="D12" s="448" t="n"/>
      <c r="E12" s="449" t="n"/>
      <c r="F12" s="453" t="n">
        <v>1156.6578</v>
      </c>
      <c r="G12" s="178" t="n"/>
      <c r="H12" s="453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4" t="inlineStr">
        <is>
          <t>чел.-ч</t>
        </is>
      </c>
      <c r="F13" s="454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4" t="inlineStr">
        <is>
          <t>чел.-ч</t>
        </is>
      </c>
      <c r="F14" s="454" t="n">
        <v>1153.5298</v>
      </c>
      <c r="G14" s="179" t="n">
        <v>9.619999999999999</v>
      </c>
      <c r="H14" s="179">
        <f>ROUND(F14*G14,2)</f>
        <v/>
      </c>
    </row>
    <row r="15">
      <c r="A15" s="358" t="inlineStr">
        <is>
          <t>Затраты труда машинистов</t>
        </is>
      </c>
      <c r="B15" s="448" t="n"/>
      <c r="C15" s="448" t="n"/>
      <c r="D15" s="448" t="n"/>
      <c r="E15" s="449" t="n"/>
      <c r="F15" s="359" t="n"/>
      <c r="G15" s="180" t="n"/>
      <c r="H15" s="453">
        <f>H16</f>
        <v/>
      </c>
    </row>
    <row r="16">
      <c r="A16" s="394" t="n">
        <v>3</v>
      </c>
      <c r="B16" s="360" t="n"/>
      <c r="C16" s="256" t="n">
        <v>2</v>
      </c>
      <c r="D16" s="257" t="inlineStr">
        <is>
          <t>Затраты труда машинистов</t>
        </is>
      </c>
      <c r="E16" s="394" t="inlineStr">
        <is>
          <t>чел.-ч</t>
        </is>
      </c>
      <c r="F16" s="454" t="n">
        <v>330.66572</v>
      </c>
      <c r="G16" s="179" t="n"/>
      <c r="H16" s="455" t="n">
        <v>3749.03</v>
      </c>
    </row>
    <row r="17" customFormat="1" s="306">
      <c r="A17" s="359" t="inlineStr">
        <is>
          <t>Машины и механизмы</t>
        </is>
      </c>
      <c r="B17" s="448" t="n"/>
      <c r="C17" s="448" t="n"/>
      <c r="D17" s="448" t="n"/>
      <c r="E17" s="449" t="n"/>
      <c r="F17" s="359" t="n"/>
      <c r="G17" s="180" t="n"/>
      <c r="H17" s="453">
        <f>SUM(H18:H28)</f>
        <v/>
      </c>
    </row>
    <row r="18">
      <c r="A18" s="394" t="n">
        <v>4</v>
      </c>
      <c r="B18" s="360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4" t="inlineStr">
        <is>
          <t>маш.-ч</t>
        </is>
      </c>
      <c r="F18" s="394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06">
      <c r="A19" s="394" t="n">
        <v>5</v>
      </c>
      <c r="B19" s="360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4" t="inlineStr">
        <is>
          <t>маш.-ч</t>
        </is>
      </c>
      <c r="F19" s="394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4" t="n">
        <v>6</v>
      </c>
      <c r="B20" s="360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4" t="inlineStr">
        <is>
          <t>маш.-ч</t>
        </is>
      </c>
      <c r="F20" s="394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17">
      <c r="A21" s="394" t="n">
        <v>7</v>
      </c>
      <c r="B21" s="360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4" t="inlineStr">
        <is>
          <t>маш.-ч</t>
        </is>
      </c>
      <c r="F21" s="394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4" t="n">
        <v>8</v>
      </c>
      <c r="B22" s="360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4" t="inlineStr">
        <is>
          <t>маш.-ч</t>
        </is>
      </c>
      <c r="F22" s="394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4" t="n">
        <v>9</v>
      </c>
      <c r="B23" s="360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4" t="inlineStr">
        <is>
          <t>маш.-ч</t>
        </is>
      </c>
      <c r="F23" s="394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17">
      <c r="A24" s="394" t="n">
        <v>10</v>
      </c>
      <c r="B24" s="360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4" t="inlineStr">
        <is>
          <t>маш.-ч</t>
        </is>
      </c>
      <c r="F24" s="394" t="n">
        <v>293.28</v>
      </c>
      <c r="G24" s="181" t="n">
        <v>0.9</v>
      </c>
      <c r="H24" s="179">
        <f>ROUND(F24*G24,2)</f>
        <v/>
      </c>
      <c r="I24" s="175" t="n"/>
    </row>
    <row r="25" ht="25.5" customHeight="1" s="317">
      <c r="A25" s="394" t="n">
        <v>11</v>
      </c>
      <c r="B25" s="360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4" t="inlineStr">
        <is>
          <t>маш.-ч</t>
        </is>
      </c>
      <c r="F25" s="394" t="n">
        <v>1.1192</v>
      </c>
      <c r="G25" s="181" t="n">
        <v>8.1</v>
      </c>
      <c r="H25" s="179">
        <f>ROUND(F25*G25,2)</f>
        <v/>
      </c>
    </row>
    <row r="26">
      <c r="A26" s="394" t="n">
        <v>12</v>
      </c>
      <c r="B26" s="360" t="n"/>
      <c r="C26" s="256" t="inlineStr">
        <is>
          <t>91.21.22-491</t>
        </is>
      </c>
      <c r="D26" s="257" t="inlineStr">
        <is>
          <t>Шинотрубогибы</t>
        </is>
      </c>
      <c r="E26" s="394" t="inlineStr">
        <is>
          <t>маш.-ч</t>
        </is>
      </c>
      <c r="F26" s="394" t="n">
        <v>0.4734</v>
      </c>
      <c r="G26" s="181" t="n">
        <v>15.24</v>
      </c>
      <c r="H26" s="179">
        <f>ROUND(F26*G26,2)</f>
        <v/>
      </c>
    </row>
    <row r="27" ht="25.5" customHeight="1" s="317">
      <c r="A27" s="394" t="n">
        <v>13</v>
      </c>
      <c r="B27" s="360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4" t="inlineStr">
        <is>
          <t>маш.-ч</t>
        </is>
      </c>
      <c r="F27" s="394" t="n">
        <v>0.718</v>
      </c>
      <c r="G27" s="181" t="n">
        <v>8.09</v>
      </c>
      <c r="H27" s="179">
        <f>ROUND(F27*G27,2)</f>
        <v/>
      </c>
    </row>
    <row r="28">
      <c r="A28" s="394" t="n">
        <v>14</v>
      </c>
      <c r="B28" s="360" t="n"/>
      <c r="C28" s="256" t="inlineStr">
        <is>
          <t>91.21.19-031</t>
        </is>
      </c>
      <c r="D28" s="257" t="inlineStr">
        <is>
          <t>Станки сверлильные</t>
        </is>
      </c>
      <c r="E28" s="394" t="inlineStr">
        <is>
          <t>маш.-ч</t>
        </is>
      </c>
      <c r="F28" s="394" t="n">
        <v>0.0858</v>
      </c>
      <c r="G28" s="181" t="n">
        <v>2.36</v>
      </c>
      <c r="H28" s="179">
        <f>ROUND(F28*G28,2)</f>
        <v/>
      </c>
    </row>
    <row r="29" ht="15" customHeight="1" s="317">
      <c r="A29" s="358" t="inlineStr">
        <is>
          <t>Оборудование</t>
        </is>
      </c>
      <c r="B29" s="448" t="n"/>
      <c r="C29" s="448" t="n"/>
      <c r="D29" s="448" t="n"/>
      <c r="E29" s="449" t="n"/>
      <c r="F29" s="178" t="n"/>
      <c r="G29" s="178" t="n"/>
      <c r="H29" s="453">
        <f>SUM(H30:H31)</f>
        <v/>
      </c>
    </row>
    <row r="30" ht="28.5" customHeight="1" s="317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220 кВ, 1000А, 2,5 Ом</t>
        </is>
      </c>
      <c r="E30" s="394" t="inlineStr">
        <is>
          <t>компл.</t>
        </is>
      </c>
      <c r="F30" s="394" t="n">
        <v>1</v>
      </c>
      <c r="G30" s="179" t="n">
        <v>1693290.73</v>
      </c>
      <c r="H30" s="179">
        <f>ROUND(F30*G30,2)</f>
        <v/>
      </c>
      <c r="I30" s="177" t="n"/>
    </row>
    <row r="31" ht="27" customHeight="1" s="317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220 кВ</t>
        </is>
      </c>
      <c r="E31" s="394" t="inlineStr">
        <is>
          <t>шт</t>
        </is>
      </c>
      <c r="F31" s="394" t="n">
        <v>1</v>
      </c>
      <c r="G31" s="179" t="n">
        <v>22652.16</v>
      </c>
      <c r="H31" s="179">
        <f>ROUND(F31*G31,2)</f>
        <v/>
      </c>
    </row>
    <row r="32">
      <c r="A32" s="359" t="inlineStr">
        <is>
          <t>Материалы</t>
        </is>
      </c>
      <c r="B32" s="448" t="n"/>
      <c r="C32" s="448" t="n"/>
      <c r="D32" s="448" t="n"/>
      <c r="E32" s="449" t="n"/>
      <c r="F32" s="359" t="n"/>
      <c r="G32" s="180" t="n"/>
      <c r="H32" s="453">
        <f>SUM(H33:H79)</f>
        <v/>
      </c>
    </row>
    <row r="33">
      <c r="A33" s="254" t="n">
        <v>17</v>
      </c>
      <c r="B33" s="360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4" t="inlineStr">
        <is>
          <t>шт</t>
        </is>
      </c>
      <c r="F33" s="394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0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4" t="inlineStr">
        <is>
          <t>шт</t>
        </is>
      </c>
      <c r="F34" s="394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0" t="n"/>
      <c r="C35" s="256" t="inlineStr">
        <is>
          <t>20.5.04.04-0016</t>
        </is>
      </c>
      <c r="D35" s="257" t="inlineStr">
        <is>
          <t>Зажим натяжной НАС-600-1</t>
        </is>
      </c>
      <c r="E35" s="394" t="inlineStr">
        <is>
          <t>шт</t>
        </is>
      </c>
      <c r="F35" s="394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0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4" t="inlineStr">
        <is>
          <t>100 шт</t>
        </is>
      </c>
      <c r="F36" s="394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0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4" t="inlineStr">
        <is>
          <t>шт</t>
        </is>
      </c>
      <c r="F37" s="394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0" t="n"/>
      <c r="C38" s="256" t="inlineStr">
        <is>
          <t>20.1.01.07-0006</t>
        </is>
      </c>
      <c r="D38" s="257" t="inlineStr">
        <is>
          <t>Зажим опорный АА-6-3</t>
        </is>
      </c>
      <c r="E38" s="394" t="inlineStr">
        <is>
          <t>шт</t>
        </is>
      </c>
      <c r="F38" s="394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0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4" t="inlineStr">
        <is>
          <t>шт</t>
        </is>
      </c>
      <c r="F39" s="394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0" t="n"/>
      <c r="C40" s="256" t="inlineStr">
        <is>
          <t>20.1.02.21-0043</t>
        </is>
      </c>
      <c r="D40" s="257" t="inlineStr">
        <is>
          <t>Узел крепления КГП-7-3</t>
        </is>
      </c>
      <c r="E40" s="394" t="inlineStr">
        <is>
          <t>шт</t>
        </is>
      </c>
      <c r="F40" s="394" t="n">
        <v>67</v>
      </c>
      <c r="G40" s="179" t="n">
        <v>25.55</v>
      </c>
      <c r="H40" s="179">
        <f>ROUND(F40*G40,2)</f>
        <v/>
      </c>
      <c r="I40" s="177" t="n"/>
    </row>
    <row r="41" ht="63.75" customHeight="1" s="317">
      <c r="A41" s="254" t="n">
        <v>25</v>
      </c>
      <c r="B41" s="360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4" t="inlineStr">
        <is>
          <t>компл</t>
        </is>
      </c>
      <c r="F41" s="394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0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4" t="inlineStr">
        <is>
          <t>шт</t>
        </is>
      </c>
      <c r="F42" s="394" t="n">
        <v>6</v>
      </c>
      <c r="G42" s="179" t="n">
        <v>163.88</v>
      </c>
      <c r="H42" s="179">
        <f>ROUND(F42*G42,2)</f>
        <v/>
      </c>
      <c r="I42" s="177" t="n"/>
    </row>
    <row r="43" ht="25.5" customHeight="1" s="317">
      <c r="A43" s="254" t="n">
        <v>27</v>
      </c>
      <c r="B43" s="360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4" t="inlineStr">
        <is>
          <t>т</t>
        </is>
      </c>
      <c r="F43" s="394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0" t="n"/>
      <c r="C44" s="256" t="inlineStr">
        <is>
          <t>20.1.02.14-1022</t>
        </is>
      </c>
      <c r="D44" s="257" t="inlineStr">
        <is>
          <t>Серьга СРС-7-16</t>
        </is>
      </c>
      <c r="E44" s="394" t="inlineStr">
        <is>
          <t>шт</t>
        </is>
      </c>
      <c r="F44" s="394" t="n">
        <v>67</v>
      </c>
      <c r="G44" s="179" t="n">
        <v>10.03</v>
      </c>
      <c r="H44" s="179">
        <f>ROUND(F44*G44,2)</f>
        <v/>
      </c>
      <c r="I44" s="177" t="n"/>
    </row>
    <row r="45" ht="25.5" customHeight="1" s="317">
      <c r="A45" s="254" t="n">
        <v>29</v>
      </c>
      <c r="B45" s="360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4" t="inlineStr">
        <is>
          <t>т</t>
        </is>
      </c>
      <c r="F45" s="394" t="n">
        <v>0.044</v>
      </c>
      <c r="G45" s="179" t="n">
        <v>11500</v>
      </c>
      <c r="H45" s="179">
        <f>ROUND(F45*G45,2)</f>
        <v/>
      </c>
      <c r="I45" s="177" t="n"/>
    </row>
    <row r="46" customFormat="1" s="306">
      <c r="A46" s="254" t="n">
        <v>30</v>
      </c>
      <c r="B46" s="360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4" t="inlineStr">
        <is>
          <t>шт</t>
        </is>
      </c>
      <c r="F46" s="394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0" t="n"/>
      <c r="C47" s="256" t="inlineStr">
        <is>
          <t>20.2.02.06-0003</t>
        </is>
      </c>
      <c r="D47" s="257" t="inlineStr">
        <is>
          <t>Экран защитный: ЭЗ-500-6</t>
        </is>
      </c>
      <c r="E47" s="394" t="inlineStr">
        <is>
          <t>шт</t>
        </is>
      </c>
      <c r="F47" s="394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0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4" t="inlineStr">
        <is>
          <t>т</t>
        </is>
      </c>
      <c r="F48" s="394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0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4" t="inlineStr">
        <is>
          <t>кг</t>
        </is>
      </c>
      <c r="F49" s="394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17">
      <c r="A50" s="254" t="n">
        <v>34</v>
      </c>
      <c r="B50" s="360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4" t="inlineStr">
        <is>
          <t>м</t>
        </is>
      </c>
      <c r="F50" s="394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0" t="n"/>
      <c r="C51" s="256" t="inlineStr">
        <is>
          <t>01.7.15.10-0035</t>
        </is>
      </c>
      <c r="D51" s="257" t="inlineStr">
        <is>
          <t>Скобы СК-21-1А</t>
        </is>
      </c>
      <c r="E51" s="394" t="inlineStr">
        <is>
          <t>шт</t>
        </is>
      </c>
      <c r="F51" s="394" t="n">
        <v>2</v>
      </c>
      <c r="G51" s="179" t="n">
        <v>116.92</v>
      </c>
      <c r="H51" s="179">
        <f>ROUND(F51*G51,2)</f>
        <v/>
      </c>
    </row>
    <row r="52" ht="25.5" customHeight="1" s="317">
      <c r="A52" s="254" t="n">
        <v>36</v>
      </c>
      <c r="B52" s="360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4" t="inlineStr">
        <is>
          <t>т</t>
        </is>
      </c>
      <c r="F52" s="394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0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4" t="inlineStr">
        <is>
          <t>руб.</t>
        </is>
      </c>
      <c r="F53" s="394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0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4" t="inlineStr">
        <is>
          <t>10 шт</t>
        </is>
      </c>
      <c r="F54" s="394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0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4" t="inlineStr">
        <is>
          <t>шт</t>
        </is>
      </c>
      <c r="F55" s="394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0" t="n"/>
      <c r="C56" s="256" t="inlineStr">
        <is>
          <t>20.1.02.21-0035</t>
        </is>
      </c>
      <c r="D56" s="257" t="inlineStr">
        <is>
          <t>Узел крепления КГН-7-5</t>
        </is>
      </c>
      <c r="E56" s="394" t="inlineStr">
        <is>
          <t>шт</t>
        </is>
      </c>
      <c r="F56" s="394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0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4" t="inlineStr">
        <is>
          <t>шт</t>
        </is>
      </c>
      <c r="F57" s="394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0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4" t="inlineStr">
        <is>
          <t>шт</t>
        </is>
      </c>
      <c r="F58" s="394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0" t="n"/>
      <c r="C59" s="256" t="inlineStr">
        <is>
          <t>01.7.15.10-0031</t>
        </is>
      </c>
      <c r="D59" s="257" t="inlineStr">
        <is>
          <t>Скобы СК-7-1А</t>
        </is>
      </c>
      <c r="E59" s="394" t="inlineStr">
        <is>
          <t>шт</t>
        </is>
      </c>
      <c r="F59" s="394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0" t="n"/>
      <c r="C60" s="256" t="inlineStr">
        <is>
          <t>01.7.15.10-0034</t>
        </is>
      </c>
      <c r="D60" s="257" t="inlineStr">
        <is>
          <t>Скобы СК-16-1А</t>
        </is>
      </c>
      <c r="E60" s="394" t="inlineStr">
        <is>
          <t>шт</t>
        </is>
      </c>
      <c r="F60" s="394" t="n">
        <v>1</v>
      </c>
      <c r="G60" s="179" t="n">
        <v>70.76000000000001</v>
      </c>
      <c r="H60" s="179">
        <f>ROUND(F60*G60,2)</f>
        <v/>
      </c>
    </row>
    <row r="61" customFormat="1" s="306">
      <c r="A61" s="254" t="n">
        <v>45</v>
      </c>
      <c r="B61" s="360" t="n"/>
      <c r="C61" s="256" t="inlineStr">
        <is>
          <t>20.1.02.05-0003</t>
        </is>
      </c>
      <c r="D61" s="257" t="inlineStr">
        <is>
          <t>Коромысло: 2КД-7-1С</t>
        </is>
      </c>
      <c r="E61" s="394" t="inlineStr">
        <is>
          <t>шт</t>
        </is>
      </c>
      <c r="F61" s="394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0" t="n"/>
      <c r="C62" s="256" t="inlineStr">
        <is>
          <t>20.1.02.05-0008</t>
        </is>
      </c>
      <c r="D62" s="257" t="inlineStr">
        <is>
          <t>Коромысло: К2-7-1С</t>
        </is>
      </c>
      <c r="E62" s="394" t="inlineStr">
        <is>
          <t>шт</t>
        </is>
      </c>
      <c r="F62" s="394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0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4" t="inlineStr">
        <is>
          <t>шт</t>
        </is>
      </c>
      <c r="F63" s="394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0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4" t="inlineStr">
        <is>
          <t>шт</t>
        </is>
      </c>
      <c r="F64" s="394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0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4" t="inlineStr">
        <is>
          <t>шт</t>
        </is>
      </c>
      <c r="F65" s="394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0" t="n"/>
      <c r="C66" s="256" t="inlineStr">
        <is>
          <t>20.1.02.14-1014</t>
        </is>
      </c>
      <c r="D66" s="257" t="inlineStr">
        <is>
          <t>Серьга СР-7-16</t>
        </is>
      </c>
      <c r="E66" s="394" t="inlineStr">
        <is>
          <t>шт</t>
        </is>
      </c>
      <c r="F66" s="394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0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4" t="inlineStr">
        <is>
          <t>100 шт</t>
        </is>
      </c>
      <c r="F67" s="394" t="n">
        <v>0.0352</v>
      </c>
      <c r="G67" s="179" t="n">
        <v>110</v>
      </c>
      <c r="H67" s="179">
        <f>ROUND(F67*G67,2)</f>
        <v/>
      </c>
    </row>
    <row r="68" ht="25.5" customHeight="1" s="317">
      <c r="A68" s="254" t="n">
        <v>52</v>
      </c>
      <c r="B68" s="360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4" t="inlineStr">
        <is>
          <t>т</t>
        </is>
      </c>
      <c r="F68" s="394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0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4" t="inlineStr">
        <is>
          <t>т</t>
        </is>
      </c>
      <c r="F69" s="394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0" t="n"/>
      <c r="C70" s="256" t="inlineStr">
        <is>
          <t>14.4.02.09-0001</t>
        </is>
      </c>
      <c r="D70" s="257" t="inlineStr">
        <is>
          <t>Краска</t>
        </is>
      </c>
      <c r="E70" s="394" t="inlineStr">
        <is>
          <t>кг</t>
        </is>
      </c>
      <c r="F70" s="394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0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4" t="inlineStr">
        <is>
          <t>кг</t>
        </is>
      </c>
      <c r="F71" s="394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0" t="n"/>
      <c r="C72" s="256" t="inlineStr">
        <is>
          <t>14.1.02.01-0002</t>
        </is>
      </c>
      <c r="D72" s="257" t="inlineStr">
        <is>
          <t>Клей БМК-5к</t>
        </is>
      </c>
      <c r="E72" s="394" t="inlineStr">
        <is>
          <t>кг</t>
        </is>
      </c>
      <c r="F72" s="394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0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4" t="inlineStr">
        <is>
          <t>м3</t>
        </is>
      </c>
      <c r="F73" s="394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0" t="n"/>
      <c r="C74" s="256" t="inlineStr">
        <is>
          <t>01.7.06.07-0001</t>
        </is>
      </c>
      <c r="D74" s="257" t="inlineStr">
        <is>
          <t>Лента К226</t>
        </is>
      </c>
      <c r="E74" s="394" t="inlineStr">
        <is>
          <t>100 м</t>
        </is>
      </c>
      <c r="F74" s="394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0" t="n"/>
      <c r="C75" s="256" t="inlineStr">
        <is>
          <t>01.7.15.11-0061</t>
        </is>
      </c>
      <c r="D75" s="257" t="inlineStr">
        <is>
          <t>Шайбы пружинные</t>
        </is>
      </c>
      <c r="E75" s="394" t="inlineStr">
        <is>
          <t>т</t>
        </is>
      </c>
      <c r="F75" s="394" t="n">
        <v>1.7e-05</v>
      </c>
      <c r="G75" s="179" t="n">
        <v>31600</v>
      </c>
      <c r="H75" s="179">
        <f>ROUND(F75*G75,2)</f>
        <v/>
      </c>
    </row>
    <row r="76" ht="38.25" customFormat="1" customHeight="1" s="306">
      <c r="A76" s="254" t="n">
        <v>60</v>
      </c>
      <c r="B76" s="360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4" t="inlineStr">
        <is>
          <t>т</t>
        </is>
      </c>
      <c r="F76" s="394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0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4" t="inlineStr">
        <is>
          <t>м3</t>
        </is>
      </c>
      <c r="F77" s="394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0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4" t="inlineStr">
        <is>
          <t>т</t>
        </is>
      </c>
      <c r="F78" s="394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0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4" t="inlineStr">
        <is>
          <t>т</t>
        </is>
      </c>
      <c r="F79" s="394" t="n">
        <v>2e-05</v>
      </c>
      <c r="G79" s="179" t="n">
        <v>8105.71</v>
      </c>
      <c r="H79" s="179">
        <f>ROUND(F79*G79,2)</f>
        <v/>
      </c>
      <c r="K79" s="175" t="n"/>
    </row>
    <row r="82">
      <c r="B82" s="319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19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17" min="1" max="1"/>
    <col width="36.28515625" customWidth="1" style="317" min="2" max="2"/>
    <col width="18.85546875" customWidth="1" style="317" min="3" max="3"/>
    <col width="18.28515625" customWidth="1" style="317" min="4" max="4"/>
    <col width="18.85546875" customWidth="1" style="317" min="5" max="5"/>
    <col width="9.140625" customWidth="1" style="317" min="6" max="6"/>
    <col width="13.42578125" customWidth="1" style="317" min="7" max="7"/>
    <col width="9.140625" customWidth="1" style="317" min="8" max="11"/>
    <col width="13.5703125" customWidth="1" style="317" min="12" max="12"/>
    <col width="9.140625" customWidth="1" style="31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89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38" t="inlineStr">
        <is>
          <t>Ресурсная модель</t>
        </is>
      </c>
    </row>
    <row r="6">
      <c r="B6" s="238" t="n"/>
      <c r="C6" s="313" t="n"/>
      <c r="D6" s="313" t="n"/>
      <c r="E6" s="313" t="n"/>
    </row>
    <row r="7" ht="25.5" customHeight="1" s="317">
      <c r="B7" s="351" t="inlineStr">
        <is>
          <t>Наименование разрабатываемого показателя УНЦ —  Ячейка реактора ТОР 220 (150) кВ номинальный ток 1000 А, 2,5 Ом</t>
        </is>
      </c>
    </row>
    <row r="8">
      <c r="B8" s="364" t="inlineStr">
        <is>
          <t>Единица измерения  — 1 ячейка</t>
        </is>
      </c>
    </row>
    <row r="9">
      <c r="B9" s="238" t="n"/>
      <c r="C9" s="313" t="n"/>
      <c r="D9" s="313" t="n"/>
      <c r="E9" s="313" t="n"/>
    </row>
    <row r="10" ht="51" customHeight="1" s="317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5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7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337" t="n">
        <v>401051.15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3" t="n"/>
      <c r="D42" s="313" t="n"/>
      <c r="E42" s="313" t="n"/>
    </row>
    <row r="43">
      <c r="B43" s="246" t="inlineStr">
        <is>
          <t>Составил ____________________________  Е. М. Добровольская</t>
        </is>
      </c>
      <c r="C43" s="313" t="n"/>
      <c r="D43" s="313" t="n"/>
      <c r="E43" s="313" t="n"/>
    </row>
    <row r="44">
      <c r="B44" s="246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6" t="n"/>
      <c r="C45" s="313" t="n"/>
      <c r="D45" s="313" t="n"/>
      <c r="E45" s="313" t="n"/>
    </row>
    <row r="46">
      <c r="B46" s="246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64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D102" sqref="D102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6" customWidth="1" style="314" min="4" max="4"/>
    <col width="12.7109375" customWidth="1" style="314" min="5" max="5"/>
    <col width="14.570312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13.85546875" customWidth="1" style="314" min="12" max="12"/>
    <col width="9.140625" customWidth="1" style="317" min="13" max="13"/>
  </cols>
  <sheetData>
    <row r="1" s="31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17">
      <c r="A2" s="314" t="n"/>
      <c r="B2" s="314" t="n"/>
      <c r="C2" s="314" t="n"/>
      <c r="D2" s="314" t="n"/>
      <c r="E2" s="314" t="n"/>
      <c r="F2" s="314" t="n"/>
      <c r="G2" s="314" t="n"/>
      <c r="H2" s="385" t="inlineStr">
        <is>
          <t>Приложение №5</t>
        </is>
      </c>
      <c r="K2" s="314" t="n"/>
      <c r="L2" s="314" t="n"/>
      <c r="M2" s="314" t="n"/>
      <c r="N2" s="314" t="n"/>
    </row>
    <row r="3" s="31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38" t="inlineStr">
        <is>
          <t>Расчет стоимости СМР и оборудования</t>
        </is>
      </c>
    </row>
    <row r="5" ht="12.75" customFormat="1" customHeight="1" s="313">
      <c r="A5" s="338" t="n"/>
      <c r="B5" s="338" t="n"/>
      <c r="C5" s="397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13">
      <c r="A6" s="209" t="inlineStr">
        <is>
          <t>Наименование разрабатываемого показателя УНЦ</t>
        </is>
      </c>
      <c r="B6" s="210" t="n"/>
      <c r="C6" s="210" t="n"/>
      <c r="D6" s="341" t="inlineStr">
        <is>
          <t>Ячейка реактора ТОР 220 (150) кВ номинальный ток 1000 А, 2,5 Ом</t>
        </is>
      </c>
    </row>
    <row r="7" ht="12.75" customFormat="1" customHeight="1" s="313">
      <c r="A7" s="341" t="inlineStr">
        <is>
          <t>Единица измерения  — 1 ячейка</t>
        </is>
      </c>
      <c r="I7" s="351" t="n"/>
      <c r="J7" s="351" t="n"/>
    </row>
    <row r="8" ht="13.5" customFormat="1" customHeight="1" s="313">
      <c r="A8" s="341" t="n"/>
    </row>
    <row r="9" ht="27" customHeight="1" s="317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9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9" t="n"/>
      <c r="K9" s="314" t="n"/>
      <c r="L9" s="314" t="n"/>
      <c r="M9" s="314" t="n"/>
      <c r="N9" s="314" t="n"/>
    </row>
    <row r="10" ht="28.5" customHeight="1" s="317">
      <c r="A10" s="451" t="n"/>
      <c r="B10" s="451" t="n"/>
      <c r="C10" s="451" t="n"/>
      <c r="D10" s="451" t="n"/>
      <c r="E10" s="451" t="n"/>
      <c r="F10" s="371" t="inlineStr">
        <is>
          <t>на ед. изм.</t>
        </is>
      </c>
      <c r="G10" s="371" t="inlineStr">
        <is>
          <t>общая</t>
        </is>
      </c>
      <c r="H10" s="451" t="n"/>
      <c r="I10" s="371" t="inlineStr">
        <is>
          <t>на ед. изм.</t>
        </is>
      </c>
      <c r="J10" s="371" t="inlineStr">
        <is>
          <t>общая</t>
        </is>
      </c>
      <c r="K10" s="314" t="n"/>
      <c r="L10" s="314" t="n"/>
      <c r="M10" s="314" t="n"/>
      <c r="N10" s="314" t="n"/>
    </row>
    <row r="11" s="317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66" t="n">
        <v>9</v>
      </c>
      <c r="J11" s="366" t="n">
        <v>10</v>
      </c>
      <c r="K11" s="314" t="n"/>
      <c r="L11" s="314" t="n"/>
      <c r="M11" s="314" t="n"/>
      <c r="N11" s="314" t="n"/>
    </row>
    <row r="12">
      <c r="A12" s="371" t="n"/>
      <c r="B12" s="358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284" t="n"/>
      <c r="J12" s="284" t="n"/>
    </row>
    <row r="13" ht="25.5" customHeight="1" s="317">
      <c r="A13" s="371" t="n">
        <v>1</v>
      </c>
      <c r="B13" s="291" t="inlineStr">
        <is>
          <t>1-4-0</t>
        </is>
      </c>
      <c r="C13" s="375" t="inlineStr">
        <is>
          <t>Затраты труда рабочих-строителей среднего разряда (4,0)</t>
        </is>
      </c>
      <c r="D13" s="376" t="inlineStr">
        <is>
          <t>чел.-ч.</t>
        </is>
      </c>
      <c r="E13" s="457" t="n">
        <v>1503.5621621622</v>
      </c>
      <c r="F13" s="301" t="n">
        <v>9.619999999999999</v>
      </c>
      <c r="G13" s="301">
        <f>ROUND(E13*F13,2)</f>
        <v/>
      </c>
      <c r="H13" s="297">
        <f>G13/G14</f>
        <v/>
      </c>
      <c r="I13" s="279">
        <f>'ФОТр.тек.'!E13</f>
        <v/>
      </c>
      <c r="J13" s="279">
        <f>ROUND(I13*E13,2)</f>
        <v/>
      </c>
    </row>
    <row r="14" ht="25.5" customFormat="1" customHeight="1" s="314">
      <c r="A14" s="371" t="n"/>
      <c r="B14" s="376" t="n"/>
      <c r="C14" s="380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457">
        <f>SUM(E13:E13)</f>
        <v/>
      </c>
      <c r="F14" s="301" t="n"/>
      <c r="G14" s="301">
        <f>SUM(G13:G13)</f>
        <v/>
      </c>
      <c r="H14" s="379" t="n">
        <v>1</v>
      </c>
      <c r="I14" s="284" t="n"/>
      <c r="J14" s="279">
        <f>SUM(J13:J13)</f>
        <v/>
      </c>
    </row>
    <row r="15" ht="14.25" customFormat="1" customHeight="1" s="314">
      <c r="A15" s="371" t="n"/>
      <c r="B15" s="375" t="inlineStr">
        <is>
          <t>Затраты труда машинистов</t>
        </is>
      </c>
      <c r="C15" s="448" t="n"/>
      <c r="D15" s="448" t="n"/>
      <c r="E15" s="448" t="n"/>
      <c r="F15" s="448" t="n"/>
      <c r="G15" s="448" t="n"/>
      <c r="H15" s="449" t="n"/>
      <c r="I15" s="284" t="n"/>
      <c r="J15" s="284" t="n"/>
    </row>
    <row r="16" ht="14.25" customFormat="1" customHeight="1" s="314">
      <c r="A16" s="371" t="n">
        <v>2</v>
      </c>
      <c r="B16" s="376" t="n">
        <v>2</v>
      </c>
      <c r="C16" s="375" t="inlineStr">
        <is>
          <t>Затраты труда машинистов</t>
        </is>
      </c>
      <c r="D16" s="376" t="inlineStr">
        <is>
          <t>чел.-ч.</t>
        </is>
      </c>
      <c r="E16" s="457" t="n">
        <v>429.865436</v>
      </c>
      <c r="F16" s="301" t="n">
        <v>11.337824797805</v>
      </c>
      <c r="G16" s="301">
        <f>ROUND(E16*F16,2)</f>
        <v/>
      </c>
      <c r="H16" s="379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4">
      <c r="A17" s="371" t="n"/>
      <c r="B17" s="380" t="inlineStr">
        <is>
          <t>Машины и механизмы</t>
        </is>
      </c>
      <c r="C17" s="448" t="n"/>
      <c r="D17" s="448" t="n"/>
      <c r="E17" s="448" t="n"/>
      <c r="F17" s="448" t="n"/>
      <c r="G17" s="448" t="n"/>
      <c r="H17" s="449" t="n"/>
      <c r="I17" s="284" t="n"/>
      <c r="J17" s="284" t="n"/>
    </row>
    <row r="18" ht="14.25" customFormat="1" customHeight="1" s="314">
      <c r="A18" s="371" t="n"/>
      <c r="B18" s="370" t="inlineStr">
        <is>
          <t>Основные 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84" t="n"/>
      <c r="J18" s="284" t="n"/>
    </row>
    <row r="19" ht="25.5" customFormat="1" customHeight="1" s="314">
      <c r="A19" s="371" t="n">
        <v>3</v>
      </c>
      <c r="B19" s="220" t="inlineStr">
        <is>
          <t>91.10.01-002</t>
        </is>
      </c>
      <c r="C19" s="370" t="inlineStr">
        <is>
          <t>Агрегаты наполнительно-опрессовочные до 300 м3/ч</t>
        </is>
      </c>
      <c r="D19" s="371" t="inlineStr">
        <is>
          <t>маш.-ч</t>
        </is>
      </c>
      <c r="E19" s="458" t="n">
        <v>170.742</v>
      </c>
      <c r="F19" s="373" t="n">
        <v>287.99</v>
      </c>
      <c r="G19" s="279">
        <f>ROUND(E19*F19,2)</f>
        <v/>
      </c>
      <c r="H19" s="27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4">
      <c r="A20" s="371" t="n">
        <v>4</v>
      </c>
      <c r="B20" s="220" t="inlineStr">
        <is>
          <t>91.06.03-058</t>
        </is>
      </c>
      <c r="C20" s="370" t="inlineStr">
        <is>
          <t>Лебедки электрические тяговым усилием 156,96 кН (16 т)</t>
        </is>
      </c>
      <c r="D20" s="371" t="inlineStr">
        <is>
          <t>маш.-ч</t>
        </is>
      </c>
      <c r="E20" s="458" t="n">
        <v>79.794</v>
      </c>
      <c r="F20" s="373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4">
      <c r="A21" s="371" t="n"/>
      <c r="B21" s="371" t="n"/>
      <c r="C21" s="370" t="inlineStr">
        <is>
          <t>Итого основные машины и механизмы</t>
        </is>
      </c>
      <c r="D21" s="371" t="n"/>
      <c r="E21" s="458" t="n"/>
      <c r="F21" s="279" t="n"/>
      <c r="G21" s="279">
        <f>SUM(G19:G20)</f>
        <v/>
      </c>
      <c r="H21" s="374">
        <f>G21/G32</f>
        <v/>
      </c>
      <c r="I21" s="287" t="n"/>
      <c r="J21" s="279">
        <f>SUM(J19:J20)</f>
        <v/>
      </c>
    </row>
    <row r="22" hidden="1" outlineLevel="1" ht="25.5" customFormat="1" customHeight="1" s="314">
      <c r="A22" s="371" t="n">
        <v>5</v>
      </c>
      <c r="B22" s="220" t="inlineStr">
        <is>
          <t>91.06.06-042</t>
        </is>
      </c>
      <c r="C22" s="370" t="inlineStr">
        <is>
          <t>Подъемники гидравлические, высота подъема 10 м</t>
        </is>
      </c>
      <c r="D22" s="371" t="inlineStr">
        <is>
          <t>маш.-ч</t>
        </is>
      </c>
      <c r="E22" s="458" t="n">
        <v>116.376</v>
      </c>
      <c r="F22" s="373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4">
      <c r="A23" s="371" t="n">
        <v>6</v>
      </c>
      <c r="B23" s="220" t="inlineStr">
        <is>
          <t>91.05.05-014</t>
        </is>
      </c>
      <c r="C23" s="370" t="inlineStr">
        <is>
          <t>Краны на автомобильном ходу, грузоподъемность 10 т</t>
        </is>
      </c>
      <c r="D23" s="371" t="inlineStr">
        <is>
          <t>маш.-ч</t>
        </is>
      </c>
      <c r="E23" s="458" t="n">
        <v>26.827008</v>
      </c>
      <c r="F23" s="373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4">
      <c r="A24" s="371" t="n">
        <v>7</v>
      </c>
      <c r="B24" s="220" t="inlineStr">
        <is>
          <t>91.14.02-001</t>
        </is>
      </c>
      <c r="C24" s="370" t="inlineStr">
        <is>
          <t>Автомобили бортовые, грузоподъемность до 5 т</t>
        </is>
      </c>
      <c r="D24" s="371" t="inlineStr">
        <is>
          <t>маш.-ч</t>
        </is>
      </c>
      <c r="E24" s="458" t="n">
        <v>26.827008</v>
      </c>
      <c r="F24" s="373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4">
      <c r="A25" s="371" t="n">
        <v>8</v>
      </c>
      <c r="B25" s="220" t="inlineStr">
        <is>
          <t>91.06.09-001</t>
        </is>
      </c>
      <c r="C25" s="370" t="inlineStr">
        <is>
          <t>Вышки телескопические 25 м</t>
        </is>
      </c>
      <c r="D25" s="371" t="inlineStr">
        <is>
          <t>маш.-ч</t>
        </is>
      </c>
      <c r="E25" s="458" t="n">
        <v>8.683999999999999</v>
      </c>
      <c r="F25" s="373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4">
      <c r="A26" s="371" t="n">
        <v>9</v>
      </c>
      <c r="B26" s="220" t="inlineStr">
        <is>
          <t>91.06.01-003</t>
        </is>
      </c>
      <c r="C26" s="370" t="inlineStr">
        <is>
          <t>Домкраты гидравлические, грузоподъемность 63-100 т</t>
        </is>
      </c>
      <c r="D26" s="371" t="inlineStr">
        <is>
          <t>маш.-ч</t>
        </is>
      </c>
      <c r="E26" s="458" t="n">
        <v>381.264</v>
      </c>
      <c r="F26" s="373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4">
      <c r="A27" s="371" t="n">
        <v>10</v>
      </c>
      <c r="B27" s="220" t="inlineStr">
        <is>
          <t>91.17.04-233</t>
        </is>
      </c>
      <c r="C27" s="370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58" t="n">
        <v>1.45496</v>
      </c>
      <c r="F27" s="373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4">
      <c r="A28" s="371" t="n">
        <v>11</v>
      </c>
      <c r="B28" s="220" t="inlineStr">
        <is>
          <t>91.21.22-491</t>
        </is>
      </c>
      <c r="C28" s="370" t="inlineStr">
        <is>
          <t>Шинотрубогибы</t>
        </is>
      </c>
      <c r="D28" s="371" t="inlineStr">
        <is>
          <t>маш.-ч</t>
        </is>
      </c>
      <c r="E28" s="458" t="n">
        <v>0.61542</v>
      </c>
      <c r="F28" s="373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4">
      <c r="A29" s="371" t="n">
        <v>12</v>
      </c>
      <c r="B29" s="220" t="inlineStr">
        <is>
          <t>91.21.22-703</t>
        </is>
      </c>
      <c r="C29" s="370" t="inlineStr">
        <is>
          <t>Молотки-перфораторы гидравлические, диаметр выбуриваемых отверстий 25-50 мм</t>
        </is>
      </c>
      <c r="D29" s="371" t="inlineStr">
        <is>
          <t>маш.-ч</t>
        </is>
      </c>
      <c r="E29" s="458" t="n">
        <v>0.9334</v>
      </c>
      <c r="F29" s="373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4">
      <c r="A30" s="371" t="n">
        <v>13</v>
      </c>
      <c r="B30" s="220" t="inlineStr">
        <is>
          <t>91.21.19-031</t>
        </is>
      </c>
      <c r="C30" s="370" t="inlineStr">
        <is>
          <t>Станки сверлильные</t>
        </is>
      </c>
      <c r="D30" s="371" t="inlineStr">
        <is>
          <t>маш.-ч</t>
        </is>
      </c>
      <c r="E30" s="458" t="n">
        <v>0.11154</v>
      </c>
      <c r="F30" s="373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4">
      <c r="A31" s="371" t="n"/>
      <c r="B31" s="371" t="n"/>
      <c r="C31" s="370" t="inlineStr">
        <is>
          <t>Итого прочие машины и механизмы</t>
        </is>
      </c>
      <c r="D31" s="371" t="n"/>
      <c r="E31" s="372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4">
      <c r="A32" s="371" t="n"/>
      <c r="B32" s="371" t="n"/>
      <c r="C32" s="358" t="inlineStr">
        <is>
          <t>Итого по разделу «Машины и механизмы»</t>
        </is>
      </c>
      <c r="D32" s="371" t="n"/>
      <c r="E32" s="372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4">
      <c r="A33" s="371" t="n"/>
      <c r="B33" s="358" t="inlineStr">
        <is>
          <t>Оборудование</t>
        </is>
      </c>
      <c r="C33" s="448" t="n"/>
      <c r="D33" s="448" t="n"/>
      <c r="E33" s="448" t="n"/>
      <c r="F33" s="448" t="n"/>
      <c r="G33" s="448" t="n"/>
      <c r="H33" s="449" t="n"/>
      <c r="I33" s="284" t="n"/>
      <c r="J33" s="284" t="n"/>
    </row>
    <row r="34">
      <c r="A34" s="371" t="n"/>
      <c r="B34" s="370" t="inlineStr">
        <is>
          <t>Основное оборудование</t>
        </is>
      </c>
      <c r="C34" s="448" t="n"/>
      <c r="D34" s="448" t="n"/>
      <c r="E34" s="448" t="n"/>
      <c r="F34" s="448" t="n"/>
      <c r="G34" s="448" t="n"/>
      <c r="H34" s="449" t="n"/>
      <c r="I34" s="284" t="n"/>
      <c r="J34" s="284" t="n"/>
      <c r="L34" s="314" t="n"/>
    </row>
    <row r="35" ht="38.25" customHeight="1" s="317">
      <c r="A35" s="371" t="n">
        <v>14</v>
      </c>
      <c r="B35" s="220" t="inlineStr">
        <is>
          <t>БЦ.18.15</t>
        </is>
      </c>
      <c r="C35" s="370" t="inlineStr">
        <is>
          <t>Реактор токоограничивающий масляный наружной установки 220 кВ, 1000А, 2,5 Ом</t>
        </is>
      </c>
      <c r="D35" s="371" t="inlineStr">
        <is>
          <t>компл.</t>
        </is>
      </c>
      <c r="E35" s="458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10600000</v>
      </c>
      <c r="J35" s="279">
        <f>ROUND(I35*E35,2)</f>
        <v/>
      </c>
      <c r="K35" s="314" t="n"/>
      <c r="L35" s="314" t="n"/>
      <c r="M35" s="314" t="n"/>
      <c r="N35" s="314" t="n"/>
    </row>
    <row r="36">
      <c r="A36" s="371" t="n"/>
      <c r="B36" s="371" t="n"/>
      <c r="C36" s="370" t="inlineStr">
        <is>
          <t>Итого основное оборудование</t>
        </is>
      </c>
      <c r="D36" s="371" t="n"/>
      <c r="E36" s="458" t="n"/>
      <c r="F36" s="373" t="n"/>
      <c r="G36" s="279">
        <f>G35</f>
        <v/>
      </c>
      <c r="H36" s="374">
        <f>H35</f>
        <v/>
      </c>
      <c r="I36" s="287" t="n"/>
      <c r="J36" s="279">
        <f>J35</f>
        <v/>
      </c>
      <c r="L36" s="314" t="n"/>
    </row>
    <row r="37" hidden="1" outlineLevel="1" ht="37.5" customHeight="1" s="317">
      <c r="A37" s="371" t="n">
        <v>15</v>
      </c>
      <c r="B37" s="220" t="inlineStr">
        <is>
          <t>БЦ.60.59</t>
        </is>
      </c>
      <c r="C37" s="370" t="inlineStr">
        <is>
          <t>Ограничитель перенапряжения 220 кВ</t>
        </is>
      </c>
      <c r="D37" s="371" t="inlineStr">
        <is>
          <t>шт</t>
        </is>
      </c>
      <c r="E37" s="458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141802.5</v>
      </c>
      <c r="J37" s="279">
        <f>ROUND(I37*E37,2)</f>
        <v/>
      </c>
      <c r="K37" s="314" t="n"/>
      <c r="L37" s="314" t="n"/>
      <c r="M37" s="314" t="n"/>
      <c r="N37" s="314" t="n"/>
    </row>
    <row r="38" collapsed="1" s="317">
      <c r="A38" s="371" t="n"/>
      <c r="B38" s="371" t="n"/>
      <c r="C38" s="370" t="inlineStr">
        <is>
          <t>Итого прочее оборудование</t>
        </is>
      </c>
      <c r="D38" s="371" t="n"/>
      <c r="E38" s="458" t="n"/>
      <c r="F38" s="373" t="n"/>
      <c r="G38" s="279">
        <f>G37</f>
        <v/>
      </c>
      <c r="H38" s="374">
        <f>H37</f>
        <v/>
      </c>
      <c r="I38" s="287" t="n"/>
      <c r="J38" s="279">
        <f>J37</f>
        <v/>
      </c>
      <c r="L38" s="314" t="n"/>
    </row>
    <row r="39">
      <c r="A39" s="371" t="n"/>
      <c r="B39" s="371" t="n"/>
      <c r="C39" s="358" t="inlineStr">
        <is>
          <t>Итого по разделу «Оборудование»</t>
        </is>
      </c>
      <c r="D39" s="371" t="n"/>
      <c r="E39" s="372" t="n"/>
      <c r="F39" s="373" t="n"/>
      <c r="G39" s="279">
        <f>G38+G36</f>
        <v/>
      </c>
      <c r="H39" s="374">
        <f>H38+H36</f>
        <v/>
      </c>
      <c r="I39" s="287" t="n"/>
      <c r="J39" s="279">
        <f>J38+J36</f>
        <v/>
      </c>
      <c r="L39" s="314" t="n"/>
    </row>
    <row r="40" ht="25.5" customHeight="1" s="317">
      <c r="A40" s="371" t="n"/>
      <c r="B40" s="371" t="n"/>
      <c r="C40" s="370" t="inlineStr">
        <is>
          <t>в том числе технологическое оборудование</t>
        </is>
      </c>
      <c r="D40" s="371" t="n"/>
      <c r="E40" s="459" t="n"/>
      <c r="F40" s="373" t="n"/>
      <c r="G40" s="279">
        <f>G39</f>
        <v/>
      </c>
      <c r="H40" s="374" t="n"/>
      <c r="I40" s="287" t="n"/>
      <c r="J40" s="279">
        <f>J39</f>
        <v/>
      </c>
      <c r="L40" s="314" t="n"/>
    </row>
    <row r="41" ht="14.25" customFormat="1" customHeight="1" s="314">
      <c r="A41" s="371" t="n"/>
      <c r="B41" s="358" t="inlineStr">
        <is>
          <t>Материалы</t>
        </is>
      </c>
      <c r="C41" s="448" t="n"/>
      <c r="D41" s="448" t="n"/>
      <c r="E41" s="448" t="n"/>
      <c r="F41" s="448" t="n"/>
      <c r="G41" s="448" t="n"/>
      <c r="H41" s="449" t="n"/>
      <c r="I41" s="284" t="n"/>
      <c r="J41" s="284" t="n"/>
    </row>
    <row r="42" ht="14.25" customFormat="1" customHeight="1" s="314">
      <c r="A42" s="366" t="n"/>
      <c r="B42" s="365" t="inlineStr">
        <is>
          <t>Основные материалы</t>
        </is>
      </c>
      <c r="C42" s="460" t="n"/>
      <c r="D42" s="460" t="n"/>
      <c r="E42" s="460" t="n"/>
      <c r="F42" s="460" t="n"/>
      <c r="G42" s="460" t="n"/>
      <c r="H42" s="461" t="n"/>
      <c r="I42" s="288" t="n"/>
      <c r="J42" s="288" t="n"/>
    </row>
    <row r="43" ht="21" customFormat="1" customHeight="1" s="314">
      <c r="A43" s="371" t="n">
        <v>16</v>
      </c>
      <c r="B43" s="371" t="inlineStr">
        <is>
          <t>22.2.01.05-0052</t>
        </is>
      </c>
      <c r="C43" s="370" t="inlineStr">
        <is>
          <t>Изолятор опорный ИОС-35-500-03 УХЛ, Т1</t>
        </is>
      </c>
      <c r="D43" s="371" t="inlineStr">
        <is>
          <t>шт</t>
        </is>
      </c>
      <c r="E43" s="372" t="n">
        <v>93.59999999999999</v>
      </c>
      <c r="F43" s="373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4">
      <c r="A44" s="371" t="n">
        <v>17</v>
      </c>
      <c r="B44" s="371" t="inlineStr">
        <is>
          <t>22.2.01.03-0003</t>
        </is>
      </c>
      <c r="C44" s="370" t="inlineStr">
        <is>
          <t>Изолятор подвесной стеклянный ПСД-70Е</t>
        </is>
      </c>
      <c r="D44" s="371" t="inlineStr">
        <is>
          <t>шт</t>
        </is>
      </c>
      <c r="E44" s="372" t="n">
        <v>239.2</v>
      </c>
      <c r="F44" s="373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4">
      <c r="A45" s="371" t="n">
        <v>18</v>
      </c>
      <c r="B45" s="371" t="inlineStr">
        <is>
          <t>20.5.04.04-0016</t>
        </is>
      </c>
      <c r="C45" s="370" t="inlineStr">
        <is>
          <t>Зажим натяжной НАС-600-1</t>
        </is>
      </c>
      <c r="D45" s="371" t="inlineStr">
        <is>
          <t>шт</t>
        </is>
      </c>
      <c r="E45" s="372" t="n">
        <v>88.40000000000001</v>
      </c>
      <c r="F45" s="373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4">
      <c r="A46" s="371" t="n">
        <v>19</v>
      </c>
      <c r="B46" s="371" t="inlineStr">
        <is>
          <t>20.2.10.01-0002</t>
        </is>
      </c>
      <c r="C46" s="370" t="inlineStr">
        <is>
          <t>Наконечники кабельные алюминиевые</t>
        </is>
      </c>
      <c r="D46" s="371" t="inlineStr">
        <is>
          <t>100 шт</t>
        </is>
      </c>
      <c r="E46" s="372" t="n">
        <v>15.6</v>
      </c>
      <c r="F46" s="373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4">
      <c r="A47" s="388" t="n"/>
      <c r="B47" s="228" t="n"/>
      <c r="C47" s="229" t="inlineStr">
        <is>
          <t>Итого основные материалы</t>
        </is>
      </c>
      <c r="D47" s="388" t="n"/>
      <c r="E47" s="462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4">
      <c r="A48" s="371" t="n">
        <v>20</v>
      </c>
      <c r="B48" s="371" t="inlineStr">
        <is>
          <t>22.2.02.04-0044</t>
        </is>
      </c>
      <c r="C48" s="370" t="inlineStr">
        <is>
          <t>Звено промежуточное трехлапчатое ПРТ-7/21-2</t>
        </is>
      </c>
      <c r="D48" s="371" t="inlineStr">
        <is>
          <t>шт</t>
        </is>
      </c>
      <c r="E48" s="372" t="n">
        <v>87.09999999999999</v>
      </c>
      <c r="F48" s="373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4">
      <c r="A49" s="371" t="n">
        <v>21</v>
      </c>
      <c r="B49" s="371" t="inlineStr">
        <is>
          <t>20.1.01.07-0006</t>
        </is>
      </c>
      <c r="C49" s="370" t="inlineStr">
        <is>
          <t>Зажим опорный АА-6-3</t>
        </is>
      </c>
      <c r="D49" s="371" t="inlineStr">
        <is>
          <t>шт</t>
        </is>
      </c>
      <c r="E49" s="372" t="n">
        <v>91</v>
      </c>
      <c r="F49" s="373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4">
      <c r="A50" s="371" t="n">
        <v>22</v>
      </c>
      <c r="B50" s="371" t="inlineStr">
        <is>
          <t>20.1.02.22-0001</t>
        </is>
      </c>
      <c r="C50" s="370" t="inlineStr">
        <is>
          <t>Ушко: двухлапчатое укороченное У2К-7-16</t>
        </is>
      </c>
      <c r="D50" s="371" t="inlineStr">
        <is>
          <t>шт</t>
        </is>
      </c>
      <c r="E50" s="372" t="n">
        <v>87.09999999999999</v>
      </c>
      <c r="F50" s="373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4">
      <c r="A51" s="371" t="n">
        <v>23</v>
      </c>
      <c r="B51" s="371" t="inlineStr">
        <is>
          <t>20.1.02.21-0043</t>
        </is>
      </c>
      <c r="C51" s="370" t="inlineStr">
        <is>
          <t>Узел крепления КГП-7-3</t>
        </is>
      </c>
      <c r="D51" s="371" t="inlineStr">
        <is>
          <t>шт</t>
        </is>
      </c>
      <c r="E51" s="372" t="n">
        <v>87.09999999999999</v>
      </c>
      <c r="F51" s="373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4">
      <c r="A52" s="371" t="n">
        <v>24</v>
      </c>
      <c r="B52" s="371" t="inlineStr">
        <is>
          <t>20.2.09.08-0031</t>
        </is>
      </c>
      <c r="C52" s="370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1" t="inlineStr">
        <is>
          <t>компл</t>
        </is>
      </c>
      <c r="E52" s="372" t="n">
        <v>2.6</v>
      </c>
      <c r="F52" s="373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4">
      <c r="A53" s="371" t="n">
        <v>25</v>
      </c>
      <c r="B53" s="371" t="inlineStr">
        <is>
          <t>20.5.03.02-0001</t>
        </is>
      </c>
      <c r="C53" s="370" t="inlineStr">
        <is>
          <t>Шинодержатели 375/750 тип ШП, ШР</t>
        </is>
      </c>
      <c r="D53" s="371" t="inlineStr">
        <is>
          <t>шт</t>
        </is>
      </c>
      <c r="E53" s="372" t="n">
        <v>7.8</v>
      </c>
      <c r="F53" s="373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4">
      <c r="A54" s="371" t="n">
        <v>26</v>
      </c>
      <c r="B54" s="371" t="inlineStr">
        <is>
          <t>21.2.01.02-0094</t>
        </is>
      </c>
      <c r="C54" s="370" t="inlineStr">
        <is>
          <t>Провод неизолированный для воздушных линий электропередачи АС 300/39</t>
        </is>
      </c>
      <c r="D54" s="371" t="inlineStr">
        <is>
          <t>т</t>
        </is>
      </c>
      <c r="E54" s="372" t="n">
        <v>0.0312</v>
      </c>
      <c r="F54" s="373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4">
      <c r="A55" s="371" t="n">
        <v>27</v>
      </c>
      <c r="B55" s="371" t="inlineStr">
        <is>
          <t>20.1.02.14-1022</t>
        </is>
      </c>
      <c r="C55" s="370" t="inlineStr">
        <is>
          <t>Серьга СРС-7-16</t>
        </is>
      </c>
      <c r="D55" s="371" t="inlineStr">
        <is>
          <t>шт</t>
        </is>
      </c>
      <c r="E55" s="372" t="n">
        <v>87.09999999999999</v>
      </c>
      <c r="F55" s="373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4">
      <c r="A56" s="371" t="n">
        <v>28</v>
      </c>
      <c r="B56" s="371" t="inlineStr">
        <is>
          <t>07.2.07.04-0007</t>
        </is>
      </c>
      <c r="C56" s="370" t="inlineStr">
        <is>
          <t>Конструкции стальные индивидуальные решетчатые сварные, масса до 0,1 т</t>
        </is>
      </c>
      <c r="D56" s="371" t="inlineStr">
        <is>
          <t>т</t>
        </is>
      </c>
      <c r="E56" s="372" t="n">
        <v>0.0572</v>
      </c>
      <c r="F56" s="373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4">
      <c r="A57" s="371" t="n">
        <v>29</v>
      </c>
      <c r="B57" s="371" t="inlineStr">
        <is>
          <t>20.1.02.05-0013</t>
        </is>
      </c>
      <c r="C57" s="370" t="inlineStr">
        <is>
          <t>Коромысло: универсальное трехлучевое 3КУ-16-1</t>
        </is>
      </c>
      <c r="D57" s="371" t="inlineStr">
        <is>
          <t>шт</t>
        </is>
      </c>
      <c r="E57" s="372" t="n">
        <v>1.3</v>
      </c>
      <c r="F57" s="373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4">
      <c r="A58" s="371" t="n">
        <v>30</v>
      </c>
      <c r="B58" s="371" t="inlineStr">
        <is>
          <t>20.2.02.06-0003</t>
        </is>
      </c>
      <c r="C58" s="370" t="inlineStr">
        <is>
          <t>Экран защитный: ЭЗ-500-6</t>
        </is>
      </c>
      <c r="D58" s="371" t="inlineStr">
        <is>
          <t>шт</t>
        </is>
      </c>
      <c r="E58" s="372" t="n">
        <v>1.3</v>
      </c>
      <c r="F58" s="373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4">
      <c r="A59" s="371" t="n">
        <v>31</v>
      </c>
      <c r="B59" s="371" t="inlineStr">
        <is>
          <t>10.1.02.02-0001</t>
        </is>
      </c>
      <c r="C59" s="370" t="inlineStr">
        <is>
          <t>Алюминий листовой (Пластина переходная АП 80Х8)</t>
        </is>
      </c>
      <c r="D59" s="371" t="inlineStr">
        <is>
          <t>т</t>
        </is>
      </c>
      <c r="E59" s="372" t="n">
        <v>0.006708</v>
      </c>
      <c r="F59" s="373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4">
      <c r="A60" s="371" t="n">
        <v>32</v>
      </c>
      <c r="B60" s="371" t="inlineStr">
        <is>
          <t>01.7.15.03-0042</t>
        </is>
      </c>
      <c r="C60" s="370" t="inlineStr">
        <is>
          <t>Болты с гайками и шайбами строительные</t>
        </is>
      </c>
      <c r="D60" s="371" t="inlineStr">
        <is>
          <t>кг</t>
        </is>
      </c>
      <c r="E60" s="372" t="n">
        <v>37.62278</v>
      </c>
      <c r="F60" s="373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4">
      <c r="A61" s="371" t="n">
        <v>33</v>
      </c>
      <c r="B61" s="371" t="inlineStr">
        <is>
          <t>24.3.03.13-0415</t>
        </is>
      </c>
      <c r="C61" s="370" t="inlineStr">
        <is>
          <t>Трубы напорные полиэтиленовые, среднего типа, ПНД, номинальный наружный диаметр 63 мм</t>
        </is>
      </c>
      <c r="D61" s="371" t="inlineStr">
        <is>
          <t>м</t>
        </is>
      </c>
      <c r="E61" s="372" t="n">
        <v>13</v>
      </c>
      <c r="F61" s="373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4">
      <c r="A62" s="371" t="n">
        <v>34</v>
      </c>
      <c r="B62" s="371" t="inlineStr">
        <is>
          <t>01.7.15.10-0035</t>
        </is>
      </c>
      <c r="C62" s="370" t="inlineStr">
        <is>
          <t>Скобы СК-21-1А</t>
        </is>
      </c>
      <c r="D62" s="371" t="inlineStr">
        <is>
          <t>шт</t>
        </is>
      </c>
      <c r="E62" s="372" t="n">
        <v>2.6</v>
      </c>
      <c r="F62" s="373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4">
      <c r="A63" s="371" t="n">
        <v>35</v>
      </c>
      <c r="B63" s="371" t="inlineStr">
        <is>
          <t>01.3.01.06-0050</t>
        </is>
      </c>
      <c r="C63" s="370" t="inlineStr">
        <is>
          <t>Смазка универсальная тугоплавкая УТ (консталин жировой)</t>
        </is>
      </c>
      <c r="D63" s="371" t="inlineStr">
        <is>
          <t>т</t>
        </is>
      </c>
      <c r="E63" s="372" t="n">
        <v>0.016302</v>
      </c>
      <c r="F63" s="373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4">
      <c r="A64" s="371" t="n">
        <v>36</v>
      </c>
      <c r="B64" s="371" t="inlineStr">
        <is>
          <t>999-9950</t>
        </is>
      </c>
      <c r="C64" s="370" t="inlineStr">
        <is>
          <t>Вспомогательные ненормируемые ресурсы</t>
        </is>
      </c>
      <c r="D64" s="371" t="inlineStr">
        <is>
          <t>руб.</t>
        </is>
      </c>
      <c r="E64" s="372" t="n">
        <v>207.150944</v>
      </c>
      <c r="F64" s="373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4">
      <c r="A65" s="371" t="n">
        <v>37</v>
      </c>
      <c r="B65" s="371" t="inlineStr">
        <is>
          <t>20.1.02.23-0082</t>
        </is>
      </c>
      <c r="C65" s="370" t="inlineStr">
        <is>
          <t>Перемычки гибкие, тип ПГС-50</t>
        </is>
      </c>
      <c r="D65" s="371" t="inlineStr">
        <is>
          <t>10 шт</t>
        </is>
      </c>
      <c r="E65" s="372" t="n">
        <v>5.2</v>
      </c>
      <c r="F65" s="373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4">
      <c r="A66" s="371" t="n">
        <v>38</v>
      </c>
      <c r="B66" s="371" t="inlineStr">
        <is>
          <t>20.1.02.05-0011</t>
        </is>
      </c>
      <c r="C66" s="370" t="inlineStr">
        <is>
          <t>Коромысло: универсальное 2КУ-12-1</t>
        </is>
      </c>
      <c r="D66" s="371" t="inlineStr">
        <is>
          <t>шт</t>
        </is>
      </c>
      <c r="E66" s="372" t="n">
        <v>1.3</v>
      </c>
      <c r="F66" s="373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4">
      <c r="A67" s="371" t="n">
        <v>39</v>
      </c>
      <c r="B67" s="371" t="inlineStr">
        <is>
          <t>20.1.02.21-0035</t>
        </is>
      </c>
      <c r="C67" s="370" t="inlineStr">
        <is>
          <t>Узел крепления КГН-7-5</t>
        </is>
      </c>
      <c r="D67" s="371" t="inlineStr">
        <is>
          <t>шт</t>
        </is>
      </c>
      <c r="E67" s="372" t="n">
        <v>1.3</v>
      </c>
      <c r="F67" s="373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4">
      <c r="A68" s="371" t="n">
        <v>40</v>
      </c>
      <c r="B68" s="371" t="inlineStr">
        <is>
          <t>01.7.15.10-0038</t>
        </is>
      </c>
      <c r="C68" s="370" t="inlineStr">
        <is>
          <t>Скобы трехлапчатые СКТ-16-1</t>
        </is>
      </c>
      <c r="D68" s="371" t="inlineStr">
        <is>
          <t>шт</t>
        </is>
      </c>
      <c r="E68" s="372" t="n">
        <v>1.3</v>
      </c>
      <c r="F68" s="373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4">
      <c r="A69" s="371" t="n">
        <v>41</v>
      </c>
      <c r="B69" s="371" t="inlineStr">
        <is>
          <t>20.1.02.22-0013</t>
        </is>
      </c>
      <c r="C69" s="370" t="inlineStr">
        <is>
          <t>Ушко: специальное УС-7-16</t>
        </is>
      </c>
      <c r="D69" s="371" t="inlineStr">
        <is>
          <t>шт</t>
        </is>
      </c>
      <c r="E69" s="372" t="n">
        <v>1.3</v>
      </c>
      <c r="F69" s="373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4">
      <c r="A70" s="371" t="n">
        <v>42</v>
      </c>
      <c r="B70" s="371" t="inlineStr">
        <is>
          <t>01.7.15.10-0031</t>
        </is>
      </c>
      <c r="C70" s="370" t="inlineStr">
        <is>
          <t>Скобы СК-7-1А</t>
        </is>
      </c>
      <c r="D70" s="371" t="inlineStr">
        <is>
          <t>шт</t>
        </is>
      </c>
      <c r="E70" s="372" t="n">
        <v>3.9</v>
      </c>
      <c r="F70" s="373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4">
      <c r="A71" s="371" t="n">
        <v>43</v>
      </c>
      <c r="B71" s="371" t="inlineStr">
        <is>
          <t>01.7.15.10-0034</t>
        </is>
      </c>
      <c r="C71" s="370" t="inlineStr">
        <is>
          <t>Скобы СК-16-1А</t>
        </is>
      </c>
      <c r="D71" s="371" t="inlineStr">
        <is>
          <t>шт</t>
        </is>
      </c>
      <c r="E71" s="372" t="n">
        <v>1.3</v>
      </c>
      <c r="F71" s="373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4">
      <c r="A72" s="371" t="n">
        <v>44</v>
      </c>
      <c r="B72" s="371" t="inlineStr">
        <is>
          <t>20.1.02.05-0003</t>
        </is>
      </c>
      <c r="C72" s="370" t="inlineStr">
        <is>
          <t>Коромысло: 2КД-7-1С</t>
        </is>
      </c>
      <c r="D72" s="371" t="inlineStr">
        <is>
          <t>шт</t>
        </is>
      </c>
      <c r="E72" s="372" t="n">
        <v>1.3</v>
      </c>
      <c r="F72" s="373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4">
      <c r="A73" s="371" t="n">
        <v>45</v>
      </c>
      <c r="B73" s="371" t="inlineStr">
        <is>
          <t>20.1.02.05-0008</t>
        </is>
      </c>
      <c r="C73" s="370" t="inlineStr">
        <is>
          <t>Коромысло: К2-7-1С</t>
        </is>
      </c>
      <c r="D73" s="371" t="inlineStr">
        <is>
          <t>шт</t>
        </is>
      </c>
      <c r="E73" s="372" t="n">
        <v>1.3</v>
      </c>
      <c r="F73" s="373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4">
      <c r="A74" s="371" t="n">
        <v>46</v>
      </c>
      <c r="B74" s="371" t="inlineStr">
        <is>
          <t>22.2.02.04-0017</t>
        </is>
      </c>
      <c r="C74" s="370" t="inlineStr">
        <is>
          <t>Звено промежуточное прямое двойное 2ПР-7-1</t>
        </is>
      </c>
      <c r="D74" s="371" t="inlineStr">
        <is>
          <t>шт</t>
        </is>
      </c>
      <c r="E74" s="372" t="n">
        <v>1.3</v>
      </c>
      <c r="F74" s="373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4">
      <c r="A75" s="371" t="n">
        <v>47</v>
      </c>
      <c r="B75" s="371" t="inlineStr">
        <is>
          <t>22.2.02.04-0001</t>
        </is>
      </c>
      <c r="C75" s="370" t="inlineStr">
        <is>
          <t>Звено промежуточное вывернутое ПРВ-7-1</t>
        </is>
      </c>
      <c r="D75" s="371" t="inlineStr">
        <is>
          <t>шт</t>
        </is>
      </c>
      <c r="E75" s="372" t="n">
        <v>1.3</v>
      </c>
      <c r="F75" s="373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4">
      <c r="A76" s="371" t="n">
        <v>48</v>
      </c>
      <c r="B76" s="371" t="inlineStr">
        <is>
          <t>22.2.02.04-0021</t>
        </is>
      </c>
      <c r="C76" s="370" t="inlineStr">
        <is>
          <t>Звено промежуточное прямое ПР-7-6</t>
        </is>
      </c>
      <c r="D76" s="371" t="inlineStr">
        <is>
          <t>шт</t>
        </is>
      </c>
      <c r="E76" s="372" t="n">
        <v>1.3</v>
      </c>
      <c r="F76" s="373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4">
      <c r="A77" s="371" t="n">
        <v>49</v>
      </c>
      <c r="B77" s="371" t="inlineStr">
        <is>
          <t>20.1.02.14-1014</t>
        </is>
      </c>
      <c r="C77" s="370" t="inlineStr">
        <is>
          <t>Серьга СР-7-16</t>
        </is>
      </c>
      <c r="D77" s="371" t="inlineStr">
        <is>
          <t>шт</t>
        </is>
      </c>
      <c r="E77" s="372" t="n">
        <v>1.3</v>
      </c>
      <c r="F77" s="373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4">
      <c r="A78" s="371" t="n">
        <v>50</v>
      </c>
      <c r="B78" s="371" t="inlineStr">
        <is>
          <t>01.7.15.07-0031</t>
        </is>
      </c>
      <c r="C78" s="370" t="inlineStr">
        <is>
          <t>Дюбели распорные с гайкой</t>
        </is>
      </c>
      <c r="D78" s="371" t="inlineStr">
        <is>
          <t>100 шт</t>
        </is>
      </c>
      <c r="E78" s="372" t="n">
        <v>0.04576</v>
      </c>
      <c r="F78" s="373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4">
      <c r="A79" s="371" t="n">
        <v>51</v>
      </c>
      <c r="B79" s="371" t="inlineStr">
        <is>
          <t>03.2.01.01-0003</t>
        </is>
      </c>
      <c r="C79" s="370" t="inlineStr">
        <is>
          <t>Портландцемент общестроительного назначения бездобавочный М500 Д0 (ЦЕМ I 42,5Н)</t>
        </is>
      </c>
      <c r="D79" s="371" t="inlineStr">
        <is>
          <t>т</t>
        </is>
      </c>
      <c r="E79" s="372" t="n">
        <v>0.010296</v>
      </c>
      <c r="F79" s="373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4">
      <c r="A80" s="371" t="n">
        <v>52</v>
      </c>
      <c r="B80" s="371" t="inlineStr">
        <is>
          <t>01.3.01.01-0001</t>
        </is>
      </c>
      <c r="C80" s="370" t="inlineStr">
        <is>
          <t>Бензин авиационный Б-70</t>
        </is>
      </c>
      <c r="D80" s="371" t="inlineStr">
        <is>
          <t>т</t>
        </is>
      </c>
      <c r="E80" s="372" t="n">
        <v>0.00104</v>
      </c>
      <c r="F80" s="373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4">
      <c r="A81" s="371" t="n">
        <v>53</v>
      </c>
      <c r="B81" s="371" t="inlineStr">
        <is>
          <t>14.4.02.09-0001</t>
        </is>
      </c>
      <c r="C81" s="370" t="inlineStr">
        <is>
          <t>Краска</t>
        </is>
      </c>
      <c r="D81" s="371" t="inlineStr">
        <is>
          <t>кг</t>
        </is>
      </c>
      <c r="E81" s="372" t="n">
        <v>0.16302</v>
      </c>
      <c r="F81" s="373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4">
      <c r="A82" s="371" t="n">
        <v>54</v>
      </c>
      <c r="B82" s="371" t="inlineStr">
        <is>
          <t>01.7.11.07-0034</t>
        </is>
      </c>
      <c r="C82" s="370" t="inlineStr">
        <is>
          <t>Электроды сварочные Э42А, диаметр 4 мм</t>
        </is>
      </c>
      <c r="D82" s="371" t="inlineStr">
        <is>
          <t>кг</t>
        </is>
      </c>
      <c r="E82" s="372" t="n">
        <v>0.36504</v>
      </c>
      <c r="F82" s="373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4">
      <c r="A83" s="371" t="n">
        <v>55</v>
      </c>
      <c r="B83" s="371" t="inlineStr">
        <is>
          <t>14.1.02.01-0002</t>
        </is>
      </c>
      <c r="C83" s="370" t="inlineStr">
        <is>
          <t>Клей БМК-5к</t>
        </is>
      </c>
      <c r="D83" s="371" t="inlineStr">
        <is>
          <t>кг</t>
        </is>
      </c>
      <c r="E83" s="372" t="n">
        <v>0.07149999999999999</v>
      </c>
      <c r="F83" s="373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4">
      <c r="A84" s="371" t="n">
        <v>56</v>
      </c>
      <c r="B84" s="371" t="inlineStr">
        <is>
          <t>01.3.02.02-0001</t>
        </is>
      </c>
      <c r="C84" s="370" t="inlineStr">
        <is>
          <t>Аргон газообразный, сорт I</t>
        </is>
      </c>
      <c r="D84" s="371" t="inlineStr">
        <is>
          <t>м3</t>
        </is>
      </c>
      <c r="E84" s="372" t="n">
        <v>0.0429</v>
      </c>
      <c r="F84" s="373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4">
      <c r="A85" s="371" t="n">
        <v>57</v>
      </c>
      <c r="B85" s="371" t="inlineStr">
        <is>
          <t>01.7.06.07-0001</t>
        </is>
      </c>
      <c r="C85" s="370" t="inlineStr">
        <is>
          <t>Лента К226</t>
        </is>
      </c>
      <c r="D85" s="371" t="inlineStr">
        <is>
          <t>100 м</t>
        </is>
      </c>
      <c r="E85" s="372" t="n">
        <v>0.00624</v>
      </c>
      <c r="F85" s="373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4">
      <c r="A86" s="371" t="n">
        <v>58</v>
      </c>
      <c r="B86" s="371" t="inlineStr">
        <is>
          <t>01.7.15.11-0061</t>
        </is>
      </c>
      <c r="C86" s="370" t="inlineStr">
        <is>
          <t>Шайбы пружинные</t>
        </is>
      </c>
      <c r="D86" s="371" t="inlineStr">
        <is>
          <t>т</t>
        </is>
      </c>
      <c r="E86" s="372" t="n">
        <v>2.21e-05</v>
      </c>
      <c r="F86" s="373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4">
      <c r="A87" s="371" t="n">
        <v>59</v>
      </c>
      <c r="B87" s="371" t="inlineStr">
        <is>
          <t>10.1.02.04-0009</t>
        </is>
      </c>
      <c r="C87" s="37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1" t="inlineStr">
        <is>
          <t>т</t>
        </is>
      </c>
      <c r="E87" s="372" t="n">
        <v>1.04e-05</v>
      </c>
      <c r="F87" s="373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4">
      <c r="A88" s="371" t="n">
        <v>60</v>
      </c>
      <c r="B88" s="371" t="inlineStr">
        <is>
          <t>02.3.01.02-1011</t>
        </is>
      </c>
      <c r="C88" s="370" t="inlineStr">
        <is>
          <t>Песок природный I класс, средний, круглые сита</t>
        </is>
      </c>
      <c r="D88" s="371" t="inlineStr">
        <is>
          <t>м3</t>
        </is>
      </c>
      <c r="E88" s="372" t="n">
        <v>0.008580000000000001</v>
      </c>
      <c r="F88" s="373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4">
      <c r="A89" s="371" t="n">
        <v>61</v>
      </c>
      <c r="B89" s="371" t="inlineStr">
        <is>
          <t>10.2.02.10-0013</t>
        </is>
      </c>
      <c r="C89" s="370" t="inlineStr">
        <is>
          <t>Прутки медные, круглые, марка М3, диаметр 20 мм</t>
        </is>
      </c>
      <c r="D89" s="371" t="inlineStr">
        <is>
          <t>т</t>
        </is>
      </c>
      <c r="E89" s="372" t="n">
        <v>5.2e-06</v>
      </c>
      <c r="F89" s="373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4">
      <c r="A90" s="371" t="n">
        <v>62</v>
      </c>
      <c r="B90" s="371" t="inlineStr">
        <is>
          <t>01.3.01.05-0009</t>
        </is>
      </c>
      <c r="C90" s="370" t="inlineStr">
        <is>
          <t>Парафин нефтяной твердый Т-1</t>
        </is>
      </c>
      <c r="D90" s="371" t="inlineStr">
        <is>
          <t>т</t>
        </is>
      </c>
      <c r="E90" s="372" t="n">
        <v>2.6e-05</v>
      </c>
      <c r="F90" s="373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4">
      <c r="A91" s="371" t="n"/>
      <c r="B91" s="371" t="n"/>
      <c r="C91" s="370" t="inlineStr">
        <is>
          <t>Итого прочие материалы</t>
        </is>
      </c>
      <c r="D91" s="371" t="n"/>
      <c r="E91" s="372" t="n"/>
      <c r="F91" s="373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4">
      <c r="A92" s="371" t="n"/>
      <c r="B92" s="371" t="n"/>
      <c r="C92" s="358" t="inlineStr">
        <is>
          <t>Итого по разделу «Материалы»</t>
        </is>
      </c>
      <c r="D92" s="371" t="n"/>
      <c r="E92" s="372" t="n"/>
      <c r="F92" s="373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4">
      <c r="A93" s="371" t="n"/>
      <c r="B93" s="371" t="n"/>
      <c r="C93" s="370" t="inlineStr">
        <is>
          <t>ИТОГО ПО РМ</t>
        </is>
      </c>
      <c r="D93" s="371" t="n"/>
      <c r="E93" s="372" t="n"/>
      <c r="F93" s="373" t="n"/>
      <c r="G93" s="279">
        <f>G14+G32+G92</f>
        <v/>
      </c>
      <c r="H93" s="374" t="n"/>
      <c r="I93" s="279" t="n"/>
      <c r="J93" s="279">
        <f>J14+J32+J92</f>
        <v/>
      </c>
    </row>
    <row r="94" ht="29.25" customFormat="1" customHeight="1" s="314">
      <c r="A94" s="371" t="n"/>
      <c r="B94" s="371" t="n"/>
      <c r="C94" s="370" t="inlineStr">
        <is>
          <t>Накладные расходы</t>
        </is>
      </c>
      <c r="D94" s="235" t="n">
        <v>1.48</v>
      </c>
      <c r="E94" s="372" t="n"/>
      <c r="F94" s="373" t="n"/>
      <c r="G94" s="279">
        <f>ROUND((G14+G16)*D94,2)</f>
        <v/>
      </c>
      <c r="H94" s="374" t="n"/>
      <c r="I94" s="279" t="n"/>
      <c r="J94" s="279">
        <f>ROUND(D94*(J14+J16),2)</f>
        <v/>
      </c>
    </row>
    <row r="95" ht="24.75" customFormat="1" customHeight="1" s="314">
      <c r="A95" s="371" t="n"/>
      <c r="B95" s="371" t="n"/>
      <c r="C95" s="370" t="inlineStr">
        <is>
          <t>Сметная прибыль</t>
        </is>
      </c>
      <c r="D95" s="235" t="n">
        <v>1.18</v>
      </c>
      <c r="E95" s="372" t="n"/>
      <c r="F95" s="373" t="n"/>
      <c r="G95" s="279">
        <f>ROUND((G14+G16)*D95,2)</f>
        <v/>
      </c>
      <c r="H95" s="374" t="n"/>
      <c r="I95" s="279" t="n"/>
      <c r="J95" s="279">
        <f>ROUND(D95*(J14+J16),2)</f>
        <v/>
      </c>
    </row>
    <row r="96" ht="25.5" customFormat="1" customHeight="1" s="314">
      <c r="A96" s="371" t="n"/>
      <c r="B96" s="371" t="n"/>
      <c r="C96" s="370" t="inlineStr">
        <is>
          <t>Итого СМР (с НР и СП)</t>
        </is>
      </c>
      <c r="D96" s="371" t="inlineStr">
        <is>
          <t>Коэффициент на силу тока ТОР</t>
        </is>
      </c>
      <c r="E96" s="372" t="n">
        <v>0.35</v>
      </c>
      <c r="F96" s="373" t="n"/>
      <c r="G96" s="279">
        <f>ROUND((G14+G32+G92+G94+G95)/E96,2)</f>
        <v/>
      </c>
      <c r="H96" s="374" t="n"/>
      <c r="I96" s="279" t="n"/>
      <c r="J96" s="279">
        <f>ROUND((J14+J32+J92+J94+J95)/E96,2)</f>
        <v/>
      </c>
    </row>
    <row r="97" ht="14.25" customFormat="1" customHeight="1" s="314">
      <c r="A97" s="371" t="n"/>
      <c r="B97" s="371" t="n"/>
      <c r="C97" s="370" t="inlineStr">
        <is>
          <t>ВСЕГО СМР + ОБОРУДОВАНИЕ</t>
        </is>
      </c>
      <c r="D97" s="371" t="n"/>
      <c r="E97" s="372" t="n"/>
      <c r="F97" s="373" t="n"/>
      <c r="G97" s="279">
        <f>G96+G39</f>
        <v/>
      </c>
      <c r="H97" s="374" t="n"/>
      <c r="I97" s="279" t="n"/>
      <c r="J97" s="279">
        <f>J96+J39</f>
        <v/>
      </c>
    </row>
    <row r="98" ht="34.5" customFormat="1" customHeight="1" s="314">
      <c r="A98" s="371" t="n"/>
      <c r="B98" s="371" t="n"/>
      <c r="C98" s="370" t="inlineStr">
        <is>
          <t>ИТОГО ПОКАЗАТЕЛЬ НА ЕД. ИЗМ.</t>
        </is>
      </c>
      <c r="D98" s="371" t="inlineStr">
        <is>
          <t>ячейка</t>
        </is>
      </c>
      <c r="E98" s="372" t="n">
        <v>1</v>
      </c>
      <c r="F98" s="373" t="n"/>
      <c r="G98" s="279">
        <f>G97/E98</f>
        <v/>
      </c>
      <c r="H98" s="374" t="n"/>
      <c r="I98" s="279" t="n"/>
      <c r="J98" s="279">
        <f>J97/E98</f>
        <v/>
      </c>
    </row>
    <row r="100" ht="14.25" customFormat="1" customHeight="1" s="314">
      <c r="A100" s="313" t="inlineStr">
        <is>
          <t>Составил ______________________     Е. М. Добровольская</t>
        </is>
      </c>
    </row>
    <row r="101" ht="14.25" customFormat="1" customHeight="1" s="314">
      <c r="A101" s="316" t="inlineStr">
        <is>
          <t xml:space="preserve">                         (подпись, инициалы, фамилия)</t>
        </is>
      </c>
    </row>
    <row r="102" ht="14.25" customFormat="1" customHeight="1" s="314">
      <c r="A102" s="313" t="n"/>
    </row>
    <row r="103" ht="14.25" customFormat="1" customHeight="1" s="314">
      <c r="A103" s="313" t="inlineStr">
        <is>
          <t>Проверил ______________________        А.В. Костянецкая</t>
        </is>
      </c>
    </row>
    <row r="104" ht="14.25" customFormat="1" customHeight="1" s="314">
      <c r="A104" s="31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3" workbookViewId="0">
      <selection activeCell="E20" sqref="E20"/>
    </sheetView>
  </sheetViews>
  <sheetFormatPr baseColWidth="8" defaultRowHeight="15"/>
  <cols>
    <col width="5.7109375" customWidth="1" style="317" min="1" max="1"/>
    <col width="17.5703125" customWidth="1" style="317" min="2" max="2"/>
    <col width="39.140625" customWidth="1" style="317" min="3" max="3"/>
    <col width="10.7109375" customWidth="1" style="317" min="4" max="4"/>
    <col width="13.85546875" customWidth="1" style="317" min="5" max="5"/>
    <col width="13.28515625" customWidth="1" style="317" min="6" max="6"/>
    <col width="14.140625" customWidth="1" style="317" min="7" max="7"/>
  </cols>
  <sheetData>
    <row r="1">
      <c r="A1" s="389" t="inlineStr">
        <is>
          <t>Приложение №6</t>
        </is>
      </c>
    </row>
    <row r="2" ht="21.75" customHeight="1" s="317">
      <c r="A2" s="389" t="n"/>
      <c r="B2" s="389" t="n"/>
      <c r="C2" s="389" t="n"/>
      <c r="D2" s="389" t="n"/>
      <c r="E2" s="389" t="n"/>
      <c r="F2" s="389" t="n"/>
      <c r="G2" s="389" t="n"/>
    </row>
    <row r="3">
      <c r="A3" s="338" t="inlineStr">
        <is>
          <t>Расчет стоимости оборудования</t>
        </is>
      </c>
    </row>
    <row r="4" ht="25.5" customHeight="1" s="317">
      <c r="A4" s="341" t="inlineStr">
        <is>
          <t>Наименование разрабатываемого показателя УНЦ —  Ячейка реактора ТОР 220 (150) кВ номинальный ток 1000 А,  2,5 Ом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1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1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7">
      <c r="A9" s="240" t="n"/>
      <c r="B9" s="370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17">
      <c r="A10" s="371" t="n"/>
      <c r="B10" s="358" t="n"/>
      <c r="C10" s="370" t="inlineStr">
        <is>
          <t>ИТОГО ИНЖЕНЕРНОЕ ОБОРУДОВАНИЕ</t>
        </is>
      </c>
      <c r="D10" s="358" t="n"/>
      <c r="E10" s="190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41.25" customHeight="1" s="317">
      <c r="A12" s="371" t="n">
        <v>1</v>
      </c>
      <c r="B12" s="220">
        <f>'Прил.5 Расчет СМР и ОБ'!B35</f>
        <v/>
      </c>
      <c r="C12" s="370">
        <f>'Прил.5 Расчет СМР и ОБ'!C35</f>
        <v/>
      </c>
      <c r="D12" s="371">
        <f>'Прил.5 Расчет СМР и ОБ'!D35</f>
        <v/>
      </c>
      <c r="E12" s="458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1" t="n">
        <v>2</v>
      </c>
      <c r="B13" s="220">
        <f>'Прил.5 Расчет СМР и ОБ'!B37</f>
        <v/>
      </c>
      <c r="C13" s="370">
        <f>'Прил.5 Расчет СМР и ОБ'!C37</f>
        <v/>
      </c>
      <c r="D13" s="371">
        <f>'Прил.5 Расчет СМР и ОБ'!D37</f>
        <v/>
      </c>
      <c r="E13" s="458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17">
      <c r="A14" s="371" t="n"/>
      <c r="B14" s="370" t="n"/>
      <c r="C14" s="370" t="inlineStr">
        <is>
          <t>ИТОГО ТЕХНОЛОГИЧЕСКОЕ ОБОРУДОВАНИЕ</t>
        </is>
      </c>
      <c r="D14" s="370" t="n"/>
      <c r="E14" s="393" t="n"/>
      <c r="F14" s="373" t="n"/>
      <c r="G14" s="279">
        <f>SUM(G12:G13)</f>
        <v/>
      </c>
    </row>
    <row r="15" ht="19.5" customHeight="1" s="317">
      <c r="A15" s="371" t="n"/>
      <c r="B15" s="370" t="n"/>
      <c r="C15" s="370" t="inlineStr">
        <is>
          <t>Всего по разделу «Оборудование»</t>
        </is>
      </c>
      <c r="D15" s="370" t="n"/>
      <c r="E15" s="393" t="n"/>
      <c r="F15" s="373" t="n"/>
      <c r="G15" s="279">
        <f>G10+G14</f>
        <v/>
      </c>
    </row>
    <row r="16">
      <c r="A16" s="315" t="n"/>
      <c r="B16" s="199" t="n"/>
      <c r="C16" s="315" t="n"/>
      <c r="D16" s="315" t="n"/>
      <c r="E16" s="315" t="n"/>
      <c r="F16" s="315" t="n"/>
      <c r="G16" s="315" t="n"/>
    </row>
    <row r="17">
      <c r="A17" s="313" t="inlineStr">
        <is>
          <t>Составил ______________________    Е. М. Добровольская</t>
        </is>
      </c>
      <c r="B17" s="314" t="n"/>
      <c r="C17" s="314" t="n"/>
      <c r="D17" s="315" t="n"/>
      <c r="E17" s="315" t="n"/>
      <c r="F17" s="315" t="n"/>
      <c r="G17" s="315" t="n"/>
    </row>
    <row r="18">
      <c r="A18" s="316" t="inlineStr">
        <is>
          <t xml:space="preserve">                         (подпись, инициалы, фамилия)</t>
        </is>
      </c>
      <c r="B18" s="314" t="n"/>
      <c r="C18" s="314" t="n"/>
      <c r="D18" s="315" t="n"/>
      <c r="E18" s="315" t="n"/>
      <c r="F18" s="315" t="n"/>
      <c r="G18" s="315" t="n"/>
    </row>
    <row r="19">
      <c r="A19" s="313" t="n"/>
      <c r="B19" s="314" t="n"/>
      <c r="C19" s="314" t="n"/>
      <c r="D19" s="315" t="n"/>
      <c r="E19" s="315" t="n"/>
      <c r="F19" s="315" t="n"/>
      <c r="G19" s="315" t="n"/>
    </row>
    <row r="20">
      <c r="A20" s="313" t="inlineStr">
        <is>
          <t>Проверил ______________________        А.В. Костянецкая</t>
        </is>
      </c>
      <c r="B20" s="314" t="n"/>
      <c r="C20" s="314" t="n"/>
      <c r="D20" s="315" t="n"/>
      <c r="E20" s="315" t="n"/>
      <c r="F20" s="315" t="n"/>
      <c r="G20" s="315" t="n"/>
    </row>
    <row r="21">
      <c r="A21" s="316" t="inlineStr">
        <is>
          <t xml:space="preserve">                        (подпись, инициалы, фамилия)</t>
        </is>
      </c>
      <c r="B21" s="314" t="n"/>
      <c r="C21" s="314" t="n"/>
      <c r="D21" s="315" t="n"/>
      <c r="E21" s="315" t="n"/>
      <c r="F21" s="315" t="n"/>
      <c r="G21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5" sqref="D15"/>
    </sheetView>
  </sheetViews>
  <sheetFormatPr baseColWidth="8" defaultColWidth="9.140625" defaultRowHeight="15"/>
  <cols>
    <col width="12.7109375" customWidth="1" style="317" min="1" max="1"/>
    <col width="16.42578125" customWidth="1" style="317" min="2" max="2"/>
    <col width="24.42578125" customWidth="1" style="317" min="3" max="3"/>
    <col width="25.5703125" customWidth="1" style="317" min="4" max="4"/>
    <col width="9.140625" customWidth="1" style="317" min="5" max="5"/>
  </cols>
  <sheetData>
    <row r="1" ht="15.6" customHeight="1" s="317">
      <c r="A1" s="319" t="n"/>
      <c r="B1" s="319" t="n"/>
      <c r="C1" s="319" t="n"/>
      <c r="D1" s="319" t="inlineStr">
        <is>
          <t>Приложение №7</t>
        </is>
      </c>
    </row>
    <row r="2" ht="15.6" customHeight="1" s="317">
      <c r="A2" s="319" t="n"/>
      <c r="B2" s="319" t="n"/>
      <c r="C2" s="319" t="n"/>
      <c r="D2" s="319" t="n"/>
    </row>
    <row r="3" ht="15.6" customHeight="1" s="317">
      <c r="A3" s="319" t="n"/>
      <c r="B3" s="306" t="inlineStr">
        <is>
          <t>Расчет показателя УНЦ</t>
        </is>
      </c>
      <c r="C3" s="319" t="n"/>
      <c r="D3" s="319" t="n"/>
    </row>
    <row r="4" ht="15.6" customHeight="1" s="317">
      <c r="A4" s="319" t="n"/>
      <c r="B4" s="319" t="n"/>
      <c r="C4" s="319" t="n"/>
      <c r="D4" s="319" t="n"/>
    </row>
    <row r="5" ht="62.45" customHeight="1" s="31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17">
      <c r="A6" s="319" t="inlineStr">
        <is>
          <t>Единица измерения  — 1 ячейка</t>
        </is>
      </c>
      <c r="B6" s="319" t="n"/>
      <c r="C6" s="319" t="n"/>
      <c r="D6" s="319" t="n"/>
    </row>
    <row r="7" ht="15.6" customHeight="1" s="317">
      <c r="A7" s="319" t="n"/>
      <c r="B7" s="319" t="n"/>
      <c r="C7" s="319" t="n"/>
      <c r="D7" s="319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6" customHeight="1" s="317">
      <c r="A10" s="354" t="n">
        <v>1</v>
      </c>
      <c r="B10" s="354" t="n">
        <v>2</v>
      </c>
      <c r="C10" s="354" t="n">
        <v>3</v>
      </c>
      <c r="D10" s="354" t="n">
        <v>4</v>
      </c>
    </row>
    <row r="11" ht="62.45" customHeight="1" s="317">
      <c r="A11" s="354" t="inlineStr">
        <is>
          <t>Р3-02-2</t>
        </is>
      </c>
      <c r="B11" s="310" t="inlineStr">
        <is>
          <t xml:space="preserve">УНЦ ячейки реактора ТОР 110 - 330 кВ </t>
        </is>
      </c>
      <c r="C11" s="311">
        <f>D5</f>
        <v/>
      </c>
      <c r="D11" s="325">
        <f>'Прил.4 РМ'!C41/1000</f>
        <v/>
      </c>
    </row>
    <row r="13">
      <c r="A13" s="313" t="inlineStr">
        <is>
          <t>Составил ______________________      Е. М. Добровольская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17" min="1" max="1"/>
    <col width="40.7109375" customWidth="1" style="317" min="2" max="2"/>
    <col width="37" customWidth="1" style="317" min="3" max="3"/>
    <col width="32" customWidth="1" style="317" min="4" max="4"/>
    <col width="9.140625" customWidth="1" style="317" min="5" max="5"/>
  </cols>
  <sheetData>
    <row r="4" ht="15.75" customHeight="1" s="317">
      <c r="B4" s="345" t="inlineStr">
        <is>
          <t>Приложение № 10</t>
        </is>
      </c>
    </row>
    <row r="5" ht="18.75" customHeight="1" s="317">
      <c r="B5" s="201" t="n"/>
    </row>
    <row r="6" ht="15.75" customHeight="1" s="317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17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7">
      <c r="B10" s="354" t="n">
        <v>1</v>
      </c>
      <c r="C10" s="354" t="n">
        <v>2</v>
      </c>
      <c r="D10" s="354" t="n">
        <v>3</v>
      </c>
    </row>
    <row r="11" ht="45" customHeight="1" s="317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7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13.47</v>
      </c>
    </row>
    <row r="13" ht="29.25" customHeight="1" s="317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8.039999999999999</v>
      </c>
    </row>
    <row r="14" ht="30.75" customHeight="1" s="317">
      <c r="B14" s="354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17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17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17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17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204" t="n">
        <v>0.002</v>
      </c>
    </row>
    <row r="19" ht="24" customHeight="1" s="317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204" t="n">
        <v>0.03</v>
      </c>
    </row>
    <row r="20" ht="18.75" customHeight="1" s="317">
      <c r="B20" s="260" t="n"/>
    </row>
    <row r="21" ht="18.75" customHeight="1" s="317">
      <c r="B21" s="260" t="n"/>
    </row>
    <row r="22" ht="18.75" customHeight="1" s="317">
      <c r="B22" s="260" t="n"/>
    </row>
    <row r="23" ht="18.75" customHeight="1" s="317">
      <c r="B23" s="260" t="n"/>
    </row>
    <row r="26">
      <c r="B26" s="313" t="inlineStr">
        <is>
          <t>Составил ______________________        Е. М. Добровольская</t>
        </is>
      </c>
      <c r="C26" s="314" t="n"/>
    </row>
    <row r="27">
      <c r="B27" s="316" t="inlineStr">
        <is>
          <t xml:space="preserve">                         (подпись, инициалы, фамилия)</t>
        </is>
      </c>
      <c r="C27" s="314" t="n"/>
    </row>
    <row r="28">
      <c r="B28" s="313" t="n"/>
      <c r="C28" s="314" t="n"/>
    </row>
    <row r="29">
      <c r="B29" s="313" t="inlineStr">
        <is>
          <t>Проверил ______________________        А.В. Костянецкая</t>
        </is>
      </c>
      <c r="C29" s="314" t="n"/>
    </row>
    <row r="30">
      <c r="B30" s="316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7" min="2" max="2"/>
    <col width="13" customWidth="1" style="317" min="3" max="3"/>
    <col width="22.85546875" customWidth="1" style="317" min="4" max="4"/>
    <col width="21.5703125" customWidth="1" style="317" min="5" max="5"/>
    <col width="53.7109375" bestFit="1" customWidth="1" style="317" min="6" max="6"/>
  </cols>
  <sheetData>
    <row r="1" s="317"/>
    <row r="2" ht="18" customHeight="1" s="317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6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6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09.1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1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6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5" t="n">
        <v>1</v>
      </c>
      <c r="F9" s="326" t="n"/>
      <c r="G9" s="328" t="n"/>
    </row>
    <row r="10" ht="15.6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4" t="n"/>
      <c r="D10" s="354" t="n"/>
      <c r="E10" s="463" t="n">
        <v>4</v>
      </c>
      <c r="F10" s="326" t="inlineStr">
        <is>
          <t>РТМ</t>
        </is>
      </c>
      <c r="G10" s="328" t="n"/>
    </row>
    <row r="11" ht="78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64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" customHeight="1" s="317">
      <c r="A12" s="331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332" t="inlineStr">
        <is>
          <t>Кинф</t>
        </is>
      </c>
      <c r="D12" s="332" t="inlineStr">
        <is>
          <t>-</t>
        </is>
      </c>
      <c r="E12" s="465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17">
      <c r="A13" s="443" t="inlineStr">
        <is>
          <t>1.7</t>
        </is>
      </c>
      <c r="B13" s="444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46">
        <f>((E7*E9/E8)*E11)*E12</f>
        <v/>
      </c>
      <c r="F13" s="4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2025-01-24T12:14:42Z</dcterms:modified>
  <cp:lastModifiedBy>Николай Трофименко</cp:lastModifiedBy>
  <cp:lastPrinted>2023-11-27T14:54:40Z</cp:lastPrinted>
</cp:coreProperties>
</file>