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27" sqref="D27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47" customWidth="1" style="308" min="4" max="4"/>
    <col width="37.42578125" customWidth="1" style="308" min="5" max="5"/>
    <col width="9.140625" customWidth="1" style="308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6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63" t="n"/>
      <c r="C6" s="263" t="n"/>
      <c r="D6" s="263" t="n"/>
    </row>
    <row r="7" ht="64.5" customHeight="1" s="306">
      <c r="B7" s="336" t="inlineStr">
        <is>
          <t>Наименование разрабатываемого показателя УНЦ - Ячейка реактора ТОР 110кВ номинальный ток 1250 А, сопротивление вне зависимости</t>
        </is>
      </c>
    </row>
    <row r="8" ht="31.5" customHeight="1" s="306">
      <c r="B8" s="336" t="inlineStr">
        <is>
          <t>Сопоставимый уровень цен: 4 квартал 2018</t>
        </is>
      </c>
    </row>
    <row r="9" ht="15.75" customHeight="1" s="306">
      <c r="B9" s="336" t="inlineStr">
        <is>
          <t>Единица измерения  — 1 ячейка</t>
        </is>
      </c>
    </row>
    <row r="10">
      <c r="B10" s="336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64" t="n"/>
    </row>
    <row r="12" ht="96.75" customHeight="1" s="306">
      <c r="B12" s="343" t="n">
        <v>1</v>
      </c>
      <c r="C12" s="265" t="inlineStr">
        <is>
          <t>Наименование объекта-представителя</t>
        </is>
      </c>
      <c r="D12" s="343" t="inlineStr">
        <is>
          <t>ПС 500 кВ Белобережская (МЭС Сибири)</t>
        </is>
      </c>
    </row>
    <row r="13">
      <c r="B13" s="343" t="n">
        <v>2</v>
      </c>
      <c r="C13" s="265" t="inlineStr">
        <is>
          <t>Наименование субъекта Российской Федерации</t>
        </is>
      </c>
      <c r="D13" s="343" t="inlineStr">
        <is>
          <t>Брянская область</t>
        </is>
      </c>
    </row>
    <row r="14">
      <c r="B14" s="343" t="n">
        <v>3</v>
      </c>
      <c r="C14" s="265" t="inlineStr">
        <is>
          <t>Климатический район и подрайон</t>
        </is>
      </c>
      <c r="D14" s="343" t="inlineStr">
        <is>
          <t>II</t>
        </is>
      </c>
    </row>
    <row r="15">
      <c r="B15" s="343" t="n">
        <v>4</v>
      </c>
      <c r="C15" s="265" t="inlineStr">
        <is>
          <t>Мощность объекта</t>
        </is>
      </c>
      <c r="D15" s="343" t="n">
        <v>1</v>
      </c>
    </row>
    <row r="16" ht="116.25" customHeight="1" s="306">
      <c r="B16" s="343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Реактор токоограничивающий масляный наружной установки 110 кВ, 1250А</t>
        </is>
      </c>
    </row>
    <row r="17" ht="79.5" customHeight="1" s="306">
      <c r="B17" s="343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</f>
        <v/>
      </c>
      <c r="E17" s="267" t="n"/>
    </row>
    <row r="18">
      <c r="B18" s="268" t="inlineStr">
        <is>
          <t>6.1</t>
        </is>
      </c>
      <c r="C18" s="265" t="inlineStr">
        <is>
          <t>строительно-монтажные работы</t>
        </is>
      </c>
      <c r="D18" s="266">
        <f>'Прил.2 Расч стоим'!F14</f>
        <v/>
      </c>
    </row>
    <row r="19" ht="15.75" customHeight="1" s="306">
      <c r="B19" s="268" t="inlineStr">
        <is>
          <t>6.2</t>
        </is>
      </c>
      <c r="C19" s="265" t="inlineStr">
        <is>
          <t>оборудование и инвентарь</t>
        </is>
      </c>
      <c r="D19" s="266">
        <f>'Прил.2 Расч стоим'!H14</f>
        <v/>
      </c>
    </row>
    <row r="20" ht="16.5" customHeight="1" s="306">
      <c r="B20" s="268" t="inlineStr">
        <is>
          <t>6.3</t>
        </is>
      </c>
      <c r="C20" s="265" t="inlineStr">
        <is>
          <t>пусконаладочные работы</t>
        </is>
      </c>
      <c r="D20" s="266" t="n"/>
    </row>
    <row r="21" ht="35.25" customHeight="1" s="306">
      <c r="B21" s="268" t="inlineStr">
        <is>
          <t>6.4</t>
        </is>
      </c>
      <c r="C21" s="269" t="inlineStr">
        <is>
          <t>прочие и лимитированные затраты</t>
        </is>
      </c>
      <c r="D21" s="266" t="n"/>
    </row>
    <row r="22">
      <c r="B22" s="343" t="n">
        <v>7</v>
      </c>
      <c r="C22" s="269" t="inlineStr">
        <is>
          <t>Сопоставимый уровень цен</t>
        </is>
      </c>
      <c r="D22" s="270" t="inlineStr">
        <is>
          <t>4 квартал 2018</t>
        </is>
      </c>
      <c r="E22" s="271" t="n"/>
    </row>
    <row r="23" ht="123" customHeight="1" s="306">
      <c r="B23" s="343" t="n">
        <v>8</v>
      </c>
      <c r="C23" s="2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67" t="n"/>
    </row>
    <row r="24" ht="60.75" customHeight="1" s="306">
      <c r="B24" s="343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6">
        <f>D17/D15</f>
        <v/>
      </c>
      <c r="E24" s="271" t="n"/>
    </row>
    <row r="25" ht="48" customHeight="1" s="306">
      <c r="B25" s="343" t="n">
        <v>10</v>
      </c>
      <c r="C25" s="265" t="inlineStr">
        <is>
          <t>Примечание</t>
        </is>
      </c>
      <c r="D25" s="343" t="n"/>
    </row>
    <row r="26">
      <c r="B26" s="273" t="n"/>
      <c r="C26" s="274" t="n"/>
      <c r="D26" s="274" t="n"/>
    </row>
    <row r="27" ht="37.5" customHeight="1" s="306">
      <c r="B27" s="163" t="n"/>
    </row>
    <row r="28">
      <c r="B28" s="308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3" sqref="G23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18" customWidth="1" style="308" min="11" max="11"/>
    <col width="9.140625" customWidth="1" style="308" min="12" max="12"/>
  </cols>
  <sheetData>
    <row r="3">
      <c r="B3" s="334" t="inlineStr">
        <is>
          <t>Приложение № 2</t>
        </is>
      </c>
      <c r="K3" s="163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6">
      <c r="B6" s="336">
        <f>'Прил.1 Сравнит табл'!B7:D7</f>
        <v/>
      </c>
    </row>
    <row r="7">
      <c r="B7" s="336">
        <f>'Прил.1 Сравнит табл'!B9:D9</f>
        <v/>
      </c>
    </row>
    <row r="8" ht="18.75" customHeight="1" s="306">
      <c r="B8" s="262" t="n"/>
    </row>
    <row r="9" ht="15.75" customHeight="1" s="306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</row>
    <row r="10" ht="15.75" customHeight="1" s="306">
      <c r="B10" s="433" t="n"/>
      <c r="C10" s="433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4 кв. 2018г., тыс. руб.</t>
        </is>
      </c>
      <c r="G10" s="431" t="n"/>
      <c r="H10" s="431" t="n"/>
      <c r="I10" s="431" t="n"/>
      <c r="J10" s="432" t="n"/>
    </row>
    <row r="11" ht="31.5" customHeight="1" s="306">
      <c r="B11" s="434" t="n"/>
      <c r="C11" s="434" t="n"/>
      <c r="D11" s="434" t="n"/>
      <c r="E11" s="434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15" customHeight="1" s="306">
      <c r="B12" s="343" t="n"/>
      <c r="C12" s="266" t="inlineStr">
        <is>
          <t>Ячейка реактора ТОР 110кВ номинальный ток 1250 А, сопротивление вне зависимости</t>
        </is>
      </c>
      <c r="D12" s="343" t="n"/>
      <c r="E12" s="343" t="n"/>
      <c r="F12" s="343" t="n">
        <v>1290.5404624</v>
      </c>
      <c r="G12" s="432" t="n"/>
      <c r="H12" s="343" t="n">
        <v>30030.4527836</v>
      </c>
      <c r="I12" s="343" t="n"/>
      <c r="J12" s="343" t="n">
        <v>31320.993246</v>
      </c>
    </row>
    <row r="13" ht="15" customHeight="1" s="306">
      <c r="B13" s="346" t="inlineStr">
        <is>
          <t>Всего по объекту:</t>
        </is>
      </c>
      <c r="C13" s="431" t="n"/>
      <c r="D13" s="431" t="n"/>
      <c r="E13" s="432" t="n"/>
      <c r="F13" s="170" t="n"/>
      <c r="G13" s="170" t="n"/>
      <c r="H13" s="170" t="n"/>
      <c r="I13" s="170" t="n"/>
      <c r="J13" s="170" t="n"/>
    </row>
    <row r="14" ht="15.75" customHeight="1" s="306">
      <c r="B14" s="346" t="inlineStr">
        <is>
          <t>Всего по объекту в сопоставимом уровне цен 4кв. 2018г:</t>
        </is>
      </c>
      <c r="C14" s="431" t="n"/>
      <c r="D14" s="431" t="n"/>
      <c r="E14" s="432" t="n"/>
      <c r="F14" s="435">
        <f>F12</f>
        <v/>
      </c>
      <c r="G14" s="432" t="n"/>
      <c r="H14" s="170">
        <f>H12</f>
        <v/>
      </c>
      <c r="I14" s="170" t="n"/>
      <c r="J14" s="170">
        <f>J12</f>
        <v/>
      </c>
    </row>
    <row r="15" ht="15.75" customHeight="1" s="306"/>
    <row r="16" ht="15.75" customHeight="1" s="306"/>
    <row r="17" ht="15" customHeight="1" s="306"/>
    <row r="18" ht="15" customHeight="1" s="306">
      <c r="C18" s="302" t="inlineStr">
        <is>
          <t>Составил ______________________     Е. М. Добровольская</t>
        </is>
      </c>
      <c r="D18" s="303" t="n"/>
      <c r="E18" s="303" t="n"/>
    </row>
    <row r="19" ht="15" customHeight="1" s="306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06">
      <c r="C20" s="302" t="n"/>
      <c r="D20" s="303" t="n"/>
      <c r="E20" s="303" t="n"/>
    </row>
    <row r="21" ht="15" customHeight="1" s="306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06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  <row r="29" ht="15" customHeight="1" s="306"/>
    <row r="30" ht="15" customHeight="1" s="30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F84" sqref="F84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9.140625" customWidth="1" style="308" min="9" max="10"/>
    <col width="15" customWidth="1" style="308" min="11" max="11"/>
    <col width="9.140625" customWidth="1" style="308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6">
      <c r="A4" s="249" t="n"/>
      <c r="B4" s="249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>
      <c r="A6" s="351" t="inlineStr">
        <is>
          <t>Наименование разрабатываемого показателя УНЦ -  Ячейка реактора ТОР 110кВ номинальный ток 1250 А, сопротивление вне зависимости</t>
        </is>
      </c>
    </row>
    <row r="7" s="306">
      <c r="A7" s="351" t="n"/>
      <c r="B7" s="351" t="n"/>
      <c r="C7" s="351" t="n"/>
      <c r="D7" s="351" t="n"/>
      <c r="E7" s="351" t="n"/>
      <c r="F7" s="351" t="n"/>
      <c r="G7" s="351" t="n"/>
      <c r="H7" s="351" t="n"/>
      <c r="I7" s="308" t="n"/>
      <c r="J7" s="308" t="n"/>
      <c r="K7" s="308" t="n"/>
      <c r="L7" s="308" t="n"/>
    </row>
    <row r="8">
      <c r="A8" s="351" t="n"/>
      <c r="B8" s="351" t="n"/>
      <c r="C8" s="351" t="n"/>
      <c r="D8" s="351" t="n"/>
      <c r="E8" s="351" t="n"/>
      <c r="F8" s="351" t="n"/>
      <c r="G8" s="351" t="n"/>
      <c r="H8" s="351" t="n"/>
    </row>
    <row r="9" ht="38.25" customHeight="1" s="306">
      <c r="A9" s="343" t="inlineStr">
        <is>
          <t>п/п</t>
        </is>
      </c>
      <c r="B9" s="343" t="inlineStr">
        <is>
          <t>№ЛСР</t>
        </is>
      </c>
      <c r="C9" s="343" t="inlineStr">
        <is>
          <t>Код ресурса</t>
        </is>
      </c>
      <c r="D9" s="343" t="inlineStr">
        <is>
          <t>Наименование ресурса</t>
        </is>
      </c>
      <c r="E9" s="343" t="inlineStr">
        <is>
          <t>Ед. изм.</t>
        </is>
      </c>
      <c r="F9" s="343" t="inlineStr">
        <is>
          <t>Кол-во единиц по данным объекта-представителя</t>
        </is>
      </c>
      <c r="G9" s="343" t="inlineStr">
        <is>
          <t>Сметная стоимость в ценах на 01.01.2000 (руб.)</t>
        </is>
      </c>
      <c r="H9" s="432" t="n"/>
    </row>
    <row r="10" ht="40.5" customHeight="1" s="306">
      <c r="A10" s="434" t="n"/>
      <c r="B10" s="434" t="n"/>
      <c r="C10" s="434" t="n"/>
      <c r="D10" s="434" t="n"/>
      <c r="E10" s="434" t="n"/>
      <c r="F10" s="434" t="n"/>
      <c r="G10" s="343" t="inlineStr">
        <is>
          <t>на ед.изм.</t>
        </is>
      </c>
      <c r="H10" s="343" t="inlineStr">
        <is>
          <t>общая</t>
        </is>
      </c>
    </row>
    <row r="11">
      <c r="A11" s="321" t="n">
        <v>1</v>
      </c>
      <c r="B11" s="321" t="n"/>
      <c r="C11" s="321" t="n">
        <v>2</v>
      </c>
      <c r="D11" s="321" t="inlineStr">
        <is>
          <t>З</t>
        </is>
      </c>
      <c r="E11" s="321" t="n">
        <v>4</v>
      </c>
      <c r="F11" s="321" t="n">
        <v>5</v>
      </c>
      <c r="G11" s="321" t="n">
        <v>6</v>
      </c>
      <c r="H11" s="321" t="n">
        <v>7</v>
      </c>
    </row>
    <row r="12" customFormat="1" s="295">
      <c r="A12" s="348" t="inlineStr">
        <is>
          <t>Затраты труда рабочих</t>
        </is>
      </c>
      <c r="B12" s="431" t="n"/>
      <c r="C12" s="431" t="n"/>
      <c r="D12" s="431" t="n"/>
      <c r="E12" s="432" t="n"/>
      <c r="F12" s="436" t="n">
        <v>1156.6578</v>
      </c>
      <c r="G12" s="178" t="n"/>
      <c r="H12" s="436">
        <f>SUM(H13:H14)</f>
        <v/>
      </c>
    </row>
    <row r="13">
      <c r="A13" s="258" t="n">
        <v>1</v>
      </c>
      <c r="B13" s="253" t="n"/>
      <c r="C13" s="258" t="inlineStr">
        <is>
          <t>1-3-8</t>
        </is>
      </c>
      <c r="D13" s="259" t="inlineStr">
        <is>
          <t>Затраты труда рабочих (средний разряд работы 3,8)</t>
        </is>
      </c>
      <c r="E13" s="377" t="inlineStr">
        <is>
          <t>чел.-ч</t>
        </is>
      </c>
      <c r="F13" s="437" t="n">
        <v>3.128</v>
      </c>
      <c r="G13" s="179" t="n">
        <v>9.4</v>
      </c>
      <c r="H13" s="179">
        <f>ROUND(F13*G13,2)</f>
        <v/>
      </c>
    </row>
    <row r="14">
      <c r="A14" s="256" t="n">
        <v>2</v>
      </c>
      <c r="B14" s="253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77" t="inlineStr">
        <is>
          <t>чел.-ч</t>
        </is>
      </c>
      <c r="F14" s="437" t="n">
        <v>1153.5298</v>
      </c>
      <c r="G14" s="179" t="n">
        <v>9.619999999999999</v>
      </c>
      <c r="H14" s="179">
        <f>ROUND(F14*G14,2)</f>
        <v/>
      </c>
    </row>
    <row r="15">
      <c r="A15" s="347" t="inlineStr">
        <is>
          <t>Затраты труда машинистов</t>
        </is>
      </c>
      <c r="B15" s="431" t="n"/>
      <c r="C15" s="431" t="n"/>
      <c r="D15" s="431" t="n"/>
      <c r="E15" s="432" t="n"/>
      <c r="F15" s="348" t="n"/>
      <c r="G15" s="180" t="n"/>
      <c r="H15" s="436">
        <f>H16</f>
        <v/>
      </c>
    </row>
    <row r="16">
      <c r="A16" s="377" t="n">
        <v>3</v>
      </c>
      <c r="B16" s="349" t="n"/>
      <c r="C16" s="258" t="n">
        <v>2</v>
      </c>
      <c r="D16" s="259" t="inlineStr">
        <is>
          <t>Затраты труда машинистов</t>
        </is>
      </c>
      <c r="E16" s="377" t="inlineStr">
        <is>
          <t>чел.-ч</t>
        </is>
      </c>
      <c r="F16" s="437" t="n">
        <v>330.66572</v>
      </c>
      <c r="G16" s="179" t="n"/>
      <c r="H16" s="438" t="n">
        <v>3749.03</v>
      </c>
    </row>
    <row r="17" customFormat="1" s="295">
      <c r="A17" s="348" t="inlineStr">
        <is>
          <t>Машины и механизмы</t>
        </is>
      </c>
      <c r="B17" s="431" t="n"/>
      <c r="C17" s="431" t="n"/>
      <c r="D17" s="431" t="n"/>
      <c r="E17" s="432" t="n"/>
      <c r="F17" s="348" t="n"/>
      <c r="G17" s="180" t="n"/>
      <c r="H17" s="436">
        <f>SUM(H18:H28)</f>
        <v/>
      </c>
    </row>
    <row r="18">
      <c r="A18" s="377" t="n">
        <v>4</v>
      </c>
      <c r="B18" s="349" t="n"/>
      <c r="C18" s="258" t="inlineStr">
        <is>
          <t>91.10.01-002</t>
        </is>
      </c>
      <c r="D18" s="259" t="inlineStr">
        <is>
          <t>Агрегаты наполнительно-опрессовочные до 300 м3/ч</t>
        </is>
      </c>
      <c r="E18" s="377" t="inlineStr">
        <is>
          <t>маш.-ч</t>
        </is>
      </c>
      <c r="F18" s="377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295">
      <c r="A19" s="377" t="n">
        <v>5</v>
      </c>
      <c r="B19" s="349" t="n"/>
      <c r="C19" s="258" t="inlineStr">
        <is>
          <t>91.06.03-058</t>
        </is>
      </c>
      <c r="D19" s="259" t="inlineStr">
        <is>
          <t>Лебедки электрические тяговым усилием 156,96 кН (16 т)</t>
        </is>
      </c>
      <c r="E19" s="377" t="inlineStr">
        <is>
          <t>маш.-ч</t>
        </is>
      </c>
      <c r="F19" s="377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77" t="n">
        <v>6</v>
      </c>
      <c r="B20" s="349" t="n"/>
      <c r="C20" s="258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377" t="inlineStr">
        <is>
          <t>маш.-ч</t>
        </is>
      </c>
      <c r="F20" s="377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06">
      <c r="A21" s="377" t="n">
        <v>7</v>
      </c>
      <c r="B21" s="349" t="n"/>
      <c r="C21" s="258" t="inlineStr">
        <is>
          <t>91.05.05-014</t>
        </is>
      </c>
      <c r="D21" s="259" t="inlineStr">
        <is>
          <t>Краны на автомобильном ходу, грузоподъемность 10 т</t>
        </is>
      </c>
      <c r="E21" s="377" t="inlineStr">
        <is>
          <t>маш.-ч</t>
        </is>
      </c>
      <c r="F21" s="377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77" t="n">
        <v>8</v>
      </c>
      <c r="B22" s="349" t="n"/>
      <c r="C22" s="258" t="inlineStr">
        <is>
          <t>91.14.02-001</t>
        </is>
      </c>
      <c r="D22" s="259" t="inlineStr">
        <is>
          <t>Автомобили бортовые, грузоподъемность до 5 т</t>
        </is>
      </c>
      <c r="E22" s="377" t="inlineStr">
        <is>
          <t>маш.-ч</t>
        </is>
      </c>
      <c r="F22" s="377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77" t="n">
        <v>9</v>
      </c>
      <c r="B23" s="349" t="n"/>
      <c r="C23" s="258" t="inlineStr">
        <is>
          <t>91.06.09-001</t>
        </is>
      </c>
      <c r="D23" s="259" t="inlineStr">
        <is>
          <t>Вышки телескопические 25 м</t>
        </is>
      </c>
      <c r="E23" s="377" t="inlineStr">
        <is>
          <t>маш.-ч</t>
        </is>
      </c>
      <c r="F23" s="377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06">
      <c r="A24" s="377" t="n">
        <v>10</v>
      </c>
      <c r="B24" s="349" t="n"/>
      <c r="C24" s="258" t="inlineStr">
        <is>
          <t>91.06.01-003</t>
        </is>
      </c>
      <c r="D24" s="259" t="inlineStr">
        <is>
          <t>Домкраты гидравлические, грузоподъемность 63-100 т</t>
        </is>
      </c>
      <c r="E24" s="377" t="inlineStr">
        <is>
          <t>маш.-ч</t>
        </is>
      </c>
      <c r="F24" s="377" t="n">
        <v>293.28</v>
      </c>
      <c r="G24" s="181" t="n">
        <v>0.9</v>
      </c>
      <c r="H24" s="179">
        <f>ROUND(F24*G24,2)</f>
        <v/>
      </c>
      <c r="I24" s="175" t="n"/>
    </row>
    <row r="25" ht="25.5" customHeight="1" s="306">
      <c r="A25" s="377" t="n">
        <v>11</v>
      </c>
      <c r="B25" s="349" t="n"/>
      <c r="C25" s="258" t="inlineStr">
        <is>
          <t>91.17.04-233</t>
        </is>
      </c>
      <c r="D25" s="259" t="inlineStr">
        <is>
          <t>Установки для сварки ручной дуговой (постоянного тока)</t>
        </is>
      </c>
      <c r="E25" s="377" t="inlineStr">
        <is>
          <t>маш.-ч</t>
        </is>
      </c>
      <c r="F25" s="377" t="n">
        <v>1.1192</v>
      </c>
      <c r="G25" s="181" t="n">
        <v>8.1</v>
      </c>
      <c r="H25" s="179">
        <f>ROUND(F25*G25,2)</f>
        <v/>
      </c>
    </row>
    <row r="26">
      <c r="A26" s="377" t="n">
        <v>12</v>
      </c>
      <c r="B26" s="349" t="n"/>
      <c r="C26" s="258" t="inlineStr">
        <is>
          <t>91.21.22-491</t>
        </is>
      </c>
      <c r="D26" s="259" t="inlineStr">
        <is>
          <t>Шинотрубогибы</t>
        </is>
      </c>
      <c r="E26" s="377" t="inlineStr">
        <is>
          <t>маш.-ч</t>
        </is>
      </c>
      <c r="F26" s="377" t="n">
        <v>0.4734</v>
      </c>
      <c r="G26" s="181" t="n">
        <v>15.24</v>
      </c>
      <c r="H26" s="179">
        <f>ROUND(F26*G26,2)</f>
        <v/>
      </c>
    </row>
    <row r="27" ht="25.5" customHeight="1" s="306">
      <c r="A27" s="377" t="n">
        <v>13</v>
      </c>
      <c r="B27" s="349" t="n"/>
      <c r="C27" s="258" t="inlineStr">
        <is>
          <t>91.21.22-703</t>
        </is>
      </c>
      <c r="D27" s="259" t="inlineStr">
        <is>
          <t>Молотки-перфораторы гидравлические, диаметр выбуриваемых отверстий 25-50 мм</t>
        </is>
      </c>
      <c r="E27" s="377" t="inlineStr">
        <is>
          <t>маш.-ч</t>
        </is>
      </c>
      <c r="F27" s="377" t="n">
        <v>0.718</v>
      </c>
      <c r="G27" s="181" t="n">
        <v>8.09</v>
      </c>
      <c r="H27" s="179">
        <f>ROUND(F27*G27,2)</f>
        <v/>
      </c>
    </row>
    <row r="28">
      <c r="A28" s="377" t="n">
        <v>14</v>
      </c>
      <c r="B28" s="349" t="n"/>
      <c r="C28" s="258" t="inlineStr">
        <is>
          <t>91.21.19-031</t>
        </is>
      </c>
      <c r="D28" s="259" t="inlineStr">
        <is>
          <t>Станки сверлильные</t>
        </is>
      </c>
      <c r="E28" s="377" t="inlineStr">
        <is>
          <t>маш.-ч</t>
        </is>
      </c>
      <c r="F28" s="377" t="n">
        <v>0.0858</v>
      </c>
      <c r="G28" s="181" t="n">
        <v>2.36</v>
      </c>
      <c r="H28" s="179">
        <f>ROUND(F28*G28,2)</f>
        <v/>
      </c>
    </row>
    <row r="29" ht="15" customHeight="1" s="306">
      <c r="A29" s="347" t="inlineStr">
        <is>
          <t>Оборудование</t>
        </is>
      </c>
      <c r="B29" s="431" t="n"/>
      <c r="C29" s="431" t="n"/>
      <c r="D29" s="431" t="n"/>
      <c r="E29" s="432" t="n"/>
      <c r="F29" s="178" t="n"/>
      <c r="G29" s="178" t="n"/>
      <c r="H29" s="436">
        <f>SUM(H30:H31)</f>
        <v/>
      </c>
    </row>
    <row r="30" ht="28.5" customHeight="1" s="306">
      <c r="A30" s="256" t="n">
        <v>15</v>
      </c>
      <c r="B30" s="258" t="n"/>
      <c r="C30" s="258" t="inlineStr">
        <is>
          <t>Прайс из СД ОП</t>
        </is>
      </c>
      <c r="D30" s="259" t="inlineStr">
        <is>
          <t>Реактор токоограничивающий масляный наружной установки 110 кВ, 1250А</t>
        </is>
      </c>
      <c r="E30" s="377" t="inlineStr">
        <is>
          <t>компл.</t>
        </is>
      </c>
      <c r="F30" s="377" t="n">
        <v>1</v>
      </c>
      <c r="G30" s="179" t="n">
        <v>6549520.77</v>
      </c>
      <c r="H30" s="179">
        <f>ROUND(F30*G30,2)</f>
        <v/>
      </c>
      <c r="I30" s="177" t="n"/>
    </row>
    <row r="31" ht="27" customHeight="1" s="306">
      <c r="A31" s="256" t="n">
        <v>16</v>
      </c>
      <c r="B31" s="258" t="n"/>
      <c r="C31" s="258" t="inlineStr">
        <is>
          <t>Прайс из СД ОП</t>
        </is>
      </c>
      <c r="D31" s="259" t="inlineStr">
        <is>
          <t>Ограничитель перенапряжения 110 кВ</t>
        </is>
      </c>
      <c r="E31" s="377" t="inlineStr">
        <is>
          <t>шт</t>
        </is>
      </c>
      <c r="F31" s="377" t="n">
        <v>1</v>
      </c>
      <c r="G31" s="179" t="n">
        <v>7346.65</v>
      </c>
      <c r="H31" s="179">
        <f>ROUND(F31*G31,2)</f>
        <v/>
      </c>
    </row>
    <row r="32">
      <c r="A32" s="348" t="inlineStr">
        <is>
          <t>Материалы</t>
        </is>
      </c>
      <c r="B32" s="431" t="n"/>
      <c r="C32" s="431" t="n"/>
      <c r="D32" s="431" t="n"/>
      <c r="E32" s="432" t="n"/>
      <c r="F32" s="348" t="n"/>
      <c r="G32" s="180" t="n"/>
      <c r="H32" s="436">
        <f>SUM(H33:H79)</f>
        <v/>
      </c>
    </row>
    <row r="33">
      <c r="A33" s="256" t="n">
        <v>17</v>
      </c>
      <c r="B33" s="349" t="n"/>
      <c r="C33" s="258" t="inlineStr">
        <is>
          <t>22.2.01.05-0052</t>
        </is>
      </c>
      <c r="D33" s="259" t="inlineStr">
        <is>
          <t>Изолятор опорный ИОС-35-500-03 УХЛ, Т1</t>
        </is>
      </c>
      <c r="E33" s="377" t="inlineStr">
        <is>
          <t>шт</t>
        </is>
      </c>
      <c r="F33" s="377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6" t="n">
        <v>18</v>
      </c>
      <c r="B34" s="349" t="n"/>
      <c r="C34" s="258" t="inlineStr">
        <is>
          <t>22.2.01.03-0003</t>
        </is>
      </c>
      <c r="D34" s="259" t="inlineStr">
        <is>
          <t>Изолятор подвесной стеклянный ПСД-70Е</t>
        </is>
      </c>
      <c r="E34" s="377" t="inlineStr">
        <is>
          <t>шт</t>
        </is>
      </c>
      <c r="F34" s="377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6" t="n">
        <v>19</v>
      </c>
      <c r="B35" s="349" t="n"/>
      <c r="C35" s="258" t="inlineStr">
        <is>
          <t>20.5.04.04-0016</t>
        </is>
      </c>
      <c r="D35" s="259" t="inlineStr">
        <is>
          <t>Зажим натяжной НАС-600-1</t>
        </is>
      </c>
      <c r="E35" s="377" t="inlineStr">
        <is>
          <t>шт</t>
        </is>
      </c>
      <c r="F35" s="377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6" t="n">
        <v>20</v>
      </c>
      <c r="B36" s="349" t="n"/>
      <c r="C36" s="258" t="inlineStr">
        <is>
          <t>20.2.10.01-0002</t>
        </is>
      </c>
      <c r="D36" s="259" t="inlineStr">
        <is>
          <t>Наконечники кабельные алюминиевые</t>
        </is>
      </c>
      <c r="E36" s="377" t="inlineStr">
        <is>
          <t>100 шт</t>
        </is>
      </c>
      <c r="F36" s="377" t="n">
        <v>12</v>
      </c>
      <c r="G36" s="179" t="n">
        <v>1276</v>
      </c>
      <c r="H36" s="179">
        <f>ROUND(F36*G36,2)</f>
        <v/>
      </c>
      <c r="I36" s="177" t="n"/>
    </row>
    <row r="37">
      <c r="A37" s="256" t="n">
        <v>21</v>
      </c>
      <c r="B37" s="349" t="n"/>
      <c r="C37" s="258" t="inlineStr">
        <is>
          <t>22.2.02.04-0044</t>
        </is>
      </c>
      <c r="D37" s="259" t="inlineStr">
        <is>
          <t>Звено промежуточное трехлапчатое ПРТ-7/21-2</t>
        </is>
      </c>
      <c r="E37" s="377" t="inlineStr">
        <is>
          <t>шт</t>
        </is>
      </c>
      <c r="F37" s="377" t="n">
        <v>67</v>
      </c>
      <c r="G37" s="179" t="n">
        <v>45.25</v>
      </c>
      <c r="H37" s="179">
        <f>ROUND(F37*G37,2)</f>
        <v/>
      </c>
      <c r="I37" s="177" t="n"/>
    </row>
    <row r="38">
      <c r="A38" s="256" t="n">
        <v>22</v>
      </c>
      <c r="B38" s="349" t="n"/>
      <c r="C38" s="258" t="inlineStr">
        <is>
          <t>20.1.01.07-0006</t>
        </is>
      </c>
      <c r="D38" s="259" t="inlineStr">
        <is>
          <t>Зажим опорный АА-6-3</t>
        </is>
      </c>
      <c r="E38" s="377" t="inlineStr">
        <is>
          <t>шт</t>
        </is>
      </c>
      <c r="F38" s="377" t="n">
        <v>70</v>
      </c>
      <c r="G38" s="179" t="n">
        <v>39.49</v>
      </c>
      <c r="H38" s="179">
        <f>ROUND(F38*G38,2)</f>
        <v/>
      </c>
      <c r="I38" s="177" t="n"/>
    </row>
    <row r="39">
      <c r="A39" s="256" t="n">
        <v>23</v>
      </c>
      <c r="B39" s="349" t="n"/>
      <c r="C39" s="258" t="inlineStr">
        <is>
          <t>20.1.02.22-0001</t>
        </is>
      </c>
      <c r="D39" s="259" t="inlineStr">
        <is>
          <t>Ушко: двухлапчатое укороченное У2К-7-16</t>
        </is>
      </c>
      <c r="E39" s="377" t="inlineStr">
        <is>
          <t>шт</t>
        </is>
      </c>
      <c r="F39" s="377" t="n">
        <v>67</v>
      </c>
      <c r="G39" s="179" t="n">
        <v>34.73</v>
      </c>
      <c r="H39" s="179">
        <f>ROUND(F39*G39,2)</f>
        <v/>
      </c>
      <c r="I39" s="177" t="n"/>
    </row>
    <row r="40">
      <c r="A40" s="256" t="n">
        <v>24</v>
      </c>
      <c r="B40" s="349" t="n"/>
      <c r="C40" s="258" t="inlineStr">
        <is>
          <t>20.1.02.21-0043</t>
        </is>
      </c>
      <c r="D40" s="259" t="inlineStr">
        <is>
          <t>Узел крепления КГП-7-3</t>
        </is>
      </c>
      <c r="E40" s="377" t="inlineStr">
        <is>
          <t>шт</t>
        </is>
      </c>
      <c r="F40" s="377" t="n">
        <v>67</v>
      </c>
      <c r="G40" s="179" t="n">
        <v>25.55</v>
      </c>
      <c r="H40" s="179">
        <f>ROUND(F40*G40,2)</f>
        <v/>
      </c>
      <c r="I40" s="177" t="n"/>
    </row>
    <row r="41" ht="63.75" customHeight="1" s="306">
      <c r="A41" s="256" t="n">
        <v>25</v>
      </c>
      <c r="B41" s="349" t="n"/>
      <c r="C41" s="258" t="inlineStr">
        <is>
          <t>20.2.09.08-0031</t>
        </is>
      </c>
      <c r="D41" s="2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77" t="inlineStr">
        <is>
          <t>компл</t>
        </is>
      </c>
      <c r="F41" s="377" t="n">
        <v>2</v>
      </c>
      <c r="G41" s="179" t="n">
        <v>542.5</v>
      </c>
      <c r="H41" s="179">
        <f>ROUND(F41*G41,2)</f>
        <v/>
      </c>
      <c r="I41" s="177" t="n"/>
    </row>
    <row r="42">
      <c r="A42" s="256" t="n">
        <v>26</v>
      </c>
      <c r="B42" s="349" t="n"/>
      <c r="C42" s="258" t="inlineStr">
        <is>
          <t>20.5.03.02-0001</t>
        </is>
      </c>
      <c r="D42" s="259" t="inlineStr">
        <is>
          <t>Шинодержатели 375/750 тип ШП, ШР</t>
        </is>
      </c>
      <c r="E42" s="377" t="inlineStr">
        <is>
          <t>шт</t>
        </is>
      </c>
      <c r="F42" s="377" t="n">
        <v>6</v>
      </c>
      <c r="G42" s="179" t="n">
        <v>163.88</v>
      </c>
      <c r="H42" s="179">
        <f>ROUND(F42*G42,2)</f>
        <v/>
      </c>
      <c r="I42" s="177" t="n"/>
    </row>
    <row r="43" ht="25.5" customHeight="1" s="306">
      <c r="A43" s="256" t="n">
        <v>27</v>
      </c>
      <c r="B43" s="349" t="n"/>
      <c r="C43" s="258" t="inlineStr">
        <is>
          <t>21.2.01.02-0094</t>
        </is>
      </c>
      <c r="D43" s="259" t="inlineStr">
        <is>
          <t>Провод неизолированный для воздушных линий электропередачи АС 300/39</t>
        </is>
      </c>
      <c r="E43" s="377" t="inlineStr">
        <is>
          <t>т</t>
        </is>
      </c>
      <c r="F43" s="377" t="n">
        <v>0.024</v>
      </c>
      <c r="G43" s="179" t="n">
        <v>32758.86</v>
      </c>
      <c r="H43" s="179">
        <f>ROUND(F43*G43,2)</f>
        <v/>
      </c>
      <c r="I43" s="177" t="n"/>
    </row>
    <row r="44">
      <c r="A44" s="256" t="n">
        <v>28</v>
      </c>
      <c r="B44" s="349" t="n"/>
      <c r="C44" s="258" t="inlineStr">
        <is>
          <t>20.1.02.14-1022</t>
        </is>
      </c>
      <c r="D44" s="259" t="inlineStr">
        <is>
          <t>Серьга СРС-7-16</t>
        </is>
      </c>
      <c r="E44" s="377" t="inlineStr">
        <is>
          <t>шт</t>
        </is>
      </c>
      <c r="F44" s="377" t="n">
        <v>67</v>
      </c>
      <c r="G44" s="179" t="n">
        <v>10.03</v>
      </c>
      <c r="H44" s="179">
        <f>ROUND(F44*G44,2)</f>
        <v/>
      </c>
      <c r="I44" s="177" t="n"/>
    </row>
    <row r="45" ht="25.5" customHeight="1" s="306">
      <c r="A45" s="256" t="n">
        <v>29</v>
      </c>
      <c r="B45" s="349" t="n"/>
      <c r="C45" s="258" t="inlineStr">
        <is>
          <t>07.2.07.04-0007</t>
        </is>
      </c>
      <c r="D45" s="259" t="inlineStr">
        <is>
          <t>Конструкции стальные индивидуальные решетчатые сварные, масса до 0,1 т</t>
        </is>
      </c>
      <c r="E45" s="377" t="inlineStr">
        <is>
          <t>т</t>
        </is>
      </c>
      <c r="F45" s="377" t="n">
        <v>0.044</v>
      </c>
      <c r="G45" s="179" t="n">
        <v>11500</v>
      </c>
      <c r="H45" s="179">
        <f>ROUND(F45*G45,2)</f>
        <v/>
      </c>
      <c r="I45" s="177" t="n"/>
    </row>
    <row r="46" customFormat="1" s="295">
      <c r="A46" s="256" t="n">
        <v>30</v>
      </c>
      <c r="B46" s="349" t="n"/>
      <c r="C46" s="258" t="inlineStr">
        <is>
          <t>20.1.02.05-0013</t>
        </is>
      </c>
      <c r="D46" s="259" t="inlineStr">
        <is>
          <t>Коромысло: универсальное трехлучевое 3КУ-16-1</t>
        </is>
      </c>
      <c r="E46" s="377" t="inlineStr">
        <is>
          <t>шт</t>
        </is>
      </c>
      <c r="F46" s="377" t="n">
        <v>1</v>
      </c>
      <c r="G46" s="179" t="n">
        <v>470.86</v>
      </c>
      <c r="H46" s="179">
        <f>ROUND(F46*G46,2)</f>
        <v/>
      </c>
      <c r="I46" s="177" t="n"/>
    </row>
    <row r="47">
      <c r="A47" s="256" t="n">
        <v>31</v>
      </c>
      <c r="B47" s="349" t="n"/>
      <c r="C47" s="258" t="inlineStr">
        <is>
          <t>20.2.02.06-0003</t>
        </is>
      </c>
      <c r="D47" s="259" t="inlineStr">
        <is>
          <t>Экран защитный: ЭЗ-500-6</t>
        </is>
      </c>
      <c r="E47" s="377" t="inlineStr">
        <is>
          <t>шт</t>
        </is>
      </c>
      <c r="F47" s="377" t="n">
        <v>1</v>
      </c>
      <c r="G47" s="179" t="n">
        <v>456.5</v>
      </c>
      <c r="H47" s="179">
        <f>ROUND(F47*G47,2)</f>
        <v/>
      </c>
      <c r="I47" s="177" t="n"/>
    </row>
    <row r="48">
      <c r="A48" s="256" t="n">
        <v>32</v>
      </c>
      <c r="B48" s="349" t="n"/>
      <c r="C48" s="258" t="inlineStr">
        <is>
          <t>10.1.02.02-0001</t>
        </is>
      </c>
      <c r="D48" s="259" t="inlineStr">
        <is>
          <t>Алюминий листовой (Пластина переходная АП 80Х8)</t>
        </is>
      </c>
      <c r="E48" s="377" t="inlineStr">
        <is>
          <t>т</t>
        </is>
      </c>
      <c r="F48" s="377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6" t="n">
        <v>33</v>
      </c>
      <c r="B49" s="349" t="n"/>
      <c r="C49" s="258" t="inlineStr">
        <is>
          <t>01.7.15.03-0042</t>
        </is>
      </c>
      <c r="D49" s="259" t="inlineStr">
        <is>
          <t>Болты с гайками и шайбами строительные</t>
        </is>
      </c>
      <c r="E49" s="377" t="inlineStr">
        <is>
          <t>кг</t>
        </is>
      </c>
      <c r="F49" s="377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06">
      <c r="A50" s="256" t="n">
        <v>34</v>
      </c>
      <c r="B50" s="349" t="n"/>
      <c r="C50" s="258" t="inlineStr">
        <is>
          <t>24.3.03.13-0415</t>
        </is>
      </c>
      <c r="D50" s="259" t="inlineStr">
        <is>
          <t>Трубы напорные полиэтиленовые, среднего типа, ПНД, номинальный наружный диаметр 63 мм</t>
        </is>
      </c>
      <c r="E50" s="377" t="inlineStr">
        <is>
          <t>м</t>
        </is>
      </c>
      <c r="F50" s="377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6" t="n">
        <v>35</v>
      </c>
      <c r="B51" s="349" t="n"/>
      <c r="C51" s="258" t="inlineStr">
        <is>
          <t>01.7.15.10-0035</t>
        </is>
      </c>
      <c r="D51" s="259" t="inlineStr">
        <is>
          <t>Скобы СК-21-1А</t>
        </is>
      </c>
      <c r="E51" s="377" t="inlineStr">
        <is>
          <t>шт</t>
        </is>
      </c>
      <c r="F51" s="377" t="n">
        <v>2</v>
      </c>
      <c r="G51" s="179" t="n">
        <v>116.92</v>
      </c>
      <c r="H51" s="179">
        <f>ROUND(F51*G51,2)</f>
        <v/>
      </c>
    </row>
    <row r="52" ht="25.5" customHeight="1" s="306">
      <c r="A52" s="256" t="n">
        <v>36</v>
      </c>
      <c r="B52" s="349" t="n"/>
      <c r="C52" s="258" t="inlineStr">
        <is>
          <t>01.3.01.06-0050</t>
        </is>
      </c>
      <c r="D52" s="259" t="inlineStr">
        <is>
          <t>Смазка универсальная тугоплавкая УТ (консталин жировой)</t>
        </is>
      </c>
      <c r="E52" s="377" t="inlineStr">
        <is>
          <t>т</t>
        </is>
      </c>
      <c r="F52" s="377" t="n">
        <v>0.01254</v>
      </c>
      <c r="G52" s="179" t="n">
        <v>17500</v>
      </c>
      <c r="H52" s="179">
        <f>ROUND(F52*G52,2)</f>
        <v/>
      </c>
    </row>
    <row r="53">
      <c r="A53" s="256" t="n">
        <v>37</v>
      </c>
      <c r="B53" s="349" t="n"/>
      <c r="C53" s="258" t="inlineStr">
        <is>
          <t>999-9950</t>
        </is>
      </c>
      <c r="D53" s="259" t="inlineStr">
        <is>
          <t>Вспомогательные ненормируемые ресурсы</t>
        </is>
      </c>
      <c r="E53" s="377" t="inlineStr">
        <is>
          <t>руб.</t>
        </is>
      </c>
      <c r="F53" s="377" t="n">
        <v>159.34688</v>
      </c>
      <c r="G53" s="179" t="n">
        <v>1</v>
      </c>
      <c r="H53" s="179">
        <f>ROUND(F53*G53,2)</f>
        <v/>
      </c>
    </row>
    <row r="54">
      <c r="A54" s="256" t="n">
        <v>38</v>
      </c>
      <c r="B54" s="349" t="n"/>
      <c r="C54" s="258" t="inlineStr">
        <is>
          <t>20.1.02.23-0082</t>
        </is>
      </c>
      <c r="D54" s="259" t="inlineStr">
        <is>
          <t>Перемычки гибкие, тип ПГС-50</t>
        </is>
      </c>
      <c r="E54" s="377" t="inlineStr">
        <is>
          <t>10 шт</t>
        </is>
      </c>
      <c r="F54" s="377" t="n">
        <v>4</v>
      </c>
      <c r="G54" s="179" t="n">
        <v>39</v>
      </c>
      <c r="H54" s="179">
        <f>ROUND(F54*G54,2)</f>
        <v/>
      </c>
    </row>
    <row r="55">
      <c r="A55" s="256" t="n">
        <v>39</v>
      </c>
      <c r="B55" s="349" t="n"/>
      <c r="C55" s="258" t="inlineStr">
        <is>
          <t>20.1.02.05-0011</t>
        </is>
      </c>
      <c r="D55" s="259" t="inlineStr">
        <is>
          <t>Коромысло: универсальное 2КУ-12-1</t>
        </is>
      </c>
      <c r="E55" s="377" t="inlineStr">
        <is>
          <t>шт</t>
        </is>
      </c>
      <c r="F55" s="377" t="n">
        <v>1</v>
      </c>
      <c r="G55" s="179" t="n">
        <v>127.11</v>
      </c>
      <c r="H55" s="179">
        <f>ROUND(F55*G55,2)</f>
        <v/>
      </c>
    </row>
    <row r="56">
      <c r="A56" s="256" t="n">
        <v>40</v>
      </c>
      <c r="B56" s="349" t="n"/>
      <c r="C56" s="258" t="inlineStr">
        <is>
          <t>20.1.02.21-0035</t>
        </is>
      </c>
      <c r="D56" s="259" t="inlineStr">
        <is>
          <t>Узел крепления КГН-7-5</t>
        </is>
      </c>
      <c r="E56" s="377" t="inlineStr">
        <is>
          <t>шт</t>
        </is>
      </c>
      <c r="F56" s="377" t="n">
        <v>1</v>
      </c>
      <c r="G56" s="179" t="n">
        <v>122.68</v>
      </c>
      <c r="H56" s="179">
        <f>ROUND(F56*G56,2)</f>
        <v/>
      </c>
    </row>
    <row r="57">
      <c r="A57" s="256" t="n">
        <v>41</v>
      </c>
      <c r="B57" s="349" t="n"/>
      <c r="C57" s="258" t="inlineStr">
        <is>
          <t>01.7.15.10-0038</t>
        </is>
      </c>
      <c r="D57" s="259" t="inlineStr">
        <is>
          <t>Скобы трехлапчатые СКТ-16-1</t>
        </is>
      </c>
      <c r="E57" s="377" t="inlineStr">
        <is>
          <t>шт</t>
        </is>
      </c>
      <c r="F57" s="377" t="n">
        <v>1</v>
      </c>
      <c r="G57" s="179" t="n">
        <v>113.53</v>
      </c>
      <c r="H57" s="179">
        <f>ROUND(F57*G57,2)</f>
        <v/>
      </c>
    </row>
    <row r="58">
      <c r="A58" s="256" t="n">
        <v>42</v>
      </c>
      <c r="B58" s="349" t="n"/>
      <c r="C58" s="258" t="inlineStr">
        <is>
          <t>20.1.02.22-0013</t>
        </is>
      </c>
      <c r="D58" s="259" t="inlineStr">
        <is>
          <t>Ушко: специальное УС-7-16</t>
        </is>
      </c>
      <c r="E58" s="377" t="inlineStr">
        <is>
          <t>шт</t>
        </is>
      </c>
      <c r="F58" s="377" t="n">
        <v>1</v>
      </c>
      <c r="G58" s="179" t="n">
        <v>88.97</v>
      </c>
      <c r="H58" s="179">
        <f>ROUND(F58*G58,2)</f>
        <v/>
      </c>
    </row>
    <row r="59">
      <c r="A59" s="256" t="n">
        <v>43</v>
      </c>
      <c r="B59" s="349" t="n"/>
      <c r="C59" s="258" t="inlineStr">
        <is>
          <t>01.7.15.10-0031</t>
        </is>
      </c>
      <c r="D59" s="259" t="inlineStr">
        <is>
          <t>Скобы СК-7-1А</t>
        </is>
      </c>
      <c r="E59" s="377" t="inlineStr">
        <is>
          <t>шт</t>
        </is>
      </c>
      <c r="F59" s="377" t="n">
        <v>3</v>
      </c>
      <c r="G59" s="179" t="n">
        <v>28.07</v>
      </c>
      <c r="H59" s="179">
        <f>ROUND(F59*G59,2)</f>
        <v/>
      </c>
    </row>
    <row r="60">
      <c r="A60" s="256" t="n">
        <v>44</v>
      </c>
      <c r="B60" s="349" t="n"/>
      <c r="C60" s="258" t="inlineStr">
        <is>
          <t>01.7.15.10-0034</t>
        </is>
      </c>
      <c r="D60" s="259" t="inlineStr">
        <is>
          <t>Скобы СК-16-1А</t>
        </is>
      </c>
      <c r="E60" s="377" t="inlineStr">
        <is>
          <t>шт</t>
        </is>
      </c>
      <c r="F60" s="377" t="n">
        <v>1</v>
      </c>
      <c r="G60" s="179" t="n">
        <v>70.76000000000001</v>
      </c>
      <c r="H60" s="179">
        <f>ROUND(F60*G60,2)</f>
        <v/>
      </c>
    </row>
    <row r="61" customFormat="1" s="295">
      <c r="A61" s="256" t="n">
        <v>45</v>
      </c>
      <c r="B61" s="349" t="n"/>
      <c r="C61" s="258" t="inlineStr">
        <is>
          <t>20.1.02.05-0003</t>
        </is>
      </c>
      <c r="D61" s="259" t="inlineStr">
        <is>
          <t>Коромысло: 2КД-7-1С</t>
        </is>
      </c>
      <c r="E61" s="377" t="inlineStr">
        <is>
          <t>шт</t>
        </is>
      </c>
      <c r="F61" s="377" t="n">
        <v>1</v>
      </c>
      <c r="G61" s="179" t="n">
        <v>50.46</v>
      </c>
      <c r="H61" s="179">
        <f>ROUND(F61*G61,2)</f>
        <v/>
      </c>
    </row>
    <row r="62">
      <c r="A62" s="256" t="n">
        <v>46</v>
      </c>
      <c r="B62" s="349" t="n"/>
      <c r="C62" s="258" t="inlineStr">
        <is>
          <t>20.1.02.05-0008</t>
        </is>
      </c>
      <c r="D62" s="259" t="inlineStr">
        <is>
          <t>Коромысло: К2-7-1С</t>
        </is>
      </c>
      <c r="E62" s="377" t="inlineStr">
        <is>
          <t>шт</t>
        </is>
      </c>
      <c r="F62" s="377" t="n">
        <v>1</v>
      </c>
      <c r="G62" s="179" t="n">
        <v>48.16</v>
      </c>
      <c r="H62" s="179">
        <f>ROUND(F62*G62,2)</f>
        <v/>
      </c>
    </row>
    <row r="63">
      <c r="A63" s="256" t="n">
        <v>47</v>
      </c>
      <c r="B63" s="349" t="n"/>
      <c r="C63" s="258" t="inlineStr">
        <is>
          <t>22.2.02.04-0017</t>
        </is>
      </c>
      <c r="D63" s="259" t="inlineStr">
        <is>
          <t>Звено промежуточное прямое двойное 2ПР-7-1</t>
        </is>
      </c>
      <c r="E63" s="377" t="inlineStr">
        <is>
          <t>шт</t>
        </is>
      </c>
      <c r="F63" s="377" t="n">
        <v>1</v>
      </c>
      <c r="G63" s="179" t="n">
        <v>41.1</v>
      </c>
      <c r="H63" s="179">
        <f>ROUND(F63*G63,2)</f>
        <v/>
      </c>
      <c r="K63" s="175" t="n"/>
    </row>
    <row r="64">
      <c r="A64" s="256" t="n">
        <v>48</v>
      </c>
      <c r="B64" s="349" t="n"/>
      <c r="C64" s="258" t="inlineStr">
        <is>
          <t>22.2.02.04-0001</t>
        </is>
      </c>
      <c r="D64" s="259" t="inlineStr">
        <is>
          <t>Звено промежуточное вывернутое ПРВ-7-1</t>
        </is>
      </c>
      <c r="E64" s="377" t="inlineStr">
        <is>
          <t>шт</t>
        </is>
      </c>
      <c r="F64" s="377" t="n">
        <v>1</v>
      </c>
      <c r="G64" s="179" t="n">
        <v>31.44</v>
      </c>
      <c r="H64" s="179">
        <f>ROUND(F64*G64,2)</f>
        <v/>
      </c>
      <c r="K64" s="175" t="n"/>
    </row>
    <row r="65">
      <c r="A65" s="256" t="n">
        <v>49</v>
      </c>
      <c r="B65" s="349" t="n"/>
      <c r="C65" s="258" t="inlineStr">
        <is>
          <t>22.2.02.04-0021</t>
        </is>
      </c>
      <c r="D65" s="259" t="inlineStr">
        <is>
          <t>Звено промежуточное прямое ПР-7-6</t>
        </is>
      </c>
      <c r="E65" s="377" t="inlineStr">
        <is>
          <t>шт</t>
        </is>
      </c>
      <c r="F65" s="377" t="n">
        <v>1</v>
      </c>
      <c r="G65" s="179" t="n">
        <v>27.04</v>
      </c>
      <c r="H65" s="179">
        <f>ROUND(F65*G65,2)</f>
        <v/>
      </c>
      <c r="K65" s="175" t="n"/>
    </row>
    <row r="66">
      <c r="A66" s="256" t="n">
        <v>50</v>
      </c>
      <c r="B66" s="349" t="n"/>
      <c r="C66" s="258" t="inlineStr">
        <is>
          <t>20.1.02.14-1014</t>
        </is>
      </c>
      <c r="D66" s="259" t="inlineStr">
        <is>
          <t>Серьга СР-7-16</t>
        </is>
      </c>
      <c r="E66" s="377" t="inlineStr">
        <is>
          <t>шт</t>
        </is>
      </c>
      <c r="F66" s="377" t="n">
        <v>1</v>
      </c>
      <c r="G66" s="179" t="n">
        <v>9.359999999999999</v>
      </c>
      <c r="H66" s="179">
        <f>ROUND(F66*G66,2)</f>
        <v/>
      </c>
    </row>
    <row r="67">
      <c r="A67" s="256" t="n">
        <v>51</v>
      </c>
      <c r="B67" s="349" t="n"/>
      <c r="C67" s="258" t="inlineStr">
        <is>
          <t>01.7.15.07-0031</t>
        </is>
      </c>
      <c r="D67" s="259" t="inlineStr">
        <is>
          <t>Дюбели распорные с гайкой</t>
        </is>
      </c>
      <c r="E67" s="377" t="inlineStr">
        <is>
          <t>100 шт</t>
        </is>
      </c>
      <c r="F67" s="377" t="n">
        <v>0.0352</v>
      </c>
      <c r="G67" s="179" t="n">
        <v>110</v>
      </c>
      <c r="H67" s="179">
        <f>ROUND(F67*G67,2)</f>
        <v/>
      </c>
    </row>
    <row r="68" ht="25.5" customHeight="1" s="306">
      <c r="A68" s="256" t="n">
        <v>52</v>
      </c>
      <c r="B68" s="349" t="n"/>
      <c r="C68" s="258" t="inlineStr">
        <is>
          <t>03.2.01.01-0003</t>
        </is>
      </c>
      <c r="D68" s="259" t="inlineStr">
        <is>
          <t>Портландцемент общестроительного назначения бездобавочный М500 Д0 (ЦЕМ I 42,5Н)</t>
        </is>
      </c>
      <c r="E68" s="377" t="inlineStr">
        <is>
          <t>т</t>
        </is>
      </c>
      <c r="F68" s="377" t="n">
        <v>0.00792</v>
      </c>
      <c r="G68" s="179" t="n">
        <v>480</v>
      </c>
      <c r="H68" s="179">
        <f>ROUND(F68*G68,2)</f>
        <v/>
      </c>
    </row>
    <row r="69">
      <c r="A69" s="256" t="n">
        <v>53</v>
      </c>
      <c r="B69" s="349" t="n"/>
      <c r="C69" s="258" t="inlineStr">
        <is>
          <t>01.3.01.01-0001</t>
        </is>
      </c>
      <c r="D69" s="259" t="inlineStr">
        <is>
          <t>Бензин авиационный Б-70</t>
        </is>
      </c>
      <c r="E69" s="377" t="inlineStr">
        <is>
          <t>т</t>
        </is>
      </c>
      <c r="F69" s="377" t="n">
        <v>0.0008</v>
      </c>
      <c r="G69" s="179" t="n">
        <v>4488.4</v>
      </c>
      <c r="H69" s="179">
        <f>ROUND(F69*G69,2)</f>
        <v/>
      </c>
    </row>
    <row r="70">
      <c r="A70" s="256" t="n">
        <v>54</v>
      </c>
      <c r="B70" s="349" t="n"/>
      <c r="C70" s="258" t="inlineStr">
        <is>
          <t>14.4.02.09-0001</t>
        </is>
      </c>
      <c r="D70" s="259" t="inlineStr">
        <is>
          <t>Краска</t>
        </is>
      </c>
      <c r="E70" s="377" t="inlineStr">
        <is>
          <t>кг</t>
        </is>
      </c>
      <c r="F70" s="377" t="n">
        <v>0.1254</v>
      </c>
      <c r="G70" s="179" t="n">
        <v>28.6</v>
      </c>
      <c r="H70" s="179">
        <f>ROUND(F70*G70,2)</f>
        <v/>
      </c>
    </row>
    <row r="71">
      <c r="A71" s="256" t="n">
        <v>55</v>
      </c>
      <c r="B71" s="349" t="n"/>
      <c r="C71" s="258" t="inlineStr">
        <is>
          <t>01.7.11.07-0034</t>
        </is>
      </c>
      <c r="D71" s="259" t="inlineStr">
        <is>
          <t>Электроды сварочные Э42А, диаметр 4 мм</t>
        </is>
      </c>
      <c r="E71" s="377" t="inlineStr">
        <is>
          <t>кг</t>
        </is>
      </c>
      <c r="F71" s="377" t="n">
        <v>0.2808</v>
      </c>
      <c r="G71" s="179" t="n">
        <v>10.57</v>
      </c>
      <c r="H71" s="179">
        <f>ROUND(F71*G71,2)</f>
        <v/>
      </c>
    </row>
    <row r="72">
      <c r="A72" s="256" t="n">
        <v>56</v>
      </c>
      <c r="B72" s="349" t="n"/>
      <c r="C72" s="258" t="inlineStr">
        <is>
          <t>14.1.02.01-0002</t>
        </is>
      </c>
      <c r="D72" s="259" t="inlineStr">
        <is>
          <t>Клей БМК-5к</t>
        </is>
      </c>
      <c r="E72" s="377" t="inlineStr">
        <is>
          <t>кг</t>
        </is>
      </c>
      <c r="F72" s="377" t="n">
        <v>0.055</v>
      </c>
      <c r="G72" s="179" t="n">
        <v>25.8</v>
      </c>
      <c r="H72" s="179">
        <f>ROUND(F72*G72,2)</f>
        <v/>
      </c>
    </row>
    <row r="73">
      <c r="A73" s="256" t="n">
        <v>57</v>
      </c>
      <c r="B73" s="349" t="n"/>
      <c r="C73" s="258" t="inlineStr">
        <is>
          <t>01.3.02.02-0001</t>
        </is>
      </c>
      <c r="D73" s="259" t="inlineStr">
        <is>
          <t>Аргон газообразный, сорт I</t>
        </is>
      </c>
      <c r="E73" s="377" t="inlineStr">
        <is>
          <t>м3</t>
        </is>
      </c>
      <c r="F73" s="377" t="n">
        <v>0.033</v>
      </c>
      <c r="G73" s="179" t="n">
        <v>17.86</v>
      </c>
      <c r="H73" s="179">
        <f>ROUND(F73*G73,2)</f>
        <v/>
      </c>
    </row>
    <row r="74">
      <c r="A74" s="256" t="n">
        <v>58</v>
      </c>
      <c r="B74" s="349" t="n"/>
      <c r="C74" s="258" t="inlineStr">
        <is>
          <t>01.7.06.07-0001</t>
        </is>
      </c>
      <c r="D74" s="259" t="inlineStr">
        <is>
          <t>Лента К226</t>
        </is>
      </c>
      <c r="E74" s="377" t="inlineStr">
        <is>
          <t>100 м</t>
        </is>
      </c>
      <c r="F74" s="377" t="n">
        <v>0.0048</v>
      </c>
      <c r="G74" s="179" t="n">
        <v>120</v>
      </c>
      <c r="H74" s="179">
        <f>ROUND(F74*G74,2)</f>
        <v/>
      </c>
    </row>
    <row r="75">
      <c r="A75" s="256" t="n">
        <v>59</v>
      </c>
      <c r="B75" s="349" t="n"/>
      <c r="C75" s="258" t="inlineStr">
        <is>
          <t>01.7.15.11-0061</t>
        </is>
      </c>
      <c r="D75" s="259" t="inlineStr">
        <is>
          <t>Шайбы пружинные</t>
        </is>
      </c>
      <c r="E75" s="377" t="inlineStr">
        <is>
          <t>т</t>
        </is>
      </c>
      <c r="F75" s="377" t="n">
        <v>1.7e-05</v>
      </c>
      <c r="G75" s="179" t="n">
        <v>31600</v>
      </c>
      <c r="H75" s="179">
        <f>ROUND(F75*G75,2)</f>
        <v/>
      </c>
    </row>
    <row r="76" ht="38.25" customFormat="1" customHeight="1" s="295">
      <c r="A76" s="256" t="n">
        <v>60</v>
      </c>
      <c r="B76" s="349" t="n"/>
      <c r="C76" s="258" t="inlineStr">
        <is>
          <t>10.1.02.04-0009</t>
        </is>
      </c>
      <c r="D76" s="2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77" t="inlineStr">
        <is>
          <t>т</t>
        </is>
      </c>
      <c r="F76" s="377" t="n">
        <v>8e-06</v>
      </c>
      <c r="G76" s="179" t="n">
        <v>55960.01</v>
      </c>
      <c r="H76" s="179">
        <f>ROUND(F76*G76,2)</f>
        <v/>
      </c>
    </row>
    <row r="77">
      <c r="A77" s="256" t="n">
        <v>61</v>
      </c>
      <c r="B77" s="349" t="n"/>
      <c r="C77" s="258" t="inlineStr">
        <is>
          <t>02.3.01.02-1011</t>
        </is>
      </c>
      <c r="D77" s="259" t="inlineStr">
        <is>
          <t>Песок природный I класс, средний, круглые сита</t>
        </is>
      </c>
      <c r="E77" s="377" t="inlineStr">
        <is>
          <t>м3</t>
        </is>
      </c>
      <c r="F77" s="377" t="n">
        <v>0.0066</v>
      </c>
      <c r="G77" s="179" t="n">
        <v>54.95</v>
      </c>
      <c r="H77" s="179">
        <f>ROUND(F77*G77,2)</f>
        <v/>
      </c>
    </row>
    <row r="78">
      <c r="A78" s="256" t="n">
        <v>62</v>
      </c>
      <c r="B78" s="349" t="n"/>
      <c r="C78" s="258" t="inlineStr">
        <is>
          <t>10.2.02.10-0013</t>
        </is>
      </c>
      <c r="D78" s="259" t="inlineStr">
        <is>
          <t>Прутки медные, круглые, марка М3, диаметр 20 мм</t>
        </is>
      </c>
      <c r="E78" s="377" t="inlineStr">
        <is>
          <t>т</t>
        </is>
      </c>
      <c r="F78" s="377" t="n">
        <v>4e-06</v>
      </c>
      <c r="G78" s="179" t="n">
        <v>71640</v>
      </c>
      <c r="H78" s="179">
        <f>ROUND(F78*G78,2)</f>
        <v/>
      </c>
      <c r="K78" s="175" t="n"/>
    </row>
    <row r="79">
      <c r="A79" s="256" t="n">
        <v>63</v>
      </c>
      <c r="B79" s="349" t="n"/>
      <c r="C79" s="258" t="inlineStr">
        <is>
          <t>01.3.01.05-0009</t>
        </is>
      </c>
      <c r="D79" s="259" t="inlineStr">
        <is>
          <t>Парафин нефтяной твердый Т-1</t>
        </is>
      </c>
      <c r="E79" s="377" t="inlineStr">
        <is>
          <t>т</t>
        </is>
      </c>
      <c r="F79" s="377" t="n">
        <v>2e-05</v>
      </c>
      <c r="G79" s="179" t="n">
        <v>8105.71</v>
      </c>
      <c r="H79" s="179">
        <f>ROUND(F79*G79,2)</f>
        <v/>
      </c>
      <c r="K79" s="175" t="n"/>
    </row>
    <row r="82">
      <c r="B82" s="308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08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5" sqref="E45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72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27" t="inlineStr">
        <is>
          <t>Ресурсная модель</t>
        </is>
      </c>
    </row>
    <row r="6">
      <c r="B6" s="240" t="n"/>
      <c r="C6" s="302" t="n"/>
      <c r="D6" s="302" t="n"/>
      <c r="E6" s="302" t="n"/>
    </row>
    <row r="7" ht="25.5" customHeight="1" s="306">
      <c r="B7" s="340" t="inlineStr">
        <is>
          <t>Наименование разрабатываемого показателя УНЦ —  Ячейка реактора ТОР 110кВ номинальный ток 1250 А, сопротивление вне зависимости</t>
        </is>
      </c>
    </row>
    <row r="8">
      <c r="B8" s="353" t="inlineStr">
        <is>
          <t>Единица измерения  — 1 ячейка</t>
        </is>
      </c>
    </row>
    <row r="9">
      <c r="B9" s="240" t="n"/>
      <c r="C9" s="302" t="n"/>
      <c r="D9" s="302" t="n"/>
      <c r="E9" s="302" t="n"/>
    </row>
    <row r="10" ht="51" customHeight="1" s="306">
      <c r="B10" s="360" t="inlineStr">
        <is>
          <t>Наименование</t>
        </is>
      </c>
      <c r="C10" s="360" t="inlineStr">
        <is>
          <t>Сметная стоимость в ценах на 01.01.2023
 (руб.)</t>
        </is>
      </c>
      <c r="D10" s="360" t="inlineStr">
        <is>
          <t>Удельный вес, 
(в СМР)</t>
        </is>
      </c>
      <c r="E10" s="360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ОБ'!J31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ОБ'!J91</f>
        <v/>
      </c>
      <c r="D17" s="244">
        <f>C17/$C$24</f>
        <v/>
      </c>
      <c r="E17" s="244">
        <f>C17/$C$40</f>
        <v/>
      </c>
      <c r="G17" s="439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6">
        <f>'Прил.5 Расчет СМР и ОБ'!D95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6">
        <f>'Прил.5 Расчет СМР и ОБ'!D94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'Прил.5 Расчет СМР и ОБ'!J96</f>
        <v/>
      </c>
      <c r="D24" s="244">
        <f>C24/$C$24</f>
        <v/>
      </c>
      <c r="E24" s="244">
        <f>C24/$C$40</f>
        <v/>
      </c>
    </row>
    <row r="25" ht="25.5" customHeight="1" s="306">
      <c r="B25" s="242" t="inlineStr">
        <is>
          <t>ВСЕГО стоимость оборудования, в том числе</t>
        </is>
      </c>
      <c r="C25" s="243">
        <f>'Прил.5 Расчет СМР и ОБ'!J39</f>
        <v/>
      </c>
      <c r="D25" s="244" t="n"/>
      <c r="E25" s="244">
        <f>C25/$C$40</f>
        <v/>
      </c>
    </row>
    <row r="26" ht="25.5" customHeight="1" s="306">
      <c r="B26" s="242" t="inlineStr">
        <is>
          <t>стоимость оборудования технологического</t>
        </is>
      </c>
      <c r="C26" s="243">
        <f>'Прил.5 Расчет СМР и ОБ'!J40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7">
        <f>C24+C25</f>
        <v/>
      </c>
      <c r="D27" s="244" t="n"/>
      <c r="E27" s="244">
        <f>C27/$C$40</f>
        <v/>
      </c>
      <c r="G27" s="169" t="n"/>
    </row>
    <row r="28" ht="33" customHeight="1" s="306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306">
      <c r="B29" s="242" t="inlineStr">
        <is>
          <t>Временные здания и сооружения - 3,9%</t>
        </is>
      </c>
      <c r="C29" s="247">
        <f>ROUND(C24*3.9%,2)</f>
        <v/>
      </c>
      <c r="D29" s="242" t="n"/>
      <c r="E29" s="244">
        <f>C29/$C$40</f>
        <v/>
      </c>
    </row>
    <row r="30" ht="38.25" customHeight="1" s="306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2" t="n"/>
      <c r="E30" s="244">
        <f>C30/$C$40</f>
        <v/>
      </c>
    </row>
    <row r="31">
      <c r="B31" s="242" t="inlineStr">
        <is>
          <t>Пусконаладочные работы</t>
        </is>
      </c>
      <c r="C31" s="326" t="n">
        <v>401051.15</v>
      </c>
      <c r="D31" s="242" t="n"/>
      <c r="E31" s="244">
        <f>C31/$C$40</f>
        <v/>
      </c>
    </row>
    <row r="32" ht="25.5" customHeight="1" s="306">
      <c r="B32" s="242" t="inlineStr">
        <is>
          <t>Затраты по перевозке работников к месту работы и обратно</t>
        </is>
      </c>
      <c r="C32" s="247" t="n">
        <v>0</v>
      </c>
      <c r="D32" s="242" t="n"/>
      <c r="E32" s="244">
        <f>C32/$C$40</f>
        <v/>
      </c>
    </row>
    <row r="33" ht="25.5" customHeight="1" s="306">
      <c r="B33" s="242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2" t="n"/>
      <c r="E33" s="244">
        <f>C33/$C$40</f>
        <v/>
      </c>
    </row>
    <row r="34" ht="51" customHeight="1" s="306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2" t="n"/>
      <c r="E34" s="244">
        <f>C34/$C$40</f>
        <v/>
      </c>
    </row>
    <row r="35" ht="76.5" customHeight="1" s="306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2" t="n"/>
      <c r="E35" s="244">
        <f>C35/$C$40</f>
        <v/>
      </c>
    </row>
    <row r="36" ht="25.5" customHeight="1" s="306">
      <c r="B36" s="242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2" t="n"/>
      <c r="E36" s="244">
        <f>C36/$C$40</f>
        <v/>
      </c>
      <c r="G36" s="291" t="n"/>
      <c r="L36" s="169" t="n"/>
    </row>
    <row r="37">
      <c r="B37" s="242" t="inlineStr">
        <is>
          <t>Авторский надзор - 0,2%</t>
        </is>
      </c>
      <c r="C37" s="247">
        <f>ROUND((C27+C32+C33+C34+C35+C29+C31+C30)*0.2%,2)</f>
        <v/>
      </c>
      <c r="D37" s="242" t="n"/>
      <c r="E37" s="244">
        <f>C37/$C$40</f>
        <v/>
      </c>
      <c r="G37" s="292" t="n"/>
      <c r="L37" s="169" t="n"/>
    </row>
    <row r="38" ht="38.25" customHeight="1" s="306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06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ОБ'!E98</f>
        <v/>
      </c>
      <c r="D41" s="242" t="n"/>
      <c r="E41" s="242" t="n"/>
    </row>
    <row r="42">
      <c r="B42" s="248" t="n"/>
      <c r="C42" s="302" t="n"/>
      <c r="D42" s="302" t="n"/>
      <c r="E42" s="302" t="n"/>
    </row>
    <row r="43">
      <c r="B43" s="248" t="inlineStr">
        <is>
          <t>Составил ____________________________  Е. М. Добровольская</t>
        </is>
      </c>
      <c r="C43" s="302" t="n"/>
      <c r="D43" s="302" t="n"/>
      <c r="E43" s="302" t="n"/>
    </row>
    <row r="44">
      <c r="B44" s="248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8" t="n"/>
      <c r="C45" s="302" t="n"/>
      <c r="D45" s="302" t="n"/>
      <c r="E45" s="302" t="n"/>
    </row>
    <row r="46">
      <c r="B46" s="248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53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36" zoomScale="70" zoomScaleNormal="85" workbookViewId="0">
      <selection activeCell="E108" sqref="E108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6" customWidth="1" style="303" min="4" max="4"/>
    <col width="12.7109375" customWidth="1" style="303" min="5" max="5"/>
    <col width="14.570312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13.85546875" customWidth="1" style="303" min="12" max="12"/>
    <col width="9.140625" customWidth="1" style="306" min="13" max="13"/>
  </cols>
  <sheetData>
    <row r="1" s="306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06">
      <c r="A2" s="303" t="n"/>
      <c r="B2" s="303" t="n"/>
      <c r="C2" s="303" t="n"/>
      <c r="D2" s="303" t="n"/>
      <c r="E2" s="303" t="n"/>
      <c r="F2" s="303" t="n"/>
      <c r="G2" s="303" t="n"/>
      <c r="H2" s="368" t="inlineStr">
        <is>
          <t>Приложение №5</t>
        </is>
      </c>
      <c r="K2" s="303" t="n"/>
      <c r="L2" s="303" t="n"/>
      <c r="M2" s="303" t="n"/>
      <c r="N2" s="303" t="n"/>
    </row>
    <row r="3" s="306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27" t="inlineStr">
        <is>
          <t>Расчет стоимости СМР и оборудования</t>
        </is>
      </c>
    </row>
    <row r="5" ht="12.75" customFormat="1" customHeight="1" s="302">
      <c r="A5" s="327" t="n"/>
      <c r="B5" s="327" t="n"/>
      <c r="C5" s="380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02">
      <c r="A6" s="209" t="inlineStr">
        <is>
          <t>Наименование разрабатываемого показателя УНЦ</t>
        </is>
      </c>
      <c r="B6" s="210" t="n"/>
      <c r="C6" s="210" t="n"/>
      <c r="D6" s="330" t="inlineStr">
        <is>
          <t>Ячейка реактора ТОР 110кВ номинальный ток 1250 А, сопротивление вне зависимости</t>
        </is>
      </c>
    </row>
    <row r="7" ht="12.75" customFormat="1" customHeight="1" s="302">
      <c r="A7" s="330" t="inlineStr">
        <is>
          <t>Единица измерения  — 1 ячейка</t>
        </is>
      </c>
      <c r="I7" s="340" t="n"/>
      <c r="J7" s="340" t="n"/>
    </row>
    <row r="8" ht="13.5" customFormat="1" customHeight="1" s="302">
      <c r="A8" s="330" t="n"/>
    </row>
    <row r="9" ht="27" customHeight="1" s="306">
      <c r="A9" s="360" t="inlineStr">
        <is>
          <t>№ пп.</t>
        </is>
      </c>
      <c r="B9" s="360" t="inlineStr">
        <is>
          <t>Код ресурса</t>
        </is>
      </c>
      <c r="C9" s="360" t="inlineStr">
        <is>
          <t>Наименование</t>
        </is>
      </c>
      <c r="D9" s="360" t="inlineStr">
        <is>
          <t>Ед. изм.</t>
        </is>
      </c>
      <c r="E9" s="360" t="inlineStr">
        <is>
          <t>Кол-во единиц по проектным данным</t>
        </is>
      </c>
      <c r="F9" s="360" t="inlineStr">
        <is>
          <t>Сметная стоимость в ценах на 01.01.2000 (руб.)</t>
        </is>
      </c>
      <c r="G9" s="432" t="n"/>
      <c r="H9" s="360" t="inlineStr">
        <is>
          <t>Удельный вес, %</t>
        </is>
      </c>
      <c r="I9" s="360" t="inlineStr">
        <is>
          <t>Сметная стоимость в ценах на 01.01.2023 (руб.)</t>
        </is>
      </c>
      <c r="J9" s="432" t="n"/>
      <c r="K9" s="303" t="n"/>
      <c r="L9" s="303" t="n"/>
      <c r="M9" s="303" t="n"/>
      <c r="N9" s="303" t="n"/>
    </row>
    <row r="10" ht="28.5" customHeight="1" s="306">
      <c r="A10" s="434" t="n"/>
      <c r="B10" s="434" t="n"/>
      <c r="C10" s="434" t="n"/>
      <c r="D10" s="434" t="n"/>
      <c r="E10" s="434" t="n"/>
      <c r="F10" s="360" t="inlineStr">
        <is>
          <t>на ед. изм.</t>
        </is>
      </c>
      <c r="G10" s="360" t="inlineStr">
        <is>
          <t>общая</t>
        </is>
      </c>
      <c r="H10" s="434" t="n"/>
      <c r="I10" s="360" t="inlineStr">
        <is>
          <t>на ед. изм.</t>
        </is>
      </c>
      <c r="J10" s="360" t="inlineStr">
        <is>
          <t>общая</t>
        </is>
      </c>
      <c r="K10" s="303" t="n"/>
      <c r="L10" s="303" t="n"/>
      <c r="M10" s="303" t="n"/>
      <c r="N10" s="303" t="n"/>
    </row>
    <row r="11" s="306">
      <c r="A11" s="360" t="n">
        <v>1</v>
      </c>
      <c r="B11" s="360" t="n">
        <v>2</v>
      </c>
      <c r="C11" s="360" t="n">
        <v>3</v>
      </c>
      <c r="D11" s="360" t="n">
        <v>4</v>
      </c>
      <c r="E11" s="360" t="n">
        <v>5</v>
      </c>
      <c r="F11" s="360" t="n">
        <v>6</v>
      </c>
      <c r="G11" s="360" t="n">
        <v>7</v>
      </c>
      <c r="H11" s="360" t="n">
        <v>8</v>
      </c>
      <c r="I11" s="355" t="n">
        <v>9</v>
      </c>
      <c r="J11" s="355" t="n">
        <v>10</v>
      </c>
      <c r="K11" s="303" t="n"/>
      <c r="L11" s="303" t="n"/>
      <c r="M11" s="303" t="n"/>
      <c r="N11" s="303" t="n"/>
    </row>
    <row r="12">
      <c r="A12" s="360" t="n"/>
      <c r="B12" s="347" t="inlineStr">
        <is>
          <t>Затраты труда рабочих-строителей</t>
        </is>
      </c>
      <c r="C12" s="431" t="n"/>
      <c r="D12" s="431" t="n"/>
      <c r="E12" s="431" t="n"/>
      <c r="F12" s="431" t="n"/>
      <c r="G12" s="431" t="n"/>
      <c r="H12" s="432" t="n"/>
      <c r="I12" s="286" t="n"/>
      <c r="J12" s="286" t="n"/>
    </row>
    <row r="13" ht="25.5" customHeight="1" s="306">
      <c r="A13" s="360" t="n">
        <v>1</v>
      </c>
      <c r="B13" s="222" t="inlineStr">
        <is>
          <t>1-4-0</t>
        </is>
      </c>
      <c r="C13" s="359" t="inlineStr">
        <is>
          <t>Затраты труда рабочих-строителей среднего разряда (4,0)</t>
        </is>
      </c>
      <c r="D13" s="360" t="inlineStr">
        <is>
          <t>чел.-ч.</t>
        </is>
      </c>
      <c r="E13" s="440">
        <f>G13/F13</f>
        <v/>
      </c>
      <c r="F13" s="281" t="n">
        <v>9.619999999999999</v>
      </c>
      <c r="G13" s="281" t="n">
        <v>11126.36</v>
      </c>
      <c r="H13" s="280">
        <f>G13/G14</f>
        <v/>
      </c>
      <c r="I13" s="281">
        <f>ФОТр.тек.!E13</f>
        <v/>
      </c>
      <c r="J13" s="281">
        <f>ROUND(I13*E13,2)</f>
        <v/>
      </c>
    </row>
    <row r="14" ht="25.5" customFormat="1" customHeight="1" s="303">
      <c r="A14" s="360" t="n"/>
      <c r="B14" s="360" t="n"/>
      <c r="C14" s="347" t="inlineStr">
        <is>
          <t>Итого по разделу "Затраты труда рабочих-строителей"</t>
        </is>
      </c>
      <c r="D14" s="360" t="inlineStr">
        <is>
          <t>чел.-ч.</t>
        </is>
      </c>
      <c r="E14" s="440">
        <f>SUM(E13:E13)</f>
        <v/>
      </c>
      <c r="F14" s="281" t="n"/>
      <c r="G14" s="281">
        <f>SUM(G13:G13)</f>
        <v/>
      </c>
      <c r="H14" s="363" t="n">
        <v>1</v>
      </c>
      <c r="I14" s="286" t="n"/>
      <c r="J14" s="281">
        <f>SUM(J13:J13)</f>
        <v/>
      </c>
    </row>
    <row r="15" ht="14.25" customFormat="1" customHeight="1" s="303">
      <c r="A15" s="360" t="n"/>
      <c r="B15" s="359" t="inlineStr">
        <is>
          <t>Затраты труда машинистов</t>
        </is>
      </c>
      <c r="C15" s="431" t="n"/>
      <c r="D15" s="431" t="n"/>
      <c r="E15" s="431" t="n"/>
      <c r="F15" s="431" t="n"/>
      <c r="G15" s="431" t="n"/>
      <c r="H15" s="432" t="n"/>
      <c r="I15" s="286" t="n"/>
      <c r="J15" s="286" t="n"/>
    </row>
    <row r="16" ht="14.25" customFormat="1" customHeight="1" s="303">
      <c r="A16" s="360" t="n">
        <v>2</v>
      </c>
      <c r="B16" s="360" t="n">
        <v>2</v>
      </c>
      <c r="C16" s="359" t="inlineStr">
        <is>
          <t>Затраты труда машинистов</t>
        </is>
      </c>
      <c r="D16" s="360" t="inlineStr">
        <is>
          <t>чел.-ч.</t>
        </is>
      </c>
      <c r="E16" s="440" t="n">
        <v>330.66572</v>
      </c>
      <c r="F16" s="281">
        <f>G16/E16</f>
        <v/>
      </c>
      <c r="G16" s="281" t="n">
        <v>3749.03</v>
      </c>
      <c r="H16" s="363" t="n">
        <v>1</v>
      </c>
      <c r="I16" s="281">
        <f>ROUND(F16*'Прил. 10'!D11,2)</f>
        <v/>
      </c>
      <c r="J16" s="281">
        <f>ROUND(I16*E16,2)</f>
        <v/>
      </c>
    </row>
    <row r="17" ht="14.25" customFormat="1" customHeight="1" s="303">
      <c r="A17" s="360" t="n"/>
      <c r="B17" s="347" t="inlineStr">
        <is>
          <t>Машины и механизмы</t>
        </is>
      </c>
      <c r="C17" s="431" t="n"/>
      <c r="D17" s="431" t="n"/>
      <c r="E17" s="431" t="n"/>
      <c r="F17" s="431" t="n"/>
      <c r="G17" s="431" t="n"/>
      <c r="H17" s="432" t="n"/>
      <c r="I17" s="286" t="n"/>
      <c r="J17" s="286" t="n"/>
    </row>
    <row r="18" ht="14.25" customFormat="1" customHeight="1" s="303">
      <c r="A18" s="360" t="n"/>
      <c r="B18" s="359" t="inlineStr">
        <is>
          <t>Основные 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86" t="n"/>
      <c r="J18" s="286" t="n"/>
    </row>
    <row r="19" ht="25.5" customFormat="1" customHeight="1" s="303">
      <c r="A19" s="360" t="n">
        <v>3</v>
      </c>
      <c r="B19" s="222" t="inlineStr">
        <is>
          <t>91.10.01-002</t>
        </is>
      </c>
      <c r="C19" s="359" t="inlineStr">
        <is>
          <t>Агрегаты наполнительно-опрессовочные до 300 м3/ч</t>
        </is>
      </c>
      <c r="D19" s="360" t="inlineStr">
        <is>
          <t>маш.-ч</t>
        </is>
      </c>
      <c r="E19" s="440" t="n">
        <v>131.34</v>
      </c>
      <c r="F19" s="362" t="n">
        <v>287.99</v>
      </c>
      <c r="G19" s="281">
        <f>ROUND(E19*F19,2)</f>
        <v/>
      </c>
      <c r="H19" s="280">
        <f>G19/$G$32</f>
        <v/>
      </c>
      <c r="I19" s="281">
        <f>ROUND(F19*'Прил. 10'!$D$12,2)</f>
        <v/>
      </c>
      <c r="J19" s="281">
        <f>ROUND(I19*E19,2)</f>
        <v/>
      </c>
    </row>
    <row r="20" ht="25.5" customFormat="1" customHeight="1" s="303">
      <c r="A20" s="360" t="n">
        <v>4</v>
      </c>
      <c r="B20" s="222" t="inlineStr">
        <is>
          <t>91.06.03-058</t>
        </is>
      </c>
      <c r="C20" s="359" t="inlineStr">
        <is>
          <t>Лебедки электрические тяговым усилием 156,96 кН (16 т)</t>
        </is>
      </c>
      <c r="D20" s="360" t="inlineStr">
        <is>
          <t>маш.-ч</t>
        </is>
      </c>
      <c r="E20" s="440" t="n">
        <v>61.38</v>
      </c>
      <c r="F20" s="362" t="n">
        <v>131.44</v>
      </c>
      <c r="G20" s="281">
        <f>ROUND(E20*F20,2)</f>
        <v/>
      </c>
      <c r="H20" s="280">
        <f>G20/$G$32</f>
        <v/>
      </c>
      <c r="I20" s="281">
        <f>ROUND(F20*'Прил. 10'!$D$12,2)</f>
        <v/>
      </c>
      <c r="J20" s="281">
        <f>ROUND(I20*E20,2)</f>
        <v/>
      </c>
    </row>
    <row r="21" ht="14.25" customFormat="1" customHeight="1" s="303">
      <c r="A21" s="360" t="n"/>
      <c r="B21" s="360" t="n"/>
      <c r="C21" s="359" t="inlineStr">
        <is>
          <t>Итого основные машины и механизмы</t>
        </is>
      </c>
      <c r="D21" s="360" t="n"/>
      <c r="E21" s="440" t="n"/>
      <c r="F21" s="281" t="n"/>
      <c r="G21" s="281">
        <f>SUM(G19:G20)</f>
        <v/>
      </c>
      <c r="H21" s="363">
        <f>G21/G32</f>
        <v/>
      </c>
      <c r="I21" s="289" t="n"/>
      <c r="J21" s="281">
        <f>SUM(J19:J20)</f>
        <v/>
      </c>
    </row>
    <row r="22" hidden="1" outlineLevel="1" ht="25.5" customFormat="1" customHeight="1" s="303">
      <c r="A22" s="360" t="n">
        <v>5</v>
      </c>
      <c r="B22" s="222" t="inlineStr">
        <is>
          <t>91.06.06-042</t>
        </is>
      </c>
      <c r="C22" s="359" t="inlineStr">
        <is>
          <t>Подъемники гидравлические, высота подъема 10 м</t>
        </is>
      </c>
      <c r="D22" s="360" t="inlineStr">
        <is>
          <t>маш.-ч</t>
        </is>
      </c>
      <c r="E22" s="440" t="n">
        <v>89.52</v>
      </c>
      <c r="F22" s="362" t="n">
        <v>29.6</v>
      </c>
      <c r="G22" s="281">
        <f>ROUND(E22*F22,2)</f>
        <v/>
      </c>
      <c r="H22" s="280">
        <f>G22/$G$32</f>
        <v/>
      </c>
      <c r="I22" s="281">
        <f>ROUND(F22*'Прил. 10'!$D$12,2)</f>
        <v/>
      </c>
      <c r="J22" s="281">
        <f>ROUND(I22*E22,2)</f>
        <v/>
      </c>
    </row>
    <row r="23" hidden="1" outlineLevel="1" ht="25.5" customFormat="1" customHeight="1" s="303">
      <c r="A23" s="360" t="n">
        <v>6</v>
      </c>
      <c r="B23" s="222" t="inlineStr">
        <is>
          <t>91.05.05-014</t>
        </is>
      </c>
      <c r="C23" s="359" t="inlineStr">
        <is>
          <t>Краны на автомобильном ходу, грузоподъемность 10 т</t>
        </is>
      </c>
      <c r="D23" s="360" t="inlineStr">
        <is>
          <t>маш.-ч</t>
        </is>
      </c>
      <c r="E23" s="440" t="n">
        <v>20.63616</v>
      </c>
      <c r="F23" s="362" t="n">
        <v>111.99</v>
      </c>
      <c r="G23" s="281">
        <f>ROUND(E23*F23,2)</f>
        <v/>
      </c>
      <c r="H23" s="280">
        <f>G23/$G$32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303">
      <c r="A24" s="360" t="n">
        <v>7</v>
      </c>
      <c r="B24" s="222" t="inlineStr">
        <is>
          <t>91.14.02-001</t>
        </is>
      </c>
      <c r="C24" s="359" t="inlineStr">
        <is>
          <t>Автомобили бортовые, грузоподъемность до 5 т</t>
        </is>
      </c>
      <c r="D24" s="360" t="inlineStr">
        <is>
          <t>маш.-ч</t>
        </is>
      </c>
      <c r="E24" s="440" t="n">
        <v>20.63616</v>
      </c>
      <c r="F24" s="362" t="n">
        <v>65.70999999999999</v>
      </c>
      <c r="G24" s="281">
        <f>ROUND(E24*F24,2)</f>
        <v/>
      </c>
      <c r="H24" s="280">
        <f>G24/$G$32</f>
        <v/>
      </c>
      <c r="I24" s="281">
        <f>ROUND(F24*'Прил. 10'!$D$12,2)</f>
        <v/>
      </c>
      <c r="J24" s="281">
        <f>ROUND(I24*E24,2)</f>
        <v/>
      </c>
    </row>
    <row r="25" hidden="1" outlineLevel="1" ht="32.25" customFormat="1" customHeight="1" s="303">
      <c r="A25" s="360" t="n">
        <v>8</v>
      </c>
      <c r="B25" s="222" t="inlineStr">
        <is>
          <t>91.06.09-001</t>
        </is>
      </c>
      <c r="C25" s="359" t="inlineStr">
        <is>
          <t>Вышки телескопические 25 м</t>
        </is>
      </c>
      <c r="D25" s="360" t="inlineStr">
        <is>
          <t>маш.-ч</t>
        </is>
      </c>
      <c r="E25" s="440" t="n">
        <v>6.68</v>
      </c>
      <c r="F25" s="362" t="n">
        <v>142.7</v>
      </c>
      <c r="G25" s="281">
        <f>ROUND(E25*F25,2)</f>
        <v/>
      </c>
      <c r="H25" s="280">
        <f>G25/$G$32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303">
      <c r="A26" s="360" t="n">
        <v>9</v>
      </c>
      <c r="B26" s="222" t="inlineStr">
        <is>
          <t>91.06.01-003</t>
        </is>
      </c>
      <c r="C26" s="359" t="inlineStr">
        <is>
          <t>Домкраты гидравлические, грузоподъемность 63-100 т</t>
        </is>
      </c>
      <c r="D26" s="360" t="inlineStr">
        <is>
          <t>маш.-ч</t>
        </is>
      </c>
      <c r="E26" s="440" t="n">
        <v>293.28</v>
      </c>
      <c r="F26" s="362" t="n">
        <v>0.9</v>
      </c>
      <c r="G26" s="281">
        <f>ROUND(E26*F26,2)</f>
        <v/>
      </c>
      <c r="H26" s="280">
        <f>G26/$G$32</f>
        <v/>
      </c>
      <c r="I26" s="281">
        <f>ROUND(F26*'Прил. 10'!$D$12,2)</f>
        <v/>
      </c>
      <c r="J26" s="281">
        <f>ROUND(I26*E26,2)</f>
        <v/>
      </c>
    </row>
    <row r="27" hidden="1" outlineLevel="1" ht="25.5" customFormat="1" customHeight="1" s="303">
      <c r="A27" s="360" t="n">
        <v>10</v>
      </c>
      <c r="B27" s="222" t="inlineStr">
        <is>
          <t>91.17.04-233</t>
        </is>
      </c>
      <c r="C27" s="359" t="inlineStr">
        <is>
          <t>Установки для сварки ручной дуговой (постоянного тока)</t>
        </is>
      </c>
      <c r="D27" s="360" t="inlineStr">
        <is>
          <t>маш.-ч</t>
        </is>
      </c>
      <c r="E27" s="440" t="n">
        <v>1.1192</v>
      </c>
      <c r="F27" s="362" t="n">
        <v>8.1</v>
      </c>
      <c r="G27" s="281">
        <f>ROUND(E27*F27,2)</f>
        <v/>
      </c>
      <c r="H27" s="280">
        <f>G27/$G$32</f>
        <v/>
      </c>
      <c r="I27" s="281">
        <f>ROUND(F27*'Прил. 10'!$D$12,2)</f>
        <v/>
      </c>
      <c r="J27" s="281">
        <f>ROUND(I27*E27,2)</f>
        <v/>
      </c>
    </row>
    <row r="28" hidden="1" outlineLevel="1" ht="30" customFormat="1" customHeight="1" s="303">
      <c r="A28" s="360" t="n">
        <v>11</v>
      </c>
      <c r="B28" s="222" t="inlineStr">
        <is>
          <t>91.21.22-491</t>
        </is>
      </c>
      <c r="C28" s="359" t="inlineStr">
        <is>
          <t>Шинотрубогибы</t>
        </is>
      </c>
      <c r="D28" s="360" t="inlineStr">
        <is>
          <t>маш.-ч</t>
        </is>
      </c>
      <c r="E28" s="440" t="n">
        <v>0.4734</v>
      </c>
      <c r="F28" s="362" t="n">
        <v>15.24</v>
      </c>
      <c r="G28" s="281">
        <f>ROUND(E28*F28,2)</f>
        <v/>
      </c>
      <c r="H28" s="280">
        <f>G28/$G$32</f>
        <v/>
      </c>
      <c r="I28" s="281">
        <f>ROUND(F28*'Прил. 10'!$D$12,2)</f>
        <v/>
      </c>
      <c r="J28" s="281">
        <f>ROUND(I28*E28,2)</f>
        <v/>
      </c>
    </row>
    <row r="29" hidden="1" outlineLevel="1" ht="38.25" customFormat="1" customHeight="1" s="303">
      <c r="A29" s="360" t="n">
        <v>12</v>
      </c>
      <c r="B29" s="222" t="inlineStr">
        <is>
          <t>91.21.22-703</t>
        </is>
      </c>
      <c r="C29" s="359" t="inlineStr">
        <is>
          <t>Молотки-перфораторы гидравлические, диаметр выбуриваемых отверстий 25-50 мм</t>
        </is>
      </c>
      <c r="D29" s="360" t="inlineStr">
        <is>
          <t>маш.-ч</t>
        </is>
      </c>
      <c r="E29" s="440" t="n">
        <v>0.718</v>
      </c>
      <c r="F29" s="362" t="n">
        <v>8.09</v>
      </c>
      <c r="G29" s="281">
        <f>ROUND(E29*F29,2)</f>
        <v/>
      </c>
      <c r="H29" s="280">
        <f>G29/$G$32</f>
        <v/>
      </c>
      <c r="I29" s="281">
        <f>ROUND(F29*'Прил. 10'!$D$12,2)</f>
        <v/>
      </c>
      <c r="J29" s="281">
        <f>ROUND(I29*E29,2)</f>
        <v/>
      </c>
      <c r="M29" s="303" t="inlineStr">
        <is>
          <t> </t>
        </is>
      </c>
    </row>
    <row r="30" hidden="1" outlineLevel="1" ht="14.25" customFormat="1" customHeight="1" s="303">
      <c r="A30" s="360" t="n">
        <v>13</v>
      </c>
      <c r="B30" s="222" t="inlineStr">
        <is>
          <t>91.21.19-031</t>
        </is>
      </c>
      <c r="C30" s="359" t="inlineStr">
        <is>
          <t>Станки сверлильные</t>
        </is>
      </c>
      <c r="D30" s="360" t="inlineStr">
        <is>
          <t>маш.-ч</t>
        </is>
      </c>
      <c r="E30" s="440" t="n">
        <v>0.0858</v>
      </c>
      <c r="F30" s="362" t="n">
        <v>2.36</v>
      </c>
      <c r="G30" s="281">
        <f>ROUND(E30*F30,2)</f>
        <v/>
      </c>
      <c r="H30" s="280">
        <f>G30/$G$32</f>
        <v/>
      </c>
      <c r="I30" s="281">
        <f>ROUND(F30*'Прил. 10'!$D$12,2)</f>
        <v/>
      </c>
      <c r="J30" s="281">
        <f>ROUND(I30*E30,2)</f>
        <v/>
      </c>
    </row>
    <row r="31" collapsed="1" ht="14.25" customFormat="1" customHeight="1" s="303">
      <c r="A31" s="360" t="n"/>
      <c r="B31" s="360" t="n"/>
      <c r="C31" s="359" t="inlineStr">
        <is>
          <t>Итого прочие машины и механизмы</t>
        </is>
      </c>
      <c r="D31" s="360" t="n"/>
      <c r="E31" s="361" t="n"/>
      <c r="F31" s="281" t="n"/>
      <c r="G31" s="289">
        <f>SUM(G22:G30)</f>
        <v/>
      </c>
      <c r="H31" s="280">
        <f>G31/G32</f>
        <v/>
      </c>
      <c r="I31" s="281" t="n"/>
      <c r="J31" s="289">
        <f>SUM(J22:J30)</f>
        <v/>
      </c>
    </row>
    <row r="32" ht="25.5" customFormat="1" customHeight="1" s="303">
      <c r="A32" s="360" t="n"/>
      <c r="B32" s="360" t="n"/>
      <c r="C32" s="347" t="inlineStr">
        <is>
          <t>Итого по разделу «Машины и механизмы»</t>
        </is>
      </c>
      <c r="D32" s="360" t="n"/>
      <c r="E32" s="361" t="n"/>
      <c r="F32" s="281" t="n"/>
      <c r="G32" s="281">
        <f>G31+G21</f>
        <v/>
      </c>
      <c r="H32" s="282" t="n">
        <v>1</v>
      </c>
      <c r="I32" s="283" t="n"/>
      <c r="J32" s="284">
        <f>J31+J21</f>
        <v/>
      </c>
    </row>
    <row r="33" ht="14.25" customFormat="1" customHeight="1" s="303">
      <c r="A33" s="360" t="n"/>
      <c r="B33" s="347" t="inlineStr">
        <is>
          <t>Оборудование</t>
        </is>
      </c>
      <c r="C33" s="431" t="n"/>
      <c r="D33" s="431" t="n"/>
      <c r="E33" s="431" t="n"/>
      <c r="F33" s="431" t="n"/>
      <c r="G33" s="431" t="n"/>
      <c r="H33" s="432" t="n"/>
      <c r="I33" s="286" t="n"/>
      <c r="J33" s="286" t="n"/>
    </row>
    <row r="34">
      <c r="A34" s="360" t="n"/>
      <c r="B34" s="359" t="inlineStr">
        <is>
          <t>Основное оборудование</t>
        </is>
      </c>
      <c r="C34" s="431" t="n"/>
      <c r="D34" s="431" t="n"/>
      <c r="E34" s="431" t="n"/>
      <c r="F34" s="431" t="n"/>
      <c r="G34" s="431" t="n"/>
      <c r="H34" s="432" t="n"/>
      <c r="I34" s="286" t="n"/>
      <c r="J34" s="286" t="n"/>
      <c r="K34" s="303" t="n"/>
      <c r="L34" s="303" t="n"/>
    </row>
    <row r="35" ht="25.5" customHeight="1" s="306">
      <c r="A35" s="360" t="n">
        <v>14</v>
      </c>
      <c r="B35" s="222" t="inlineStr">
        <is>
          <t>БЦ.18.29</t>
        </is>
      </c>
      <c r="C35" s="359" t="inlineStr">
        <is>
          <t>Реактор токоограничивающий масляный наружной установки 110 кВ, 1250А</t>
        </is>
      </c>
      <c r="D35" s="360" t="inlineStr">
        <is>
          <t>компл.</t>
        </is>
      </c>
      <c r="E35" s="440" t="n">
        <v>1</v>
      </c>
      <c r="F35" s="281">
        <f>ROUND(I35/'Прил. 10'!D14,2)</f>
        <v/>
      </c>
      <c r="G35" s="281">
        <f>ROUND(E35*F35,2)</f>
        <v/>
      </c>
      <c r="H35" s="280">
        <f>G35/$G$40</f>
        <v/>
      </c>
      <c r="I35" s="281" t="n">
        <v>41000000</v>
      </c>
      <c r="J35" s="281">
        <f>ROUND(I35*E35,2)</f>
        <v/>
      </c>
      <c r="K35" s="303" t="n"/>
      <c r="L35" s="303" t="n"/>
      <c r="M35" s="303" t="n"/>
      <c r="N35" s="303" t="n"/>
    </row>
    <row r="36">
      <c r="A36" s="360" t="n"/>
      <c r="B36" s="360" t="n"/>
      <c r="C36" s="359" t="inlineStr">
        <is>
          <t>Итого основное оборудование</t>
        </is>
      </c>
      <c r="D36" s="360" t="n"/>
      <c r="E36" s="440" t="n"/>
      <c r="F36" s="362" t="n"/>
      <c r="G36" s="281">
        <f>G35</f>
        <v/>
      </c>
      <c r="H36" s="363">
        <f>H35</f>
        <v/>
      </c>
      <c r="I36" s="289" t="n"/>
      <c r="J36" s="281">
        <f>J35</f>
        <v/>
      </c>
      <c r="K36" s="303" t="n"/>
      <c r="L36" s="303" t="n"/>
    </row>
    <row r="37" hidden="1" outlineLevel="1" ht="37.5" customHeight="1" s="306">
      <c r="A37" s="360" t="n">
        <v>15</v>
      </c>
      <c r="B37" s="222" t="inlineStr">
        <is>
          <t>БЦ.60.48</t>
        </is>
      </c>
      <c r="C37" s="359" t="inlineStr">
        <is>
          <t>Ограничитель перенапряжения 110 кВ</t>
        </is>
      </c>
      <c r="D37" s="360" t="inlineStr">
        <is>
          <t>шт</t>
        </is>
      </c>
      <c r="E37" s="440" t="n">
        <v>1</v>
      </c>
      <c r="F37" s="281">
        <f>ROUND(I37/'Прил. 10'!D14,2)</f>
        <v/>
      </c>
      <c r="G37" s="281">
        <f>ROUND(E37*F37,2)</f>
        <v/>
      </c>
      <c r="H37" s="280">
        <f>G37/$G$40</f>
        <v/>
      </c>
      <c r="I37" s="281" t="n">
        <v>45990</v>
      </c>
      <c r="J37" s="281">
        <f>ROUND(I37*E37,2)</f>
        <v/>
      </c>
      <c r="K37" s="303" t="n"/>
      <c r="L37" s="303" t="n"/>
      <c r="M37" s="303" t="n"/>
      <c r="N37" s="303" t="n"/>
    </row>
    <row r="38" collapsed="1" s="306">
      <c r="A38" s="360" t="n"/>
      <c r="B38" s="360" t="n"/>
      <c r="C38" s="359" t="inlineStr">
        <is>
          <t>Итого прочее оборудование</t>
        </is>
      </c>
      <c r="D38" s="360" t="n"/>
      <c r="E38" s="440" t="n"/>
      <c r="F38" s="362" t="n"/>
      <c r="G38" s="281">
        <f>G37</f>
        <v/>
      </c>
      <c r="H38" s="363">
        <f>H37</f>
        <v/>
      </c>
      <c r="I38" s="289" t="n"/>
      <c r="J38" s="281">
        <f>J37</f>
        <v/>
      </c>
      <c r="K38" s="303" t="n"/>
      <c r="L38" s="303" t="n"/>
    </row>
    <row r="39">
      <c r="A39" s="360" t="n"/>
      <c r="B39" s="360" t="n"/>
      <c r="C39" s="347" t="inlineStr">
        <is>
          <t>Итого по разделу «Оборудование»</t>
        </is>
      </c>
      <c r="D39" s="360" t="n"/>
      <c r="E39" s="361" t="n"/>
      <c r="F39" s="362" t="n"/>
      <c r="G39" s="281">
        <f>G38+G36</f>
        <v/>
      </c>
      <c r="H39" s="363">
        <f>H38+H36</f>
        <v/>
      </c>
      <c r="I39" s="289" t="n"/>
      <c r="J39" s="281">
        <f>J38+J36</f>
        <v/>
      </c>
      <c r="K39" s="303" t="n"/>
      <c r="L39" s="303" t="n"/>
    </row>
    <row r="40" ht="25.5" customHeight="1" s="306">
      <c r="A40" s="360" t="n"/>
      <c r="B40" s="360" t="n"/>
      <c r="C40" s="359" t="inlineStr">
        <is>
          <t>в том числе технологическое оборудование</t>
        </is>
      </c>
      <c r="D40" s="360" t="n"/>
      <c r="E40" s="441" t="n"/>
      <c r="F40" s="362" t="n"/>
      <c r="G40" s="281">
        <f>G39</f>
        <v/>
      </c>
      <c r="H40" s="363" t="n"/>
      <c r="I40" s="289" t="n"/>
      <c r="J40" s="281">
        <f>J39</f>
        <v/>
      </c>
      <c r="K40" s="303" t="n"/>
      <c r="L40" s="303" t="n"/>
    </row>
    <row r="41" ht="14.25" customFormat="1" customHeight="1" s="303">
      <c r="A41" s="360" t="n"/>
      <c r="B41" s="347" t="inlineStr">
        <is>
          <t>Материалы</t>
        </is>
      </c>
      <c r="C41" s="431" t="n"/>
      <c r="D41" s="431" t="n"/>
      <c r="E41" s="431" t="n"/>
      <c r="F41" s="431" t="n"/>
      <c r="G41" s="431" t="n"/>
      <c r="H41" s="432" t="n"/>
      <c r="I41" s="286" t="n"/>
      <c r="J41" s="286" t="n"/>
    </row>
    <row r="42" ht="14.25" customFormat="1" customHeight="1" s="303">
      <c r="A42" s="355" t="n"/>
      <c r="B42" s="354" t="inlineStr">
        <is>
          <t>Основные материалы</t>
        </is>
      </c>
      <c r="C42" s="442" t="n"/>
      <c r="D42" s="442" t="n"/>
      <c r="E42" s="442" t="n"/>
      <c r="F42" s="442" t="n"/>
      <c r="G42" s="442" t="n"/>
      <c r="H42" s="443" t="n"/>
      <c r="I42" s="290" t="n"/>
      <c r="J42" s="290" t="n"/>
    </row>
    <row r="43" ht="21" customFormat="1" customHeight="1" s="303">
      <c r="A43" s="360" t="n">
        <v>16</v>
      </c>
      <c r="B43" s="360" t="inlineStr">
        <is>
          <t>22.2.01.05-0052</t>
        </is>
      </c>
      <c r="C43" s="359" t="inlineStr">
        <is>
          <t>Изолятор опорный ИОС-35-500-03 УХЛ, Т1</t>
        </is>
      </c>
      <c r="D43" s="360" t="inlineStr">
        <is>
          <t>шт</t>
        </is>
      </c>
      <c r="E43" s="361" t="n">
        <v>72</v>
      </c>
      <c r="F43" s="362" t="n">
        <v>555.4400000000001</v>
      </c>
      <c r="G43" s="281">
        <f>ROUND(E43*F43,2)</f>
        <v/>
      </c>
      <c r="H43" s="280">
        <f>G43/$G$92</f>
        <v/>
      </c>
      <c r="I43" s="281">
        <f>ROUND(F43*'Прил. 10'!$D$13,2)</f>
        <v/>
      </c>
      <c r="J43" s="281">
        <f>ROUND(I43*E43,2)</f>
        <v/>
      </c>
    </row>
    <row r="44" ht="21" customFormat="1" customHeight="1" s="303">
      <c r="A44" s="360" t="n">
        <v>17</v>
      </c>
      <c r="B44" s="360" t="inlineStr">
        <is>
          <t>22.2.01.03-0003</t>
        </is>
      </c>
      <c r="C44" s="359" t="inlineStr">
        <is>
          <t>Изолятор подвесной стеклянный ПСД-70Е</t>
        </is>
      </c>
      <c r="D44" s="360" t="inlineStr">
        <is>
          <t>шт</t>
        </is>
      </c>
      <c r="E44" s="361" t="n">
        <v>184</v>
      </c>
      <c r="F44" s="362" t="n">
        <v>169.25</v>
      </c>
      <c r="G44" s="281">
        <f>ROUND(E44*F44,2)</f>
        <v/>
      </c>
      <c r="H44" s="280">
        <f>G44/$G$92</f>
        <v/>
      </c>
      <c r="I44" s="281">
        <f>ROUND(F44*'Прил. 10'!$D$13,2)</f>
        <v/>
      </c>
      <c r="J44" s="281">
        <f>ROUND(I44*E44,2)</f>
        <v/>
      </c>
    </row>
    <row r="45" ht="21" customFormat="1" customHeight="1" s="303">
      <c r="A45" s="360" t="n">
        <v>18</v>
      </c>
      <c r="B45" s="360" t="inlineStr">
        <is>
          <t>20.5.04.04-0016</t>
        </is>
      </c>
      <c r="C45" s="359" t="inlineStr">
        <is>
          <t>Зажим натяжной НАС-600-1</t>
        </is>
      </c>
      <c r="D45" s="360" t="inlineStr">
        <is>
          <t>шт</t>
        </is>
      </c>
      <c r="E45" s="361" t="n">
        <v>68</v>
      </c>
      <c r="F45" s="362" t="n">
        <v>311.42</v>
      </c>
      <c r="G45" s="281">
        <f>ROUND(E45*F45,2)</f>
        <v/>
      </c>
      <c r="H45" s="280">
        <f>G45/$G$92</f>
        <v/>
      </c>
      <c r="I45" s="281">
        <f>ROUND(F45*'Прил. 10'!$D$13,2)</f>
        <v/>
      </c>
      <c r="J45" s="281">
        <f>ROUND(I45*E45,2)</f>
        <v/>
      </c>
    </row>
    <row r="46" ht="21" customFormat="1" customHeight="1" s="303">
      <c r="A46" s="360" t="n">
        <v>19</v>
      </c>
      <c r="B46" s="360" t="inlineStr">
        <is>
          <t>20.2.10.01-0002</t>
        </is>
      </c>
      <c r="C46" s="359" t="inlineStr">
        <is>
          <t>Наконечники кабельные алюминиевые</t>
        </is>
      </c>
      <c r="D46" s="360" t="inlineStr">
        <is>
          <t>100 шт</t>
        </is>
      </c>
      <c r="E46" s="361" t="n">
        <v>12</v>
      </c>
      <c r="F46" s="362" t="n">
        <v>1276</v>
      </c>
      <c r="G46" s="281">
        <f>ROUND(E46*F46,2)</f>
        <v/>
      </c>
      <c r="H46" s="280">
        <f>G46/$G$92</f>
        <v/>
      </c>
      <c r="I46" s="281">
        <f>ROUND(F46*'Прил. 10'!$D$13,2)</f>
        <v/>
      </c>
      <c r="J46" s="281">
        <f>ROUND(I46*E46,2)</f>
        <v/>
      </c>
    </row>
    <row r="47" ht="14.25" customFormat="1" customHeight="1" s="303">
      <c r="A47" s="371" t="n"/>
      <c r="B47" s="230" t="n"/>
      <c r="C47" s="231" t="inlineStr">
        <is>
          <t>Итого основные материалы</t>
        </is>
      </c>
      <c r="D47" s="371" t="n"/>
      <c r="E47" s="444" t="n"/>
      <c r="F47" s="284" t="n"/>
      <c r="G47" s="284">
        <f>SUM(G43:G46)</f>
        <v/>
      </c>
      <c r="H47" s="280">
        <f>G47/$G$92</f>
        <v/>
      </c>
      <c r="I47" s="281" t="n"/>
      <c r="J47" s="284">
        <f>SUM(J43:J46)</f>
        <v/>
      </c>
    </row>
    <row r="48" hidden="1" outlineLevel="1" ht="25.5" customFormat="1" customHeight="1" s="303">
      <c r="A48" s="360" t="n">
        <v>20</v>
      </c>
      <c r="B48" s="360" t="inlineStr">
        <is>
          <t>22.2.02.04-0044</t>
        </is>
      </c>
      <c r="C48" s="359" t="inlineStr">
        <is>
          <t>Звено промежуточное трехлапчатое ПРТ-7/21-2</t>
        </is>
      </c>
      <c r="D48" s="360" t="inlineStr">
        <is>
          <t>шт</t>
        </is>
      </c>
      <c r="E48" s="361" t="n">
        <v>67</v>
      </c>
      <c r="F48" s="362" t="n">
        <v>45.25</v>
      </c>
      <c r="G48" s="281">
        <f>ROUND(E48*F48,2)</f>
        <v/>
      </c>
      <c r="H48" s="280">
        <f>G48/$G$92</f>
        <v/>
      </c>
      <c r="I48" s="281">
        <f>ROUND(F48*'Прил. 10'!$D$13,2)</f>
        <v/>
      </c>
      <c r="J48" s="281">
        <f>ROUND(I48*E48,2)</f>
        <v/>
      </c>
    </row>
    <row r="49" hidden="1" outlineLevel="1" ht="14.25" customFormat="1" customHeight="1" s="303">
      <c r="A49" s="360" t="n">
        <v>21</v>
      </c>
      <c r="B49" s="360" t="inlineStr">
        <is>
          <t>20.1.01.07-0006</t>
        </is>
      </c>
      <c r="C49" s="359" t="inlineStr">
        <is>
          <t>Зажим опорный АА-6-3</t>
        </is>
      </c>
      <c r="D49" s="360" t="inlineStr">
        <is>
          <t>шт</t>
        </is>
      </c>
      <c r="E49" s="361" t="n">
        <v>70</v>
      </c>
      <c r="F49" s="362" t="n">
        <v>39.49</v>
      </c>
      <c r="G49" s="281">
        <f>ROUND(E49*F49,2)</f>
        <v/>
      </c>
      <c r="H49" s="280">
        <f>G49/$G$92</f>
        <v/>
      </c>
      <c r="I49" s="281">
        <f>ROUND(F49*'Прил. 10'!$D$13,2)</f>
        <v/>
      </c>
      <c r="J49" s="281">
        <f>ROUND(I49*E49,2)</f>
        <v/>
      </c>
    </row>
    <row r="50" hidden="1" outlineLevel="1" ht="25.5" customFormat="1" customHeight="1" s="303">
      <c r="A50" s="360" t="n">
        <v>22</v>
      </c>
      <c r="B50" s="360" t="inlineStr">
        <is>
          <t>20.1.02.22-0001</t>
        </is>
      </c>
      <c r="C50" s="359" t="inlineStr">
        <is>
          <t>Ушко: двухлапчатое укороченное У2К-7-16</t>
        </is>
      </c>
      <c r="D50" s="360" t="inlineStr">
        <is>
          <t>шт</t>
        </is>
      </c>
      <c r="E50" s="361" t="n">
        <v>67</v>
      </c>
      <c r="F50" s="362" t="n">
        <v>34.73</v>
      </c>
      <c r="G50" s="281">
        <f>ROUND(E50*F50,2)</f>
        <v/>
      </c>
      <c r="H50" s="280">
        <f>G50/$G$92</f>
        <v/>
      </c>
      <c r="I50" s="281">
        <f>ROUND(F50*'Прил. 10'!$D$13,2)</f>
        <v/>
      </c>
      <c r="J50" s="281">
        <f>ROUND(I50*E50,2)</f>
        <v/>
      </c>
    </row>
    <row r="51" hidden="1" outlineLevel="1" ht="14.25" customFormat="1" customHeight="1" s="303">
      <c r="A51" s="360" t="n">
        <v>23</v>
      </c>
      <c r="B51" s="360" t="inlineStr">
        <is>
          <t>20.1.02.21-0043</t>
        </is>
      </c>
      <c r="C51" s="359" t="inlineStr">
        <is>
          <t>Узел крепления КГП-7-3</t>
        </is>
      </c>
      <c r="D51" s="360" t="inlineStr">
        <is>
          <t>шт</t>
        </is>
      </c>
      <c r="E51" s="361" t="n">
        <v>67</v>
      </c>
      <c r="F51" s="362" t="n">
        <v>25.55</v>
      </c>
      <c r="G51" s="281">
        <f>ROUND(E51*F51,2)</f>
        <v/>
      </c>
      <c r="H51" s="280">
        <f>G51/$G$92</f>
        <v/>
      </c>
      <c r="I51" s="281">
        <f>ROUND(F51*'Прил. 10'!$D$13,2)</f>
        <v/>
      </c>
      <c r="J51" s="281">
        <f>ROUND(I51*E51,2)</f>
        <v/>
      </c>
    </row>
    <row r="52" hidden="1" outlineLevel="1" ht="76.5" customFormat="1" customHeight="1" s="303">
      <c r="A52" s="360" t="n">
        <v>24</v>
      </c>
      <c r="B52" s="360" t="inlineStr">
        <is>
          <t>20.2.09.08-0031</t>
        </is>
      </c>
      <c r="C52" s="3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60" t="inlineStr">
        <is>
          <t>компл</t>
        </is>
      </c>
      <c r="E52" s="361" t="n">
        <v>2</v>
      </c>
      <c r="F52" s="362" t="n">
        <v>542.5</v>
      </c>
      <c r="G52" s="281">
        <f>ROUND(E52*F52,2)</f>
        <v/>
      </c>
      <c r="H52" s="280">
        <f>G52/$G$92</f>
        <v/>
      </c>
      <c r="I52" s="281">
        <f>ROUND(F52*'Прил. 10'!$D$13,2)</f>
        <v/>
      </c>
      <c r="J52" s="281">
        <f>ROUND(I52*E52,2)</f>
        <v/>
      </c>
    </row>
    <row r="53" hidden="1" outlineLevel="1" ht="14.25" customFormat="1" customHeight="1" s="303">
      <c r="A53" s="360" t="n">
        <v>25</v>
      </c>
      <c r="B53" s="360" t="inlineStr">
        <is>
          <t>20.5.03.02-0001</t>
        </is>
      </c>
      <c r="C53" s="359" t="inlineStr">
        <is>
          <t>Шинодержатели 375/750 тип ШП, ШР</t>
        </is>
      </c>
      <c r="D53" s="360" t="inlineStr">
        <is>
          <t>шт</t>
        </is>
      </c>
      <c r="E53" s="361" t="n">
        <v>6</v>
      </c>
      <c r="F53" s="362" t="n">
        <v>163.88</v>
      </c>
      <c r="G53" s="281">
        <f>ROUND(E53*F53,2)</f>
        <v/>
      </c>
      <c r="H53" s="280">
        <f>G53/$G$92</f>
        <v/>
      </c>
      <c r="I53" s="281">
        <f>ROUND(F53*'Прил. 10'!$D$13,2)</f>
        <v/>
      </c>
      <c r="J53" s="281">
        <f>ROUND(I53*E53,2)</f>
        <v/>
      </c>
    </row>
    <row r="54" hidden="1" outlineLevel="1" ht="25.5" customFormat="1" customHeight="1" s="303">
      <c r="A54" s="360" t="n">
        <v>26</v>
      </c>
      <c r="B54" s="360" t="inlineStr">
        <is>
          <t>21.2.01.02-0094</t>
        </is>
      </c>
      <c r="C54" s="359" t="inlineStr">
        <is>
          <t>Провод неизолированный для воздушных линий электропередачи АС 300/39</t>
        </is>
      </c>
      <c r="D54" s="360" t="inlineStr">
        <is>
          <t>т</t>
        </is>
      </c>
      <c r="E54" s="361" t="n">
        <v>0.024</v>
      </c>
      <c r="F54" s="362" t="n">
        <v>32758.86</v>
      </c>
      <c r="G54" s="281">
        <f>ROUND(E54*F54,2)</f>
        <v/>
      </c>
      <c r="H54" s="280">
        <f>G54/$G$92</f>
        <v/>
      </c>
      <c r="I54" s="281">
        <f>ROUND(F54*'Прил. 10'!$D$13,2)</f>
        <v/>
      </c>
      <c r="J54" s="281">
        <f>ROUND(I54*E54,2)</f>
        <v/>
      </c>
    </row>
    <row r="55" hidden="1" outlineLevel="1" ht="14.25" customFormat="1" customHeight="1" s="303">
      <c r="A55" s="360" t="n">
        <v>27</v>
      </c>
      <c r="B55" s="360" t="inlineStr">
        <is>
          <t>20.1.02.14-1022</t>
        </is>
      </c>
      <c r="C55" s="359" t="inlineStr">
        <is>
          <t>Серьга СРС-7-16</t>
        </is>
      </c>
      <c r="D55" s="360" t="inlineStr">
        <is>
          <t>шт</t>
        </is>
      </c>
      <c r="E55" s="361" t="n">
        <v>67</v>
      </c>
      <c r="F55" s="362" t="n">
        <v>10.03</v>
      </c>
      <c r="G55" s="281">
        <f>ROUND(E55*F55,2)</f>
        <v/>
      </c>
      <c r="H55" s="280">
        <f>G55/$G$92</f>
        <v/>
      </c>
      <c r="I55" s="281">
        <f>ROUND(F55*'Прил. 10'!$D$13,2)</f>
        <v/>
      </c>
      <c r="J55" s="281">
        <f>ROUND(I55*E55,2)</f>
        <v/>
      </c>
    </row>
    <row r="56" hidden="1" outlineLevel="1" ht="25.5" customFormat="1" customHeight="1" s="303">
      <c r="A56" s="360" t="n">
        <v>28</v>
      </c>
      <c r="B56" s="360" t="inlineStr">
        <is>
          <t>07.2.07.04-0007</t>
        </is>
      </c>
      <c r="C56" s="359" t="inlineStr">
        <is>
          <t>Конструкции стальные индивидуальные решетчатые сварные, масса до 0,1 т</t>
        </is>
      </c>
      <c r="D56" s="360" t="inlineStr">
        <is>
          <t>т</t>
        </is>
      </c>
      <c r="E56" s="361" t="n">
        <v>0.044</v>
      </c>
      <c r="F56" s="362" t="n">
        <v>11500</v>
      </c>
      <c r="G56" s="281">
        <f>ROUND(E56*F56,2)</f>
        <v/>
      </c>
      <c r="H56" s="280">
        <f>G56/$G$92</f>
        <v/>
      </c>
      <c r="I56" s="281">
        <f>ROUND(F56*'Прил. 10'!$D$13,2)</f>
        <v/>
      </c>
      <c r="J56" s="281">
        <f>ROUND(I56*E56,2)</f>
        <v/>
      </c>
    </row>
    <row r="57" hidden="1" outlineLevel="1" ht="25.5" customFormat="1" customHeight="1" s="303">
      <c r="A57" s="360" t="n">
        <v>29</v>
      </c>
      <c r="B57" s="360" t="inlineStr">
        <is>
          <t>20.1.02.05-0013</t>
        </is>
      </c>
      <c r="C57" s="359" t="inlineStr">
        <is>
          <t>Коромысло: универсальное трехлучевое 3КУ-16-1</t>
        </is>
      </c>
      <c r="D57" s="360" t="inlineStr">
        <is>
          <t>шт</t>
        </is>
      </c>
      <c r="E57" s="361" t="n">
        <v>1</v>
      </c>
      <c r="F57" s="362" t="n">
        <v>470.86</v>
      </c>
      <c r="G57" s="281">
        <f>ROUND(E57*F57,2)</f>
        <v/>
      </c>
      <c r="H57" s="280">
        <f>G57/$G$92</f>
        <v/>
      </c>
      <c r="I57" s="281">
        <f>ROUND(F57*'Прил. 10'!$D$13,2)</f>
        <v/>
      </c>
      <c r="J57" s="281">
        <f>ROUND(I57*E57,2)</f>
        <v/>
      </c>
    </row>
    <row r="58" hidden="1" outlineLevel="1" ht="14.25" customFormat="1" customHeight="1" s="303">
      <c r="A58" s="360" t="n">
        <v>30</v>
      </c>
      <c r="B58" s="360" t="inlineStr">
        <is>
          <t>20.2.02.06-0003</t>
        </is>
      </c>
      <c r="C58" s="359" t="inlineStr">
        <is>
          <t>Экран защитный: ЭЗ-500-6</t>
        </is>
      </c>
      <c r="D58" s="360" t="inlineStr">
        <is>
          <t>шт</t>
        </is>
      </c>
      <c r="E58" s="361" t="n">
        <v>1</v>
      </c>
      <c r="F58" s="362" t="n">
        <v>456.5</v>
      </c>
      <c r="G58" s="281">
        <f>ROUND(E58*F58,2)</f>
        <v/>
      </c>
      <c r="H58" s="280">
        <f>G58/$G$92</f>
        <v/>
      </c>
      <c r="I58" s="281">
        <f>ROUND(F58*'Прил. 10'!$D$13,2)</f>
        <v/>
      </c>
      <c r="J58" s="281">
        <f>ROUND(I58*E58,2)</f>
        <v/>
      </c>
    </row>
    <row r="59" hidden="1" outlineLevel="1" ht="25.5" customFormat="1" customHeight="1" s="303">
      <c r="A59" s="360" t="n">
        <v>31</v>
      </c>
      <c r="B59" s="360" t="inlineStr">
        <is>
          <t>10.1.02.02-0001</t>
        </is>
      </c>
      <c r="C59" s="359" t="inlineStr">
        <is>
          <t>Алюминий листовой (Пластина переходная АП 80Х8)</t>
        </is>
      </c>
      <c r="D59" s="360" t="inlineStr">
        <is>
          <t>т</t>
        </is>
      </c>
      <c r="E59" s="361" t="n">
        <v>0.00516</v>
      </c>
      <c r="F59" s="362" t="n">
        <v>64085.07</v>
      </c>
      <c r="G59" s="281">
        <f>ROUND(E59*F59,2)</f>
        <v/>
      </c>
      <c r="H59" s="280">
        <f>G59/$G$92</f>
        <v/>
      </c>
      <c r="I59" s="281">
        <f>ROUND(F59*'Прил. 10'!$D$13,2)</f>
        <v/>
      </c>
      <c r="J59" s="281">
        <f>ROUND(I59*E59,2)</f>
        <v/>
      </c>
    </row>
    <row r="60" hidden="1" outlineLevel="1" ht="14.25" customFormat="1" customHeight="1" s="303">
      <c r="A60" s="360" t="n">
        <v>32</v>
      </c>
      <c r="B60" s="360" t="inlineStr">
        <is>
          <t>01.7.15.03-0042</t>
        </is>
      </c>
      <c r="C60" s="359" t="inlineStr">
        <is>
          <t>Болты с гайками и шайбами строительные</t>
        </is>
      </c>
      <c r="D60" s="360" t="inlineStr">
        <is>
          <t>кг</t>
        </is>
      </c>
      <c r="E60" s="361" t="n">
        <v>28.9406</v>
      </c>
      <c r="F60" s="362" t="n">
        <v>9.039999999999999</v>
      </c>
      <c r="G60" s="281">
        <f>ROUND(E60*F60,2)</f>
        <v/>
      </c>
      <c r="H60" s="280">
        <f>G60/$G$92</f>
        <v/>
      </c>
      <c r="I60" s="281">
        <f>ROUND(F60*'Прил. 10'!$D$13,2)</f>
        <v/>
      </c>
      <c r="J60" s="281">
        <f>ROUND(I60*E60,2)</f>
        <v/>
      </c>
    </row>
    <row r="61" hidden="1" outlineLevel="1" ht="38.25" customFormat="1" customHeight="1" s="303">
      <c r="A61" s="360" t="n">
        <v>33</v>
      </c>
      <c r="B61" s="360" t="inlineStr">
        <is>
          <t>24.3.03.13-0415</t>
        </is>
      </c>
      <c r="C61" s="359" t="inlineStr">
        <is>
          <t>Трубы напорные полиэтиленовые, среднего типа, ПНД, номинальный наружный диаметр 63 мм</t>
        </is>
      </c>
      <c r="D61" s="360" t="inlineStr">
        <is>
          <t>м</t>
        </is>
      </c>
      <c r="E61" s="361" t="n">
        <v>10</v>
      </c>
      <c r="F61" s="362" t="n">
        <v>25.57</v>
      </c>
      <c r="G61" s="281">
        <f>ROUND(E61*F61,2)</f>
        <v/>
      </c>
      <c r="H61" s="280">
        <f>G61/$G$92</f>
        <v/>
      </c>
      <c r="I61" s="281">
        <f>ROUND(F61*'Прил. 10'!$D$13,2)</f>
        <v/>
      </c>
      <c r="J61" s="281">
        <f>ROUND(I61*E61,2)</f>
        <v/>
      </c>
    </row>
    <row r="62" hidden="1" outlineLevel="1" ht="14.25" customFormat="1" customHeight="1" s="303">
      <c r="A62" s="360" t="n">
        <v>34</v>
      </c>
      <c r="B62" s="360" t="inlineStr">
        <is>
          <t>01.7.15.10-0035</t>
        </is>
      </c>
      <c r="C62" s="359" t="inlineStr">
        <is>
          <t>Скобы СК-21-1А</t>
        </is>
      </c>
      <c r="D62" s="360" t="inlineStr">
        <is>
          <t>шт</t>
        </is>
      </c>
      <c r="E62" s="361" t="n">
        <v>2</v>
      </c>
      <c r="F62" s="362" t="n">
        <v>116.92</v>
      </c>
      <c r="G62" s="281">
        <f>ROUND(E62*F62,2)</f>
        <v/>
      </c>
      <c r="H62" s="280">
        <f>G62/$G$92</f>
        <v/>
      </c>
      <c r="I62" s="281">
        <f>ROUND(F62*'Прил. 10'!$D$13,2)</f>
        <v/>
      </c>
      <c r="J62" s="281">
        <f>ROUND(I62*E62,2)</f>
        <v/>
      </c>
    </row>
    <row r="63" hidden="1" outlineLevel="1" ht="25.5" customFormat="1" customHeight="1" s="303">
      <c r="A63" s="360" t="n">
        <v>35</v>
      </c>
      <c r="B63" s="360" t="inlineStr">
        <is>
          <t>01.3.01.06-0050</t>
        </is>
      </c>
      <c r="C63" s="359" t="inlineStr">
        <is>
          <t>Смазка универсальная тугоплавкая УТ (консталин жировой)</t>
        </is>
      </c>
      <c r="D63" s="360" t="inlineStr">
        <is>
          <t>т</t>
        </is>
      </c>
      <c r="E63" s="361" t="n">
        <v>0.01254</v>
      </c>
      <c r="F63" s="362" t="n">
        <v>17500</v>
      </c>
      <c r="G63" s="281">
        <f>ROUND(E63*F63,2)</f>
        <v/>
      </c>
      <c r="H63" s="280">
        <f>G63/$G$92</f>
        <v/>
      </c>
      <c r="I63" s="281">
        <f>ROUND(F63*'Прил. 10'!$D$13,2)</f>
        <v/>
      </c>
      <c r="J63" s="281">
        <f>ROUND(I63*E63,2)</f>
        <v/>
      </c>
    </row>
    <row r="64" hidden="1" outlineLevel="1" ht="25.5" customFormat="1" customHeight="1" s="303">
      <c r="A64" s="360" t="n">
        <v>36</v>
      </c>
      <c r="B64" s="360" t="inlineStr">
        <is>
          <t>999-9950</t>
        </is>
      </c>
      <c r="C64" s="359" t="inlineStr">
        <is>
          <t>Вспомогательные ненормируемые ресурсы</t>
        </is>
      </c>
      <c r="D64" s="360" t="inlineStr">
        <is>
          <t>руб.</t>
        </is>
      </c>
      <c r="E64" s="361" t="n">
        <v>159.34688</v>
      </c>
      <c r="F64" s="362" t="n">
        <v>1</v>
      </c>
      <c r="G64" s="281">
        <f>ROUND(E64*F64,2)</f>
        <v/>
      </c>
      <c r="H64" s="280">
        <f>G64/$G$92</f>
        <v/>
      </c>
      <c r="I64" s="281">
        <f>ROUND(F64*'Прил. 10'!$D$13,2)</f>
        <v/>
      </c>
      <c r="J64" s="281">
        <f>ROUND(I64*E64,2)</f>
        <v/>
      </c>
    </row>
    <row r="65" hidden="1" outlineLevel="1" ht="14.25" customFormat="1" customHeight="1" s="303">
      <c r="A65" s="360" t="n">
        <v>37</v>
      </c>
      <c r="B65" s="360" t="inlineStr">
        <is>
          <t>20.1.02.23-0082</t>
        </is>
      </c>
      <c r="C65" s="359" t="inlineStr">
        <is>
          <t>Перемычки гибкие, тип ПГС-50</t>
        </is>
      </c>
      <c r="D65" s="360" t="inlineStr">
        <is>
          <t>10 шт</t>
        </is>
      </c>
      <c r="E65" s="361" t="n">
        <v>4</v>
      </c>
      <c r="F65" s="362" t="n">
        <v>39</v>
      </c>
      <c r="G65" s="281">
        <f>ROUND(E65*F65,2)</f>
        <v/>
      </c>
      <c r="H65" s="280">
        <f>G65/$G$92</f>
        <v/>
      </c>
      <c r="I65" s="281">
        <f>ROUND(F65*'Прил. 10'!$D$13,2)</f>
        <v/>
      </c>
      <c r="J65" s="281">
        <f>ROUND(I65*E65,2)</f>
        <v/>
      </c>
    </row>
    <row r="66" hidden="1" outlineLevel="1" ht="14.25" customFormat="1" customHeight="1" s="303">
      <c r="A66" s="360" t="n">
        <v>38</v>
      </c>
      <c r="B66" s="360" t="inlineStr">
        <is>
          <t>20.1.02.05-0011</t>
        </is>
      </c>
      <c r="C66" s="359" t="inlineStr">
        <is>
          <t>Коромысло: универсальное 2КУ-12-1</t>
        </is>
      </c>
      <c r="D66" s="360" t="inlineStr">
        <is>
          <t>шт</t>
        </is>
      </c>
      <c r="E66" s="361" t="n">
        <v>1</v>
      </c>
      <c r="F66" s="362" t="n">
        <v>127.11</v>
      </c>
      <c r="G66" s="281">
        <f>ROUND(E66*F66,2)</f>
        <v/>
      </c>
      <c r="H66" s="280">
        <f>G66/$G$92</f>
        <v/>
      </c>
      <c r="I66" s="281">
        <f>ROUND(F66*'Прил. 10'!$D$13,2)</f>
        <v/>
      </c>
      <c r="J66" s="281">
        <f>ROUND(I66*E66,2)</f>
        <v/>
      </c>
    </row>
    <row r="67" hidden="1" outlineLevel="1" ht="14.25" customFormat="1" customHeight="1" s="303">
      <c r="A67" s="360" t="n">
        <v>39</v>
      </c>
      <c r="B67" s="360" t="inlineStr">
        <is>
          <t>20.1.02.21-0035</t>
        </is>
      </c>
      <c r="C67" s="359" t="inlineStr">
        <is>
          <t>Узел крепления КГН-7-5</t>
        </is>
      </c>
      <c r="D67" s="360" t="inlineStr">
        <is>
          <t>шт</t>
        </is>
      </c>
      <c r="E67" s="361" t="n">
        <v>1</v>
      </c>
      <c r="F67" s="362" t="n">
        <v>122.68</v>
      </c>
      <c r="G67" s="281">
        <f>ROUND(E67*F67,2)</f>
        <v/>
      </c>
      <c r="H67" s="280">
        <f>G67/$G$92</f>
        <v/>
      </c>
      <c r="I67" s="281">
        <f>ROUND(F67*'Прил. 10'!$D$13,2)</f>
        <v/>
      </c>
      <c r="J67" s="281">
        <f>ROUND(I67*E67,2)</f>
        <v/>
      </c>
    </row>
    <row r="68" hidden="1" outlineLevel="1" ht="14.25" customFormat="1" customHeight="1" s="303">
      <c r="A68" s="360" t="n">
        <v>40</v>
      </c>
      <c r="B68" s="360" t="inlineStr">
        <is>
          <t>01.7.15.10-0038</t>
        </is>
      </c>
      <c r="C68" s="359" t="inlineStr">
        <is>
          <t>Скобы трехлапчатые СКТ-16-1</t>
        </is>
      </c>
      <c r="D68" s="360" t="inlineStr">
        <is>
          <t>шт</t>
        </is>
      </c>
      <c r="E68" s="361" t="n">
        <v>1</v>
      </c>
      <c r="F68" s="362" t="n">
        <v>113.53</v>
      </c>
      <c r="G68" s="281">
        <f>ROUND(E68*F68,2)</f>
        <v/>
      </c>
      <c r="H68" s="280">
        <f>G68/$G$92</f>
        <v/>
      </c>
      <c r="I68" s="281">
        <f>ROUND(F68*'Прил. 10'!$D$13,2)</f>
        <v/>
      </c>
      <c r="J68" s="281">
        <f>ROUND(I68*E68,2)</f>
        <v/>
      </c>
    </row>
    <row r="69" hidden="1" outlineLevel="1" ht="14.25" customFormat="1" customHeight="1" s="303">
      <c r="A69" s="360" t="n">
        <v>41</v>
      </c>
      <c r="B69" s="360" t="inlineStr">
        <is>
          <t>20.1.02.22-0013</t>
        </is>
      </c>
      <c r="C69" s="359" t="inlineStr">
        <is>
          <t>Ушко: специальное УС-7-16</t>
        </is>
      </c>
      <c r="D69" s="360" t="inlineStr">
        <is>
          <t>шт</t>
        </is>
      </c>
      <c r="E69" s="361" t="n">
        <v>1</v>
      </c>
      <c r="F69" s="362" t="n">
        <v>88.97</v>
      </c>
      <c r="G69" s="281">
        <f>ROUND(E69*F69,2)</f>
        <v/>
      </c>
      <c r="H69" s="280">
        <f>G69/$G$92</f>
        <v/>
      </c>
      <c r="I69" s="281">
        <f>ROUND(F69*'Прил. 10'!$D$13,2)</f>
        <v/>
      </c>
      <c r="J69" s="281">
        <f>ROUND(I69*E69,2)</f>
        <v/>
      </c>
    </row>
    <row r="70" hidden="1" outlineLevel="1" ht="14.25" customFormat="1" customHeight="1" s="303">
      <c r="A70" s="360" t="n">
        <v>42</v>
      </c>
      <c r="B70" s="360" t="inlineStr">
        <is>
          <t>01.7.15.10-0031</t>
        </is>
      </c>
      <c r="C70" s="359" t="inlineStr">
        <is>
          <t>Скобы СК-7-1А</t>
        </is>
      </c>
      <c r="D70" s="360" t="inlineStr">
        <is>
          <t>шт</t>
        </is>
      </c>
      <c r="E70" s="361" t="n">
        <v>3</v>
      </c>
      <c r="F70" s="362" t="n">
        <v>28.07</v>
      </c>
      <c r="G70" s="281">
        <f>ROUND(E70*F70,2)</f>
        <v/>
      </c>
      <c r="H70" s="280">
        <f>G70/$G$92</f>
        <v/>
      </c>
      <c r="I70" s="281">
        <f>ROUND(F70*'Прил. 10'!$D$13,2)</f>
        <v/>
      </c>
      <c r="J70" s="281">
        <f>ROUND(I70*E70,2)</f>
        <v/>
      </c>
    </row>
    <row r="71" hidden="1" outlineLevel="1" ht="14.25" customFormat="1" customHeight="1" s="303">
      <c r="A71" s="360" t="n">
        <v>43</v>
      </c>
      <c r="B71" s="360" t="inlineStr">
        <is>
          <t>01.7.15.10-0034</t>
        </is>
      </c>
      <c r="C71" s="359" t="inlineStr">
        <is>
          <t>Скобы СК-16-1А</t>
        </is>
      </c>
      <c r="D71" s="360" t="inlineStr">
        <is>
          <t>шт</t>
        </is>
      </c>
      <c r="E71" s="361" t="n">
        <v>1</v>
      </c>
      <c r="F71" s="362" t="n">
        <v>70.76000000000001</v>
      </c>
      <c r="G71" s="281">
        <f>ROUND(E71*F71,2)</f>
        <v/>
      </c>
      <c r="H71" s="280">
        <f>G71/$G$92</f>
        <v/>
      </c>
      <c r="I71" s="281">
        <f>ROUND(F71*'Прил. 10'!$D$13,2)</f>
        <v/>
      </c>
      <c r="J71" s="281">
        <f>ROUND(I71*E71,2)</f>
        <v/>
      </c>
    </row>
    <row r="72" hidden="1" outlineLevel="1" ht="14.25" customFormat="1" customHeight="1" s="303">
      <c r="A72" s="360" t="n">
        <v>44</v>
      </c>
      <c r="B72" s="360" t="inlineStr">
        <is>
          <t>20.1.02.05-0003</t>
        </is>
      </c>
      <c r="C72" s="359" t="inlineStr">
        <is>
          <t>Коромысло: 2КД-7-1С</t>
        </is>
      </c>
      <c r="D72" s="360" t="inlineStr">
        <is>
          <t>шт</t>
        </is>
      </c>
      <c r="E72" s="361" t="n">
        <v>1</v>
      </c>
      <c r="F72" s="362" t="n">
        <v>50.46</v>
      </c>
      <c r="G72" s="281">
        <f>ROUND(E72*F72,2)</f>
        <v/>
      </c>
      <c r="H72" s="280">
        <f>G72/$G$92</f>
        <v/>
      </c>
      <c r="I72" s="281">
        <f>ROUND(F72*'Прил. 10'!$D$13,2)</f>
        <v/>
      </c>
      <c r="J72" s="281">
        <f>ROUND(I72*E72,2)</f>
        <v/>
      </c>
    </row>
    <row r="73" hidden="1" outlineLevel="1" ht="14.25" customFormat="1" customHeight="1" s="303">
      <c r="A73" s="360" t="n">
        <v>45</v>
      </c>
      <c r="B73" s="360" t="inlineStr">
        <is>
          <t>20.1.02.05-0008</t>
        </is>
      </c>
      <c r="C73" s="359" t="inlineStr">
        <is>
          <t>Коромысло: К2-7-1С</t>
        </is>
      </c>
      <c r="D73" s="360" t="inlineStr">
        <is>
          <t>шт</t>
        </is>
      </c>
      <c r="E73" s="361" t="n">
        <v>1</v>
      </c>
      <c r="F73" s="362" t="n">
        <v>48.16</v>
      </c>
      <c r="G73" s="281">
        <f>ROUND(E73*F73,2)</f>
        <v/>
      </c>
      <c r="H73" s="280">
        <f>G73/$G$92</f>
        <v/>
      </c>
      <c r="I73" s="281">
        <f>ROUND(F73*'Прил. 10'!$D$13,2)</f>
        <v/>
      </c>
      <c r="J73" s="281">
        <f>ROUND(I73*E73,2)</f>
        <v/>
      </c>
    </row>
    <row r="74" hidden="1" outlineLevel="1" ht="25.5" customFormat="1" customHeight="1" s="303">
      <c r="A74" s="360" t="n">
        <v>46</v>
      </c>
      <c r="B74" s="360" t="inlineStr">
        <is>
          <t>22.2.02.04-0017</t>
        </is>
      </c>
      <c r="C74" s="359" t="inlineStr">
        <is>
          <t>Звено промежуточное прямое двойное 2ПР-7-1</t>
        </is>
      </c>
      <c r="D74" s="360" t="inlineStr">
        <is>
          <t>шт</t>
        </is>
      </c>
      <c r="E74" s="361" t="n">
        <v>1</v>
      </c>
      <c r="F74" s="362" t="n">
        <v>41.1</v>
      </c>
      <c r="G74" s="281">
        <f>ROUND(E74*F74,2)</f>
        <v/>
      </c>
      <c r="H74" s="280">
        <f>G74/$G$92</f>
        <v/>
      </c>
      <c r="I74" s="281">
        <f>ROUND(F74*'Прил. 10'!$D$13,2)</f>
        <v/>
      </c>
      <c r="J74" s="281">
        <f>ROUND(I74*E74,2)</f>
        <v/>
      </c>
    </row>
    <row r="75" hidden="1" outlineLevel="1" ht="25.5" customFormat="1" customHeight="1" s="303">
      <c r="A75" s="360" t="n">
        <v>47</v>
      </c>
      <c r="B75" s="360" t="inlineStr">
        <is>
          <t>22.2.02.04-0001</t>
        </is>
      </c>
      <c r="C75" s="359" t="inlineStr">
        <is>
          <t>Звено промежуточное вывернутое ПРВ-7-1</t>
        </is>
      </c>
      <c r="D75" s="360" t="inlineStr">
        <is>
          <t>шт</t>
        </is>
      </c>
      <c r="E75" s="361" t="n">
        <v>1</v>
      </c>
      <c r="F75" s="362" t="n">
        <v>31.44</v>
      </c>
      <c r="G75" s="281">
        <f>ROUND(E75*F75,2)</f>
        <v/>
      </c>
      <c r="H75" s="280">
        <f>G75/$G$92</f>
        <v/>
      </c>
      <c r="I75" s="281">
        <f>ROUND(F75*'Прил. 10'!$D$13,2)</f>
        <v/>
      </c>
      <c r="J75" s="281">
        <f>ROUND(I75*E75,2)</f>
        <v/>
      </c>
    </row>
    <row r="76" hidden="1" outlineLevel="1" ht="14.25" customFormat="1" customHeight="1" s="303">
      <c r="A76" s="360" t="n">
        <v>48</v>
      </c>
      <c r="B76" s="360" t="inlineStr">
        <is>
          <t>22.2.02.04-0021</t>
        </is>
      </c>
      <c r="C76" s="359" t="inlineStr">
        <is>
          <t>Звено промежуточное прямое ПР-7-6</t>
        </is>
      </c>
      <c r="D76" s="360" t="inlineStr">
        <is>
          <t>шт</t>
        </is>
      </c>
      <c r="E76" s="361" t="n">
        <v>1</v>
      </c>
      <c r="F76" s="362" t="n">
        <v>27.04</v>
      </c>
      <c r="G76" s="281">
        <f>ROUND(E76*F76,2)</f>
        <v/>
      </c>
      <c r="H76" s="280">
        <f>G76/$G$92</f>
        <v/>
      </c>
      <c r="I76" s="281">
        <f>ROUND(F76*'Прил. 10'!$D$13,2)</f>
        <v/>
      </c>
      <c r="J76" s="281">
        <f>ROUND(I76*E76,2)</f>
        <v/>
      </c>
    </row>
    <row r="77" hidden="1" outlineLevel="1" ht="14.25" customFormat="1" customHeight="1" s="303">
      <c r="A77" s="360" t="n">
        <v>49</v>
      </c>
      <c r="B77" s="360" t="inlineStr">
        <is>
          <t>20.1.02.14-1014</t>
        </is>
      </c>
      <c r="C77" s="359" t="inlineStr">
        <is>
          <t>Серьга СР-7-16</t>
        </is>
      </c>
      <c r="D77" s="360" t="inlineStr">
        <is>
          <t>шт</t>
        </is>
      </c>
      <c r="E77" s="361" t="n">
        <v>1</v>
      </c>
      <c r="F77" s="362" t="n">
        <v>9.359999999999999</v>
      </c>
      <c r="G77" s="281">
        <f>ROUND(E77*F77,2)</f>
        <v/>
      </c>
      <c r="H77" s="280">
        <f>G77/$G$92</f>
        <v/>
      </c>
      <c r="I77" s="281">
        <f>ROUND(F77*'Прил. 10'!$D$13,2)</f>
        <v/>
      </c>
      <c r="J77" s="281">
        <f>ROUND(I77*E77,2)</f>
        <v/>
      </c>
    </row>
    <row r="78" hidden="1" outlineLevel="1" ht="14.25" customFormat="1" customHeight="1" s="303">
      <c r="A78" s="360" t="n">
        <v>50</v>
      </c>
      <c r="B78" s="360" t="inlineStr">
        <is>
          <t>01.7.15.07-0031</t>
        </is>
      </c>
      <c r="C78" s="359" t="inlineStr">
        <is>
          <t>Дюбели распорные с гайкой</t>
        </is>
      </c>
      <c r="D78" s="360" t="inlineStr">
        <is>
          <t>100 шт</t>
        </is>
      </c>
      <c r="E78" s="361" t="n">
        <v>0.0352</v>
      </c>
      <c r="F78" s="362" t="n">
        <v>110</v>
      </c>
      <c r="G78" s="281">
        <f>ROUND(E78*F78,2)</f>
        <v/>
      </c>
      <c r="H78" s="280">
        <f>G78/$G$92</f>
        <v/>
      </c>
      <c r="I78" s="281">
        <f>ROUND(F78*'Прил. 10'!$D$13,2)</f>
        <v/>
      </c>
      <c r="J78" s="281">
        <f>ROUND(I78*E78,2)</f>
        <v/>
      </c>
    </row>
    <row r="79" hidden="1" outlineLevel="1" ht="38.25" customFormat="1" customHeight="1" s="303">
      <c r="A79" s="360" t="n">
        <v>51</v>
      </c>
      <c r="B79" s="360" t="inlineStr">
        <is>
          <t>03.2.01.01-0003</t>
        </is>
      </c>
      <c r="C79" s="359" t="inlineStr">
        <is>
          <t>Портландцемент общестроительного назначения бездобавочный М500 Д0 (ЦЕМ I 42,5Н)</t>
        </is>
      </c>
      <c r="D79" s="360" t="inlineStr">
        <is>
          <t>т</t>
        </is>
      </c>
      <c r="E79" s="361" t="n">
        <v>0.00792</v>
      </c>
      <c r="F79" s="362" t="n">
        <v>480</v>
      </c>
      <c r="G79" s="281">
        <f>ROUND(E79*F79,2)</f>
        <v/>
      </c>
      <c r="H79" s="280">
        <f>G79/$G$92</f>
        <v/>
      </c>
      <c r="I79" s="281">
        <f>ROUND(F79*'Прил. 10'!$D$13,2)</f>
        <v/>
      </c>
      <c r="J79" s="281">
        <f>ROUND(I79*E79,2)</f>
        <v/>
      </c>
    </row>
    <row r="80" hidden="1" outlineLevel="1" ht="14.25" customFormat="1" customHeight="1" s="303">
      <c r="A80" s="360" t="n">
        <v>52</v>
      </c>
      <c r="B80" s="360" t="inlineStr">
        <is>
          <t>01.3.01.01-0001</t>
        </is>
      </c>
      <c r="C80" s="359" t="inlineStr">
        <is>
          <t>Бензин авиационный Б-70</t>
        </is>
      </c>
      <c r="D80" s="360" t="inlineStr">
        <is>
          <t>т</t>
        </is>
      </c>
      <c r="E80" s="361" t="n">
        <v>0.0008</v>
      </c>
      <c r="F80" s="362" t="n">
        <v>4488.4</v>
      </c>
      <c r="G80" s="281">
        <f>ROUND(E80*F80,2)</f>
        <v/>
      </c>
      <c r="H80" s="280">
        <f>G80/$G$92</f>
        <v/>
      </c>
      <c r="I80" s="281">
        <f>ROUND(F80*'Прил. 10'!$D$13,2)</f>
        <v/>
      </c>
      <c r="J80" s="281">
        <f>ROUND(I80*E80,2)</f>
        <v/>
      </c>
    </row>
    <row r="81" hidden="1" outlineLevel="1" ht="14.25" customFormat="1" customHeight="1" s="303">
      <c r="A81" s="360" t="n">
        <v>53</v>
      </c>
      <c r="B81" s="360" t="inlineStr">
        <is>
          <t>14.4.02.09-0001</t>
        </is>
      </c>
      <c r="C81" s="359" t="inlineStr">
        <is>
          <t>Краска</t>
        </is>
      </c>
      <c r="D81" s="360" t="inlineStr">
        <is>
          <t>кг</t>
        </is>
      </c>
      <c r="E81" s="361" t="n">
        <v>0.1254</v>
      </c>
      <c r="F81" s="362" t="n">
        <v>28.6</v>
      </c>
      <c r="G81" s="281">
        <f>ROUND(E81*F81,2)</f>
        <v/>
      </c>
      <c r="H81" s="280">
        <f>G81/$G$92</f>
        <v/>
      </c>
      <c r="I81" s="281">
        <f>ROUND(F81*'Прил. 10'!$D$13,2)</f>
        <v/>
      </c>
      <c r="J81" s="281">
        <f>ROUND(I81*E81,2)</f>
        <v/>
      </c>
    </row>
    <row r="82" hidden="1" outlineLevel="1" ht="25.5" customFormat="1" customHeight="1" s="303">
      <c r="A82" s="360" t="n">
        <v>54</v>
      </c>
      <c r="B82" s="360" t="inlineStr">
        <is>
          <t>01.7.11.07-0034</t>
        </is>
      </c>
      <c r="C82" s="359" t="inlineStr">
        <is>
          <t>Электроды сварочные Э42А, диаметр 4 мм</t>
        </is>
      </c>
      <c r="D82" s="360" t="inlineStr">
        <is>
          <t>кг</t>
        </is>
      </c>
      <c r="E82" s="361" t="n">
        <v>0.2808</v>
      </c>
      <c r="F82" s="362" t="n">
        <v>10.57</v>
      </c>
      <c r="G82" s="281">
        <f>ROUND(E82*F82,2)</f>
        <v/>
      </c>
      <c r="H82" s="280">
        <f>G82/$G$92</f>
        <v/>
      </c>
      <c r="I82" s="281">
        <f>ROUND(F82*'Прил. 10'!$D$13,2)</f>
        <v/>
      </c>
      <c r="J82" s="281">
        <f>ROUND(I82*E82,2)</f>
        <v/>
      </c>
    </row>
    <row r="83" hidden="1" outlineLevel="1" ht="14.25" customFormat="1" customHeight="1" s="303">
      <c r="A83" s="360" t="n">
        <v>55</v>
      </c>
      <c r="B83" s="360" t="inlineStr">
        <is>
          <t>14.1.02.01-0002</t>
        </is>
      </c>
      <c r="C83" s="359" t="inlineStr">
        <is>
          <t>Клей БМК-5к</t>
        </is>
      </c>
      <c r="D83" s="360" t="inlineStr">
        <is>
          <t>кг</t>
        </is>
      </c>
      <c r="E83" s="361" t="n">
        <v>0.055</v>
      </c>
      <c r="F83" s="362" t="n">
        <v>25.8</v>
      </c>
      <c r="G83" s="281">
        <f>ROUND(E83*F83,2)</f>
        <v/>
      </c>
      <c r="H83" s="280">
        <f>G83/$G$92</f>
        <v/>
      </c>
      <c r="I83" s="281">
        <f>ROUND(F83*'Прил. 10'!$D$13,2)</f>
        <v/>
      </c>
      <c r="J83" s="281">
        <f>ROUND(I83*E83,2)</f>
        <v/>
      </c>
    </row>
    <row r="84" hidden="1" outlineLevel="1" ht="14.25" customFormat="1" customHeight="1" s="303">
      <c r="A84" s="360" t="n">
        <v>56</v>
      </c>
      <c r="B84" s="360" t="inlineStr">
        <is>
          <t>01.3.02.02-0001</t>
        </is>
      </c>
      <c r="C84" s="359" t="inlineStr">
        <is>
          <t>Аргон газообразный, сорт I</t>
        </is>
      </c>
      <c r="D84" s="360" t="inlineStr">
        <is>
          <t>м3</t>
        </is>
      </c>
      <c r="E84" s="361" t="n">
        <v>0.033</v>
      </c>
      <c r="F84" s="362" t="n">
        <v>17.86</v>
      </c>
      <c r="G84" s="281">
        <f>ROUND(E84*F84,2)</f>
        <v/>
      </c>
      <c r="H84" s="280">
        <f>G84/$G$92</f>
        <v/>
      </c>
      <c r="I84" s="281">
        <f>ROUND(F84*'Прил. 10'!$D$13,2)</f>
        <v/>
      </c>
      <c r="J84" s="281">
        <f>ROUND(I84*E84,2)</f>
        <v/>
      </c>
    </row>
    <row r="85" hidden="1" outlineLevel="1" ht="14.25" customFormat="1" customHeight="1" s="303">
      <c r="A85" s="360" t="n">
        <v>57</v>
      </c>
      <c r="B85" s="360" t="inlineStr">
        <is>
          <t>01.7.06.07-0001</t>
        </is>
      </c>
      <c r="C85" s="359" t="inlineStr">
        <is>
          <t>Лента К226</t>
        </is>
      </c>
      <c r="D85" s="360" t="inlineStr">
        <is>
          <t>100 м</t>
        </is>
      </c>
      <c r="E85" s="361" t="n">
        <v>0.0048</v>
      </c>
      <c r="F85" s="362" t="n">
        <v>120</v>
      </c>
      <c r="G85" s="281">
        <f>ROUND(E85*F85,2)</f>
        <v/>
      </c>
      <c r="H85" s="280">
        <f>G85/$G$92</f>
        <v/>
      </c>
      <c r="I85" s="281">
        <f>ROUND(F85*'Прил. 10'!$D$13,2)</f>
        <v/>
      </c>
      <c r="J85" s="281">
        <f>ROUND(I85*E85,2)</f>
        <v/>
      </c>
    </row>
    <row r="86" hidden="1" outlineLevel="1" ht="14.25" customFormat="1" customHeight="1" s="303">
      <c r="A86" s="360" t="n">
        <v>58</v>
      </c>
      <c r="B86" s="360" t="inlineStr">
        <is>
          <t>01.7.15.11-0061</t>
        </is>
      </c>
      <c r="C86" s="359" t="inlineStr">
        <is>
          <t>Шайбы пружинные</t>
        </is>
      </c>
      <c r="D86" s="360" t="inlineStr">
        <is>
          <t>т</t>
        </is>
      </c>
      <c r="E86" s="361" t="n">
        <v>1.7e-05</v>
      </c>
      <c r="F86" s="362" t="n">
        <v>31600</v>
      </c>
      <c r="G86" s="281">
        <f>ROUND(E86*F86,2)</f>
        <v/>
      </c>
      <c r="H86" s="280">
        <f>G86/$G$92</f>
        <v/>
      </c>
      <c r="I86" s="281">
        <f>ROUND(F86*'Прил. 10'!$D$13,2)</f>
        <v/>
      </c>
      <c r="J86" s="281">
        <f>ROUND(I86*E86,2)</f>
        <v/>
      </c>
    </row>
    <row r="87" hidden="1" outlineLevel="1" ht="51" customFormat="1" customHeight="1" s="303">
      <c r="A87" s="360" t="n">
        <v>59</v>
      </c>
      <c r="B87" s="360" t="inlineStr">
        <is>
          <t>10.1.02.04-0009</t>
        </is>
      </c>
      <c r="C87" s="3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60" t="inlineStr">
        <is>
          <t>т</t>
        </is>
      </c>
      <c r="E87" s="361" t="n">
        <v>8e-06</v>
      </c>
      <c r="F87" s="362" t="n">
        <v>55960.01</v>
      </c>
      <c r="G87" s="281">
        <f>ROUND(E87*F87,2)</f>
        <v/>
      </c>
      <c r="H87" s="280">
        <f>G87/$G$92</f>
        <v/>
      </c>
      <c r="I87" s="281">
        <f>ROUND(F87*'Прил. 10'!$D$13,2)</f>
        <v/>
      </c>
      <c r="J87" s="281">
        <f>ROUND(I87*E87,2)</f>
        <v/>
      </c>
    </row>
    <row r="88" hidden="1" outlineLevel="1" ht="25.5" customFormat="1" customHeight="1" s="303">
      <c r="A88" s="360" t="n">
        <v>60</v>
      </c>
      <c r="B88" s="360" t="inlineStr">
        <is>
          <t>02.3.01.02-1011</t>
        </is>
      </c>
      <c r="C88" s="359" t="inlineStr">
        <is>
          <t>Песок природный I класс, средний, круглые сита</t>
        </is>
      </c>
      <c r="D88" s="360" t="inlineStr">
        <is>
          <t>м3</t>
        </is>
      </c>
      <c r="E88" s="361" t="n">
        <v>0.0066</v>
      </c>
      <c r="F88" s="362" t="n">
        <v>54.95</v>
      </c>
      <c r="G88" s="281">
        <f>ROUND(E88*F88,2)</f>
        <v/>
      </c>
      <c r="H88" s="280">
        <f>G88/$G$92</f>
        <v/>
      </c>
      <c r="I88" s="281">
        <f>ROUND(F88*'Прил. 10'!$D$13,2)</f>
        <v/>
      </c>
      <c r="J88" s="281">
        <f>ROUND(I88*E88,2)</f>
        <v/>
      </c>
    </row>
    <row r="89" hidden="1" outlineLevel="1" ht="25.5" customFormat="1" customHeight="1" s="303">
      <c r="A89" s="360" t="n">
        <v>61</v>
      </c>
      <c r="B89" s="360" t="inlineStr">
        <is>
          <t>10.2.02.10-0013</t>
        </is>
      </c>
      <c r="C89" s="359" t="inlineStr">
        <is>
          <t>Прутки медные, круглые, марка М3, диаметр 20 мм</t>
        </is>
      </c>
      <c r="D89" s="360" t="inlineStr">
        <is>
          <t>т</t>
        </is>
      </c>
      <c r="E89" s="361" t="n">
        <v>4e-06</v>
      </c>
      <c r="F89" s="362" t="n">
        <v>71640</v>
      </c>
      <c r="G89" s="281">
        <f>ROUND(E89*F89,2)</f>
        <v/>
      </c>
      <c r="H89" s="280">
        <f>G89/$G$92</f>
        <v/>
      </c>
      <c r="I89" s="281">
        <f>ROUND(F89*'Прил. 10'!$D$13,2)</f>
        <v/>
      </c>
      <c r="J89" s="281">
        <f>ROUND(I89*E89,2)</f>
        <v/>
      </c>
    </row>
    <row r="90" hidden="1" outlineLevel="1" ht="14.25" customFormat="1" customHeight="1" s="303">
      <c r="A90" s="360" t="n">
        <v>62</v>
      </c>
      <c r="B90" s="360" t="inlineStr">
        <is>
          <t>01.3.01.05-0009</t>
        </is>
      </c>
      <c r="C90" s="359" t="inlineStr">
        <is>
          <t>Парафин нефтяной твердый Т-1</t>
        </is>
      </c>
      <c r="D90" s="360" t="inlineStr">
        <is>
          <t>т</t>
        </is>
      </c>
      <c r="E90" s="361" t="n">
        <v>2e-05</v>
      </c>
      <c r="F90" s="362" t="n">
        <v>8105.71</v>
      </c>
      <c r="G90" s="281">
        <f>ROUND(E90*F90,2)</f>
        <v/>
      </c>
      <c r="H90" s="280">
        <f>G90/$G$92</f>
        <v/>
      </c>
      <c r="I90" s="281">
        <f>ROUND(F90*'Прил. 10'!$D$13,2)</f>
        <v/>
      </c>
      <c r="J90" s="281">
        <f>ROUND(I90*E90,2)</f>
        <v/>
      </c>
    </row>
    <row r="91" collapsed="1" ht="14.25" customFormat="1" customHeight="1" s="303">
      <c r="A91" s="360" t="n"/>
      <c r="B91" s="360" t="n"/>
      <c r="C91" s="359" t="inlineStr">
        <is>
          <t>Итого прочие материалы</t>
        </is>
      </c>
      <c r="D91" s="360" t="n"/>
      <c r="E91" s="361" t="n"/>
      <c r="F91" s="362" t="n"/>
      <c r="G91" s="284">
        <f>SUM(G48:G90)</f>
        <v/>
      </c>
      <c r="H91" s="280">
        <f>G91/$G$92</f>
        <v/>
      </c>
      <c r="I91" s="281" t="n"/>
      <c r="J91" s="284">
        <f>SUM(J48:J90)</f>
        <v/>
      </c>
    </row>
    <row r="92" ht="14.25" customFormat="1" customHeight="1" s="303">
      <c r="A92" s="360" t="n"/>
      <c r="B92" s="360" t="n"/>
      <c r="C92" s="347" t="inlineStr">
        <is>
          <t>Итого по разделу «Материалы»</t>
        </is>
      </c>
      <c r="D92" s="360" t="n"/>
      <c r="E92" s="361" t="n"/>
      <c r="F92" s="362" t="n"/>
      <c r="G92" s="281">
        <f>G47+G91</f>
        <v/>
      </c>
      <c r="H92" s="280">
        <f>G92/$G$92</f>
        <v/>
      </c>
      <c r="I92" s="281" t="n"/>
      <c r="J92" s="281">
        <f>J47+J91</f>
        <v/>
      </c>
    </row>
    <row r="93" ht="14.25" customFormat="1" customHeight="1" s="303">
      <c r="A93" s="360" t="n"/>
      <c r="B93" s="360" t="n"/>
      <c r="C93" s="359" t="inlineStr">
        <is>
          <t>ИТОГО ПО РМ</t>
        </is>
      </c>
      <c r="D93" s="360" t="n"/>
      <c r="E93" s="361" t="n"/>
      <c r="F93" s="362" t="n"/>
      <c r="G93" s="281">
        <f>G14+G32+G92</f>
        <v/>
      </c>
      <c r="H93" s="363" t="n"/>
      <c r="I93" s="281" t="n"/>
      <c r="J93" s="281">
        <f>J14+J32+J92</f>
        <v/>
      </c>
    </row>
    <row r="94" ht="29.25" customFormat="1" customHeight="1" s="303">
      <c r="A94" s="360" t="n"/>
      <c r="B94" s="360" t="n"/>
      <c r="C94" s="359" t="inlineStr">
        <is>
          <t>Накладные расходы</t>
        </is>
      </c>
      <c r="D94" s="237" t="n">
        <v>1.48</v>
      </c>
      <c r="E94" s="361" t="n"/>
      <c r="F94" s="362" t="n"/>
      <c r="G94" s="281">
        <f>ROUND((G14+G16)*D94,2)</f>
        <v/>
      </c>
      <c r="H94" s="363" t="n"/>
      <c r="I94" s="281" t="n"/>
      <c r="J94" s="281">
        <f>ROUND(D94*(J14+J16),2)</f>
        <v/>
      </c>
    </row>
    <row r="95" ht="24.75" customFormat="1" customHeight="1" s="303">
      <c r="A95" s="360" t="n"/>
      <c r="B95" s="360" t="n"/>
      <c r="C95" s="359" t="inlineStr">
        <is>
          <t>Сметная прибыль</t>
        </is>
      </c>
      <c r="D95" s="237" t="n">
        <v>1.18</v>
      </c>
      <c r="E95" s="361" t="n"/>
      <c r="F95" s="362" t="n"/>
      <c r="G95" s="281">
        <f>ROUND((G14+G16)*D95,2)</f>
        <v/>
      </c>
      <c r="H95" s="363" t="n"/>
      <c r="I95" s="281" t="n"/>
      <c r="J95" s="281">
        <f>ROUND(D95*(J14+J16),2)</f>
        <v/>
      </c>
    </row>
    <row r="96" ht="25.5" customFormat="1" customHeight="1" s="303">
      <c r="A96" s="360" t="n"/>
      <c r="B96" s="360" t="n"/>
      <c r="C96" s="359" t="inlineStr">
        <is>
          <t>Итого СМР (с НР и СП)</t>
        </is>
      </c>
      <c r="D96" s="360" t="inlineStr">
        <is>
          <t>Коэффициент на силу тока ТОР</t>
        </is>
      </c>
      <c r="E96" s="361" t="n">
        <v>0.28</v>
      </c>
      <c r="F96" s="362" t="n"/>
      <c r="G96" s="281">
        <f>ROUND((G14+G32+G92+G94+G95)/E96,2)</f>
        <v/>
      </c>
      <c r="H96" s="363" t="n"/>
      <c r="I96" s="281" t="n"/>
      <c r="J96" s="281">
        <f>ROUND((J14+J32+J92+J94+J95)/E96,2)</f>
        <v/>
      </c>
    </row>
    <row r="97" ht="14.25" customFormat="1" customHeight="1" s="303">
      <c r="A97" s="360" t="n"/>
      <c r="B97" s="360" t="n"/>
      <c r="C97" s="359" t="inlineStr">
        <is>
          <t>ВСЕГО СМР + ОБОРУДОВАНИЕ</t>
        </is>
      </c>
      <c r="D97" s="360" t="n"/>
      <c r="E97" s="361" t="n"/>
      <c r="F97" s="362" t="n"/>
      <c r="G97" s="281">
        <f>G96+G39</f>
        <v/>
      </c>
      <c r="H97" s="363" t="n"/>
      <c r="I97" s="281" t="n"/>
      <c r="J97" s="281">
        <f>J96+J39</f>
        <v/>
      </c>
    </row>
    <row r="98" ht="34.5" customFormat="1" customHeight="1" s="303">
      <c r="A98" s="360" t="n"/>
      <c r="B98" s="360" t="n"/>
      <c r="C98" s="359" t="inlineStr">
        <is>
          <t>ИТОГО ПОКАЗАТЕЛЬ НА ЕД. ИЗМ.</t>
        </is>
      </c>
      <c r="D98" s="360" t="inlineStr">
        <is>
          <t>ячейка</t>
        </is>
      </c>
      <c r="E98" s="361" t="n">
        <v>1</v>
      </c>
      <c r="F98" s="362" t="n"/>
      <c r="G98" s="281">
        <f>G97/E98</f>
        <v/>
      </c>
      <c r="H98" s="363" t="n"/>
      <c r="I98" s="281" t="n"/>
      <c r="J98" s="281">
        <f>J97/E98</f>
        <v/>
      </c>
    </row>
    <row r="100" ht="14.25" customFormat="1" customHeight="1" s="303">
      <c r="A100" s="302" t="inlineStr">
        <is>
          <t>Составил ______________________     Е. М. Добровольская</t>
        </is>
      </c>
    </row>
    <row r="101" ht="14.25" customFormat="1" customHeight="1" s="303">
      <c r="A101" s="305" t="inlineStr">
        <is>
          <t xml:space="preserve">                         (подпись, инициалы, фамилия)</t>
        </is>
      </c>
    </row>
    <row r="102" ht="14.25" customFormat="1" customHeight="1" s="303">
      <c r="A102" s="302" t="n"/>
    </row>
    <row r="103" ht="14.25" customFormat="1" customHeight="1" s="303">
      <c r="A103" s="302" t="inlineStr">
        <is>
          <t>Проверил ______________________        А.В. Костянецкая</t>
        </is>
      </c>
    </row>
    <row r="104" ht="14.25" customFormat="1" customHeight="1" s="303">
      <c r="A104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19" sqref="E19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72" t="inlineStr">
        <is>
          <t>Приложение №6</t>
        </is>
      </c>
    </row>
    <row r="2" ht="21.75" customHeight="1" s="306">
      <c r="A2" s="372" t="n"/>
      <c r="B2" s="372" t="n"/>
      <c r="C2" s="372" t="n"/>
      <c r="D2" s="372" t="n"/>
      <c r="E2" s="372" t="n"/>
      <c r="F2" s="372" t="n"/>
      <c r="G2" s="372" t="n"/>
    </row>
    <row r="3">
      <c r="A3" s="327" t="inlineStr">
        <is>
          <t>Расчет стоимости оборудования</t>
        </is>
      </c>
    </row>
    <row r="4" ht="25.5" customHeight="1" s="306">
      <c r="A4" s="330" t="inlineStr">
        <is>
          <t>Наименование разрабатываемого показателя УНЦ —  Ячейка реактора ТОР 110кВ номинальный ток 1250 А, сопротивление вне зависимости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06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60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60" t="inlineStr">
        <is>
          <t>на ед. изм.</t>
        </is>
      </c>
      <c r="G7" s="360" t="inlineStr">
        <is>
          <t>общая</t>
        </is>
      </c>
    </row>
    <row r="8">
      <c r="A8" s="360" t="n">
        <v>1</v>
      </c>
      <c r="B8" s="360" t="n">
        <v>2</v>
      </c>
      <c r="C8" s="360" t="n">
        <v>3</v>
      </c>
      <c r="D8" s="360" t="n">
        <v>4</v>
      </c>
      <c r="E8" s="360" t="n">
        <v>5</v>
      </c>
      <c r="F8" s="360" t="n">
        <v>6</v>
      </c>
      <c r="G8" s="360" t="n">
        <v>7</v>
      </c>
    </row>
    <row r="9" ht="15" customHeight="1" s="306">
      <c r="A9" s="242" t="n"/>
      <c r="B9" s="359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06">
      <c r="A10" s="360" t="n"/>
      <c r="B10" s="347" t="n"/>
      <c r="C10" s="359" t="inlineStr">
        <is>
          <t>ИТОГО ИНЖЕНЕРНОЕ ОБОРУДОВАНИЕ</t>
        </is>
      </c>
      <c r="D10" s="347" t="n"/>
      <c r="E10" s="190" t="n"/>
      <c r="F10" s="362" t="n"/>
      <c r="G10" s="362" t="n">
        <v>0</v>
      </c>
    </row>
    <row r="11">
      <c r="A11" s="360" t="n"/>
      <c r="B11" s="359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41.25" customHeight="1" s="306">
      <c r="A12" s="360" t="n">
        <v>1</v>
      </c>
      <c r="B12" s="222">
        <f>'Прил.5 Расчет СМР и ОБ'!B35</f>
        <v/>
      </c>
      <c r="C12" s="359">
        <f>'Прил.5 Расчет СМР и ОБ'!C35</f>
        <v/>
      </c>
      <c r="D12" s="360">
        <f>'Прил.5 Расчет СМР и ОБ'!D35</f>
        <v/>
      </c>
      <c r="E12" s="440">
        <f>'Прил.5 Расчет СМР и ОБ'!E35</f>
        <v/>
      </c>
      <c r="F12" s="281">
        <f>'Прил.5 Расчет СМР и ОБ'!F35</f>
        <v/>
      </c>
      <c r="G12" s="281">
        <f>ROUND(E12*F12,2)</f>
        <v/>
      </c>
    </row>
    <row r="13">
      <c r="A13" s="360" t="n">
        <v>2</v>
      </c>
      <c r="B13" s="222">
        <f>'Прил.5 Расчет СМР и ОБ'!B37</f>
        <v/>
      </c>
      <c r="C13" s="359">
        <f>'Прил.5 Расчет СМР и ОБ'!C37</f>
        <v/>
      </c>
      <c r="D13" s="360">
        <f>'Прил.5 Расчет СМР и ОБ'!D37</f>
        <v/>
      </c>
      <c r="E13" s="440">
        <f>'Прил.5 Расчет СМР и ОБ'!E37</f>
        <v/>
      </c>
      <c r="F13" s="281">
        <f>'Прил.5 Расчет СМР и ОБ'!F37</f>
        <v/>
      </c>
      <c r="G13" s="281">
        <f>ROUND(E13*F13,2)</f>
        <v/>
      </c>
    </row>
    <row r="14" ht="25.5" customHeight="1" s="306">
      <c r="A14" s="360" t="n"/>
      <c r="B14" s="359" t="n"/>
      <c r="C14" s="359" t="inlineStr">
        <is>
          <t>ИТОГО ТЕХНОЛОГИЧЕСКОЕ ОБОРУДОВАНИЕ</t>
        </is>
      </c>
      <c r="D14" s="359" t="n"/>
      <c r="E14" s="376" t="n"/>
      <c r="F14" s="362" t="n"/>
      <c r="G14" s="281">
        <f>SUM(G12:G13)</f>
        <v/>
      </c>
    </row>
    <row r="15" ht="19.5" customHeight="1" s="306">
      <c r="A15" s="360" t="n"/>
      <c r="B15" s="359" t="n"/>
      <c r="C15" s="359" t="inlineStr">
        <is>
          <t>Всего по разделу «Оборудование»</t>
        </is>
      </c>
      <c r="D15" s="359" t="n"/>
      <c r="E15" s="376" t="n"/>
      <c r="F15" s="362" t="n"/>
      <c r="G15" s="281">
        <f>G10+G14</f>
        <v/>
      </c>
    </row>
    <row r="16">
      <c r="A16" s="304" t="n"/>
      <c r="B16" s="199" t="n"/>
      <c r="C16" s="304" t="n"/>
      <c r="D16" s="304" t="n"/>
      <c r="E16" s="304" t="n"/>
      <c r="F16" s="304" t="n"/>
      <c r="G16" s="304" t="n"/>
    </row>
    <row r="17">
      <c r="A17" s="302" t="inlineStr">
        <is>
          <t>Составил ______________________    Е. М. Добровольская</t>
        </is>
      </c>
      <c r="B17" s="303" t="n"/>
      <c r="C17" s="303" t="n"/>
      <c r="D17" s="304" t="n"/>
      <c r="E17" s="304" t="n"/>
      <c r="F17" s="304" t="n"/>
      <c r="G17" s="304" t="n"/>
    </row>
    <row r="18">
      <c r="A18" s="305" t="inlineStr">
        <is>
          <t xml:space="preserve">                         (подпись, инициалы, фамилия)</t>
        </is>
      </c>
      <c r="B18" s="303" t="n"/>
      <c r="C18" s="303" t="n"/>
      <c r="D18" s="304" t="n"/>
      <c r="E18" s="304" t="n"/>
      <c r="F18" s="304" t="n"/>
      <c r="G18" s="304" t="n"/>
    </row>
    <row r="19">
      <c r="A19" s="302" t="n"/>
      <c r="B19" s="303" t="n"/>
      <c r="C19" s="303" t="n"/>
      <c r="D19" s="304" t="n"/>
      <c r="E19" s="304" t="n"/>
      <c r="F19" s="304" t="n"/>
      <c r="G19" s="304" t="n"/>
    </row>
    <row r="20">
      <c r="A20" s="302" t="inlineStr">
        <is>
          <t>Проверил ______________________        А.В. Костянецкая</t>
        </is>
      </c>
      <c r="B20" s="303" t="n"/>
      <c r="C20" s="303" t="n"/>
      <c r="D20" s="304" t="n"/>
      <c r="E20" s="304" t="n"/>
      <c r="F20" s="304" t="n"/>
      <c r="G20" s="304" t="n"/>
    </row>
    <row r="21">
      <c r="A21" s="305" t="inlineStr">
        <is>
          <t xml:space="preserve">                        (подпись, инициалы, фамилия)</t>
        </is>
      </c>
      <c r="B21" s="303" t="n"/>
      <c r="C21" s="303" t="n"/>
      <c r="D21" s="304" t="n"/>
      <c r="E21" s="304" t="n"/>
      <c r="F21" s="304" t="n"/>
      <c r="G21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ColWidth="9.140625" defaultRowHeight="15"/>
  <cols>
    <col width="12.7109375" customWidth="1" style="306" min="1" max="1"/>
    <col width="16.42578125" customWidth="1" style="306" min="2" max="2"/>
    <col width="24.42578125" customWidth="1" style="306" min="3" max="3"/>
    <col width="25.5703125" customWidth="1" style="306" min="4" max="4"/>
    <col width="9.140625" customWidth="1" style="306" min="5" max="5"/>
  </cols>
  <sheetData>
    <row r="1" ht="15.6" customHeight="1" s="306">
      <c r="A1" s="308" t="n"/>
      <c r="B1" s="308" t="n"/>
      <c r="C1" s="308" t="n"/>
      <c r="D1" s="308" t="inlineStr">
        <is>
          <t>Приложение №7</t>
        </is>
      </c>
    </row>
    <row r="2" ht="15.6" customHeight="1" s="306">
      <c r="A2" s="308" t="n"/>
      <c r="B2" s="308" t="n"/>
      <c r="C2" s="308" t="n"/>
      <c r="D2" s="308" t="n"/>
    </row>
    <row r="3" ht="15.6" customHeight="1" s="306">
      <c r="A3" s="308" t="n"/>
      <c r="B3" s="295" t="inlineStr">
        <is>
          <t>Расчет показателя УНЦ</t>
        </is>
      </c>
      <c r="C3" s="308" t="n"/>
      <c r="D3" s="308" t="n"/>
    </row>
    <row r="4" ht="15.6" customHeight="1" s="306">
      <c r="A4" s="308" t="n"/>
      <c r="B4" s="308" t="n"/>
      <c r="C4" s="308" t="n"/>
      <c r="D4" s="308" t="n"/>
    </row>
    <row r="5" ht="62.45" customHeight="1" s="306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6" customHeight="1" s="306">
      <c r="A6" s="308" t="inlineStr">
        <is>
          <t>Единица измерения  — 1 ячейка</t>
        </is>
      </c>
      <c r="B6" s="308" t="n"/>
      <c r="C6" s="308" t="n"/>
      <c r="D6" s="308" t="n"/>
    </row>
    <row r="7" ht="15.6" customHeight="1" s="306">
      <c r="A7" s="308" t="n"/>
      <c r="B7" s="308" t="n"/>
      <c r="C7" s="308" t="n"/>
      <c r="D7" s="308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6" customHeight="1" s="306">
      <c r="A10" s="343" t="n">
        <v>1</v>
      </c>
      <c r="B10" s="343" t="n">
        <v>2</v>
      </c>
      <c r="C10" s="343" t="n">
        <v>3</v>
      </c>
      <c r="D10" s="343" t="n">
        <v>4</v>
      </c>
    </row>
    <row r="11" ht="78" customHeight="1" s="306">
      <c r="A11" s="343" t="inlineStr">
        <is>
          <t>Р3-07-1</t>
        </is>
      </c>
      <c r="B11" s="299" t="inlineStr">
        <is>
          <t xml:space="preserve">УНЦ ячейки реактора ТОР 110 - 330 кВ </t>
        </is>
      </c>
      <c r="C11" s="300">
        <f>D5</f>
        <v/>
      </c>
      <c r="D11" s="314">
        <f>'Прил.4 РМ'!C41/1000</f>
        <v/>
      </c>
    </row>
    <row r="13">
      <c r="A13" s="302" t="inlineStr">
        <is>
          <t>Составил ______________________      Е. М. Добровольская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34" t="inlineStr">
        <is>
          <t>Приложение № 10</t>
        </is>
      </c>
    </row>
    <row r="5" ht="18.75" customHeight="1" s="306">
      <c r="B5" s="201" t="n"/>
    </row>
    <row r="6" ht="15.75" customHeight="1" s="306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306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06">
      <c r="B10" s="343" t="n">
        <v>1</v>
      </c>
      <c r="C10" s="343" t="n">
        <v>2</v>
      </c>
      <c r="D10" s="343" t="n">
        <v>3</v>
      </c>
    </row>
    <row r="11" ht="45" customHeight="1" s="306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29.25" customHeight="1" s="306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13.47</v>
      </c>
    </row>
    <row r="13" ht="29.25" customHeight="1" s="306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8.039999999999999</v>
      </c>
    </row>
    <row r="14" ht="30.75" customHeight="1" s="306">
      <c r="B14" s="34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306">
      <c r="B15" s="343" t="inlineStr">
        <is>
          <t>Временные здания и сооружения</t>
        </is>
      </c>
      <c r="C15" s="3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06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06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06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204" t="n">
        <v>0.002</v>
      </c>
    </row>
    <row r="19" ht="24" customHeight="1" s="306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204" t="n">
        <v>0.03</v>
      </c>
    </row>
    <row r="20" ht="18.75" customHeight="1" s="306">
      <c r="B20" s="262" t="n"/>
    </row>
    <row r="21" ht="18.75" customHeight="1" s="306">
      <c r="B21" s="262" t="n"/>
    </row>
    <row r="22" ht="18.75" customHeight="1" s="306">
      <c r="B22" s="262" t="n"/>
    </row>
    <row r="23" ht="18.75" customHeight="1" s="306">
      <c r="B23" s="262" t="n"/>
    </row>
    <row r="26">
      <c r="B26" s="302" t="inlineStr">
        <is>
          <t>Составил ______________________      Е. М. Добровольская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53.7109375" bestFit="1" customWidth="1" style="306" min="6" max="6"/>
  </cols>
  <sheetData>
    <row r="1" s="306"/>
    <row r="2" ht="18" customHeight="1" s="306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6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6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09.1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1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6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14" t="n">
        <v>1</v>
      </c>
      <c r="F9" s="315" t="n"/>
      <c r="G9" s="317" t="n"/>
    </row>
    <row r="10" ht="15.6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43" t="n"/>
      <c r="D10" s="343" t="n"/>
      <c r="E10" s="445" t="n">
        <v>4</v>
      </c>
      <c r="F10" s="315" t="inlineStr">
        <is>
          <t>РТМ</t>
        </is>
      </c>
      <c r="G10" s="317" t="n"/>
    </row>
    <row r="11" ht="78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446" t="n">
        <v>1.34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" customHeight="1" s="306">
      <c r="A12" s="320" t="inlineStr">
        <is>
          <t>1.6</t>
        </is>
      </c>
      <c r="B12" s="423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447" t="n">
        <v>1.139</v>
      </c>
      <c r="F12" s="4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6">
      <c r="A13" s="426" t="inlineStr">
        <is>
          <t>1.7</t>
        </is>
      </c>
      <c r="B13" s="427" t="inlineStr">
        <is>
          <t>Размер средств на оплату труда рабочих-строителей в текущем уровне цен (ФОТр.тек.), руб/чел.-ч</t>
        </is>
      </c>
      <c r="C13" s="428" t="inlineStr">
        <is>
          <t>ФОТр.тек.</t>
        </is>
      </c>
      <c r="D13" s="428" t="inlineStr">
        <is>
          <t>(С1ср/tср*КТ*Т*Кув)*Кинф</t>
        </is>
      </c>
      <c r="E13" s="429">
        <f>((E7*E9/E8)*E11)*E12</f>
        <v/>
      </c>
      <c r="F13" s="4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2025-01-24T12:14:50Z</dcterms:modified>
  <cp:lastModifiedBy>User1</cp:lastModifiedBy>
  <cp:lastPrinted>2023-11-28T08:32:45Z</cp:lastPrinted>
</cp:coreProperties>
</file>