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0" fontId="3" fillId="0" borderId="0" pivotButton="0" quotePrefix="0" xfId="0"/>
    <xf numFmtId="4" fontId="0" fillId="0" borderId="0" pivotButton="0" quotePrefix="0" xfId="0"/>
    <xf numFmtId="0" fontId="5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6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3" fillId="0" borderId="0" pivotButton="0" quotePrefix="0" xfId="0"/>
    <xf numFmtId="10" fontId="3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6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justify" vertical="center" wrapText="1"/>
    </xf>
    <xf numFmtId="10" fontId="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3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 wrapText="1"/>
    </xf>
    <xf numFmtId="4" fontId="12" fillId="0" borderId="0" applyAlignment="1" pivotButton="0" quotePrefix="0" xfId="0">
      <alignment wrapText="1"/>
    </xf>
    <xf numFmtId="49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14" fontId="3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0" fontId="3" fillId="0" borderId="3" applyAlignment="1" pivotButton="0" quotePrefix="0" xfId="0">
      <alignment horizontal="justify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2" fillId="0" borderId="2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pivotButton="0" quotePrefix="0" xfId="0"/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vertical="center" wrapText="1"/>
    </xf>
    <xf numFmtId="165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wrapText="1"/>
    </xf>
    <xf numFmtId="49" fontId="3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 wrapText="1"/>
    </xf>
    <xf numFmtId="4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 wrapText="1"/>
    </xf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4" fontId="1" fillId="0" borderId="4" applyAlignment="1" pivotButton="0" quotePrefix="0" xfId="0">
      <alignment horizontal="center" vertical="center" wrapText="1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9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174" min="1" max="2"/>
    <col width="51.7109375" customWidth="1" style="174" min="3" max="3"/>
    <col width="47" customWidth="1" style="174" min="4" max="4"/>
    <col width="37.42578125" customWidth="1" style="174" min="5" max="5"/>
    <col width="9.140625" customWidth="1" style="174" min="6" max="6"/>
  </cols>
  <sheetData>
    <row r="3">
      <c r="B3" s="192" t="inlineStr">
        <is>
          <t>Приложение № 1</t>
        </is>
      </c>
    </row>
    <row r="4">
      <c r="B4" s="193" t="inlineStr">
        <is>
          <t>Сравнительная таблица отбора объекта-представителя</t>
        </is>
      </c>
    </row>
    <row r="5" ht="84.2" customHeight="1" s="172">
      <c r="B5" s="19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13" t="n"/>
      <c r="C6" s="113" t="n"/>
      <c r="D6" s="113" t="n"/>
    </row>
    <row r="7" ht="64.5" customHeight="1" s="172">
      <c r="B7" s="194" t="inlineStr">
        <is>
          <t>Наименование разрабатываемого показателя УНЦ - Ячейка реактора ТОР 330кВ номинальный ток 1600 А, 9,54 Ом</t>
        </is>
      </c>
    </row>
    <row r="8" ht="31.7" customHeight="1" s="172">
      <c r="B8" s="194" t="inlineStr">
        <is>
          <t>Сопоставимый уровень цен: 4 квартал 2018</t>
        </is>
      </c>
    </row>
    <row r="9" ht="15.75" customHeight="1" s="172">
      <c r="B9" s="194" t="inlineStr">
        <is>
          <t>Единица измерения  — 1 ячейка</t>
        </is>
      </c>
    </row>
    <row r="10">
      <c r="B10" s="194" t="n"/>
    </row>
    <row r="11">
      <c r="B11" s="198" t="inlineStr">
        <is>
          <t>№ п/п</t>
        </is>
      </c>
      <c r="C11" s="198" t="inlineStr">
        <is>
          <t>Параметр</t>
        </is>
      </c>
      <c r="D11" s="198" t="inlineStr">
        <is>
          <t xml:space="preserve">Объект-представитель </t>
        </is>
      </c>
      <c r="E11" s="114" t="n"/>
    </row>
    <row r="12" ht="96.75" customHeight="1" s="172">
      <c r="B12" s="198" t="n">
        <v>1</v>
      </c>
      <c r="C12" s="115" t="inlineStr">
        <is>
          <t>Наименование объекта-представителя</t>
        </is>
      </c>
      <c r="D12" s="198" t="inlineStr">
        <is>
          <t>ПС 500 кВ Белобережская (МЭС Сибири)</t>
        </is>
      </c>
    </row>
    <row r="13">
      <c r="B13" s="198" t="n">
        <v>2</v>
      </c>
      <c r="C13" s="115" t="inlineStr">
        <is>
          <t>Наименование субъекта Российской Федерации</t>
        </is>
      </c>
      <c r="D13" s="198" t="inlineStr">
        <is>
          <t>Брянская область</t>
        </is>
      </c>
    </row>
    <row r="14">
      <c r="B14" s="198" t="n">
        <v>3</v>
      </c>
      <c r="C14" s="115" t="inlineStr">
        <is>
          <t>Климатический район и подрайон</t>
        </is>
      </c>
      <c r="D14" s="198" t="inlineStr">
        <is>
          <t>II</t>
        </is>
      </c>
    </row>
    <row r="15">
      <c r="B15" s="198" t="n">
        <v>4</v>
      </c>
      <c r="C15" s="115" t="inlineStr">
        <is>
          <t>Мощность объекта</t>
        </is>
      </c>
      <c r="D15" s="198" t="n">
        <v>1</v>
      </c>
    </row>
    <row r="16" ht="116.45" customHeight="1" s="172">
      <c r="B16" s="198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8" t="inlineStr">
        <is>
          <t>Реактор токоограничивающий масляный наружной установки 330 кВ, 1600А,  9,54 Ом</t>
        </is>
      </c>
    </row>
    <row r="17" ht="79.5" customHeight="1" s="172">
      <c r="B17" s="198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6">
        <f>D18+D19</f>
        <v/>
      </c>
      <c r="E17" s="117" t="n"/>
    </row>
    <row r="18">
      <c r="B18" s="118" t="inlineStr">
        <is>
          <t>6.1</t>
        </is>
      </c>
      <c r="C18" s="115" t="inlineStr">
        <is>
          <t>строительно-монтажные работы</t>
        </is>
      </c>
      <c r="D18" s="116">
        <f>'Прил.2 Расч стоим'!F14</f>
        <v/>
      </c>
    </row>
    <row r="19" ht="15.75" customHeight="1" s="172">
      <c r="B19" s="118" t="inlineStr">
        <is>
          <t>6.2</t>
        </is>
      </c>
      <c r="C19" s="115" t="inlineStr">
        <is>
          <t>оборудование и инвентарь</t>
        </is>
      </c>
      <c r="D19" s="116">
        <f>'Прил.2 Расч стоим'!H14</f>
        <v/>
      </c>
    </row>
    <row r="20" ht="16.5" customHeight="1" s="172">
      <c r="B20" s="118" t="inlineStr">
        <is>
          <t>6.3</t>
        </is>
      </c>
      <c r="C20" s="115" t="inlineStr">
        <is>
          <t>пусконаладочные работы</t>
        </is>
      </c>
      <c r="D20" s="116" t="n"/>
    </row>
    <row r="21" ht="35.45" customHeight="1" s="172">
      <c r="B21" s="118" t="inlineStr">
        <is>
          <t>6.4</t>
        </is>
      </c>
      <c r="C21" s="119" t="inlineStr">
        <is>
          <t>прочие и лимитированные затраты</t>
        </is>
      </c>
      <c r="D21" s="116" t="n"/>
    </row>
    <row r="22">
      <c r="B22" s="198" t="n">
        <v>7</v>
      </c>
      <c r="C22" s="119" t="inlineStr">
        <is>
          <t>Сопоставимый уровень цен</t>
        </is>
      </c>
      <c r="D22" s="120" t="inlineStr">
        <is>
          <t>4 квартал 2018</t>
        </is>
      </c>
      <c r="E22" s="121" t="n"/>
    </row>
    <row r="23" ht="123" customHeight="1" s="172">
      <c r="B23" s="198" t="n">
        <v>8</v>
      </c>
      <c r="C23" s="1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7" t="n"/>
    </row>
    <row r="24" ht="60.75" customHeight="1" s="172">
      <c r="B24" s="198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116">
        <f>D17/D15</f>
        <v/>
      </c>
      <c r="E24" s="121" t="n"/>
    </row>
    <row r="25" ht="48.2" customHeight="1" s="172">
      <c r="B25" s="198" t="n">
        <v>10</v>
      </c>
      <c r="C25" s="115" t="inlineStr">
        <is>
          <t>Примечание</t>
        </is>
      </c>
      <c r="D25" s="198" t="n"/>
    </row>
    <row r="26">
      <c r="B26" s="123" t="n"/>
      <c r="C26" s="124" t="n"/>
      <c r="D26" s="124" t="n"/>
    </row>
    <row r="27" ht="37.5" customHeight="1" s="172">
      <c r="B27" s="15" t="n"/>
    </row>
    <row r="28">
      <c r="B28" s="174" t="inlineStr">
        <is>
          <t>Составил ______________________    Е. М. Добровольская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74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174" min="1" max="1"/>
    <col width="9.140625" customWidth="1" style="174" min="2" max="2"/>
    <col width="35.28515625" customWidth="1" style="174" min="3" max="3"/>
    <col width="13.85546875" customWidth="1" style="174" min="4" max="4"/>
    <col width="24.85546875" customWidth="1" style="174" min="5" max="5"/>
    <col width="15.570312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  <col width="9.140625" customWidth="1" style="174" min="12" max="12"/>
  </cols>
  <sheetData>
    <row r="3">
      <c r="B3" s="192" t="inlineStr">
        <is>
          <t>Приложение № 2</t>
        </is>
      </c>
      <c r="K3" s="15" t="n"/>
    </row>
    <row r="4">
      <c r="B4" s="193" t="inlineStr">
        <is>
          <t>Расчет стоимости основных видов работ для выбора объекта-представителя</t>
        </is>
      </c>
    </row>
    <row r="5"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</row>
    <row r="6" ht="29.25" customHeight="1" s="172">
      <c r="B6" s="194">
        <f>'Прил.1 Сравнит табл'!B7:D7</f>
        <v/>
      </c>
    </row>
    <row r="7">
      <c r="B7" s="194">
        <f>'Прил.1 Сравнит табл'!B9:D9</f>
        <v/>
      </c>
    </row>
    <row r="8" ht="18.75" customHeight="1" s="172">
      <c r="B8" s="112" t="n"/>
    </row>
    <row r="9" ht="15.75" customHeight="1" s="172"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72">
      <c r="B10" s="253" t="n"/>
      <c r="C10" s="253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4 кв. 2018г., тыс. руб.</t>
        </is>
      </c>
      <c r="G10" s="251" t="n"/>
      <c r="H10" s="251" t="n"/>
      <c r="I10" s="251" t="n"/>
      <c r="J10" s="252" t="n"/>
    </row>
    <row r="11" ht="31.7" customHeight="1" s="172">
      <c r="B11" s="254" t="n"/>
      <c r="C11" s="254" t="n"/>
      <c r="D11" s="254" t="n"/>
      <c r="E11" s="254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15" customHeight="1" s="172">
      <c r="B12" s="198" t="n"/>
      <c r="C12" s="116" t="inlineStr">
        <is>
          <t>Ячейка реактора ТОР 330кВ номинальный ток 1600 А,  9,54 Ом</t>
        </is>
      </c>
      <c r="D12" s="198" t="n"/>
      <c r="E12" s="198" t="n"/>
      <c r="F12" s="198" t="n">
        <v>1290.5404624</v>
      </c>
      <c r="G12" s="252" t="n"/>
      <c r="H12" s="198" t="n">
        <v>54510.6990688</v>
      </c>
      <c r="I12" s="198" t="n"/>
      <c r="J12" s="198" t="n">
        <v>55801.2395312</v>
      </c>
    </row>
    <row r="13" ht="15" customHeight="1" s="172">
      <c r="B13" s="201" t="inlineStr">
        <is>
          <t>Всего по объекту:</t>
        </is>
      </c>
      <c r="C13" s="251" t="n"/>
      <c r="D13" s="251" t="n"/>
      <c r="E13" s="252" t="n"/>
      <c r="F13" s="22" t="n"/>
      <c r="G13" s="22" t="n"/>
      <c r="H13" s="22" t="n"/>
      <c r="I13" s="22" t="n"/>
      <c r="J13" s="22" t="n"/>
    </row>
    <row r="14" ht="15.75" customHeight="1" s="172">
      <c r="B14" s="201" t="inlineStr">
        <is>
          <t>Всего по объекту в сопоставимом уровне цен 4кв. 2018г:</t>
        </is>
      </c>
      <c r="C14" s="251" t="n"/>
      <c r="D14" s="251" t="n"/>
      <c r="E14" s="252" t="n"/>
      <c r="F14" s="255">
        <f>F12</f>
        <v/>
      </c>
      <c r="G14" s="252" t="n"/>
      <c r="H14" s="22">
        <f>H12</f>
        <v/>
      </c>
      <c r="I14" s="22" t="n"/>
      <c r="J14" s="22">
        <f>J12</f>
        <v/>
      </c>
    </row>
    <row r="15" ht="15.75" customHeight="1" s="172"/>
    <row r="16" ht="15.75" customHeight="1" s="172"/>
    <row r="17" ht="15" customHeight="1" s="172"/>
    <row r="18" ht="15" customHeight="1" s="172">
      <c r="C18" s="163" t="inlineStr">
        <is>
          <t>Составил ______________________     Е. М. Добровольская</t>
        </is>
      </c>
      <c r="D18" s="170" t="n"/>
      <c r="E18" s="170" t="n"/>
    </row>
    <row r="19" ht="15" customHeight="1" s="172">
      <c r="C19" s="171" t="inlineStr">
        <is>
          <t xml:space="preserve">                         (подпись, инициалы, фамилия)</t>
        </is>
      </c>
      <c r="D19" s="170" t="n"/>
      <c r="E19" s="170" t="n"/>
    </row>
    <row r="20" ht="15" customHeight="1" s="172">
      <c r="C20" s="163" t="n"/>
      <c r="D20" s="170" t="n"/>
      <c r="E20" s="170" t="n"/>
    </row>
    <row r="21" ht="15" customHeight="1" s="172">
      <c r="C21" s="163" t="inlineStr">
        <is>
          <t>Проверил ______________________        А.В. Костянецкая</t>
        </is>
      </c>
      <c r="D21" s="170" t="n"/>
      <c r="E21" s="170" t="n"/>
    </row>
    <row r="22" ht="15" customHeight="1" s="172">
      <c r="C22" s="171" t="inlineStr">
        <is>
          <t xml:space="preserve">                        (подпись, инициалы, фамилия)</t>
        </is>
      </c>
      <c r="D22" s="170" t="n"/>
      <c r="E22" s="170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  <row r="29" ht="15" customHeight="1" s="172"/>
    <row r="30" ht="15" customHeight="1" s="17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86"/>
  <sheetViews>
    <sheetView view="pageBreakPreview" topLeftCell="A58" zoomScale="70" workbookViewId="0">
      <selection activeCell="D86" sqref="D86"/>
    </sheetView>
  </sheetViews>
  <sheetFormatPr baseColWidth="8" defaultColWidth="9.140625" defaultRowHeight="15.75"/>
  <cols>
    <col width="9.140625" customWidth="1" style="174" min="1" max="1"/>
    <col width="12.5703125" customWidth="1" style="174" min="2" max="2"/>
    <col width="22.42578125" customWidth="1" style="174" min="3" max="3"/>
    <col width="49.7109375" customWidth="1" style="174" min="4" max="4"/>
    <col width="10.140625" customWidth="1" style="174" min="5" max="5"/>
    <col width="20.7109375" customWidth="1" style="174" min="6" max="6"/>
    <col width="20" customWidth="1" style="174" min="7" max="7"/>
    <col width="16.7109375" customWidth="1" style="174" min="8" max="8"/>
    <col width="9.140625" customWidth="1" style="174" min="9" max="10"/>
    <col width="15" customWidth="1" style="174" min="11" max="11"/>
    <col width="9.140625" customWidth="1" style="174" min="12" max="12"/>
  </cols>
  <sheetData>
    <row r="2">
      <c r="A2" s="192" t="inlineStr">
        <is>
          <t xml:space="preserve">Приложение № 3 </t>
        </is>
      </c>
    </row>
    <row r="3">
      <c r="A3" s="193" t="inlineStr">
        <is>
          <t>Объектная ресурсная ведомость</t>
        </is>
      </c>
    </row>
    <row r="4" ht="18.75" customHeight="1" s="172">
      <c r="A4" s="99" t="n"/>
      <c r="B4" s="99" t="n"/>
      <c r="C4" s="2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4" t="n"/>
    </row>
    <row r="6">
      <c r="A6" s="206" t="inlineStr">
        <is>
          <t>Наименование разрабатываемого показателя УНЦ -  Ячейка реактора ТОР 330кВ номинальный ток 1600 А,  9,54 Ом</t>
        </is>
      </c>
    </row>
    <row r="7" s="172">
      <c r="A7" s="206" t="n"/>
      <c r="B7" s="206" t="n"/>
      <c r="C7" s="206" t="n"/>
      <c r="D7" s="206" t="n"/>
      <c r="E7" s="206" t="n"/>
      <c r="F7" s="206" t="n"/>
      <c r="G7" s="206" t="n"/>
      <c r="H7" s="206" t="n"/>
      <c r="I7" s="174" t="n"/>
      <c r="J7" s="174" t="n"/>
      <c r="K7" s="174" t="n"/>
      <c r="L7" s="174" t="n"/>
    </row>
    <row r="8">
      <c r="A8" s="206" t="n"/>
      <c r="B8" s="206" t="n"/>
      <c r="C8" s="206" t="n"/>
      <c r="D8" s="206" t="n"/>
      <c r="E8" s="206" t="n"/>
      <c r="F8" s="206" t="n"/>
      <c r="G8" s="206" t="n"/>
      <c r="H8" s="206" t="n"/>
    </row>
    <row r="9" ht="38.25" customHeight="1" s="172">
      <c r="A9" s="198" t="inlineStr">
        <is>
          <t>п/п</t>
        </is>
      </c>
      <c r="B9" s="198" t="inlineStr">
        <is>
          <t>№ЛСР</t>
        </is>
      </c>
      <c r="C9" s="198" t="inlineStr">
        <is>
          <t>Код ресурса</t>
        </is>
      </c>
      <c r="D9" s="198" t="inlineStr">
        <is>
          <t>Наименование ресурса</t>
        </is>
      </c>
      <c r="E9" s="198" t="inlineStr">
        <is>
          <t>Ед. изм.</t>
        </is>
      </c>
      <c r="F9" s="198" t="inlineStr">
        <is>
          <t>Кол-во единиц по данным объекта-представителя</t>
        </is>
      </c>
      <c r="G9" s="198" t="inlineStr">
        <is>
          <t>Сметная стоимость в ценах на 01.01.2000 (руб.)</t>
        </is>
      </c>
      <c r="H9" s="252" t="n"/>
    </row>
    <row r="10" ht="40.7" customHeight="1" s="172">
      <c r="A10" s="254" t="n"/>
      <c r="B10" s="254" t="n"/>
      <c r="C10" s="254" t="n"/>
      <c r="D10" s="254" t="n"/>
      <c r="E10" s="254" t="n"/>
      <c r="F10" s="254" t="n"/>
      <c r="G10" s="198" t="inlineStr">
        <is>
          <t>на ед.изм.</t>
        </is>
      </c>
      <c r="H10" s="198" t="inlineStr">
        <is>
          <t>общая</t>
        </is>
      </c>
    </row>
    <row r="11">
      <c r="A11" s="187" t="n">
        <v>1</v>
      </c>
      <c r="B11" s="187" t="n"/>
      <c r="C11" s="187" t="n">
        <v>2</v>
      </c>
      <c r="D11" s="187" t="inlineStr">
        <is>
          <t>З</t>
        </is>
      </c>
      <c r="E11" s="187" t="n">
        <v>4</v>
      </c>
      <c r="F11" s="187" t="n">
        <v>5</v>
      </c>
      <c r="G11" s="187" t="n">
        <v>6</v>
      </c>
      <c r="H11" s="187" t="n">
        <v>7</v>
      </c>
    </row>
    <row r="12" customFormat="1" s="18">
      <c r="A12" s="203" t="inlineStr">
        <is>
          <t>Затраты труда рабочих</t>
        </is>
      </c>
      <c r="B12" s="251" t="n"/>
      <c r="C12" s="251" t="n"/>
      <c r="D12" s="251" t="n"/>
      <c r="E12" s="252" t="n"/>
      <c r="F12" s="256" t="n">
        <v>1156.6578</v>
      </c>
      <c r="G12" s="30" t="n"/>
      <c r="H12" s="256">
        <f>SUM(H13:H14)</f>
        <v/>
      </c>
    </row>
    <row r="13">
      <c r="A13" s="108" t="n">
        <v>1</v>
      </c>
      <c r="B13" s="103" t="n"/>
      <c r="C13" s="108" t="inlineStr">
        <is>
          <t>1-3-8</t>
        </is>
      </c>
      <c r="D13" s="109" t="inlineStr">
        <is>
          <t>Затраты труда рабочих (средний разряд работы 3,8)</t>
        </is>
      </c>
      <c r="E13" s="241" t="inlineStr">
        <is>
          <t>чел.-ч</t>
        </is>
      </c>
      <c r="F13" s="257" t="n">
        <v>3.128</v>
      </c>
      <c r="G13" s="31" t="n">
        <v>9.4</v>
      </c>
      <c r="H13" s="31">
        <f>ROUND(F13*G13,2)</f>
        <v/>
      </c>
    </row>
    <row r="14">
      <c r="A14" s="106" t="n">
        <v>2</v>
      </c>
      <c r="B14" s="103" t="n"/>
      <c r="C14" s="108" t="inlineStr">
        <is>
          <t>1-4-0</t>
        </is>
      </c>
      <c r="D14" s="109" t="inlineStr">
        <is>
          <t>Затраты труда рабочих (средний разряд работы 4,0)</t>
        </is>
      </c>
      <c r="E14" s="241" t="inlineStr">
        <is>
          <t>чел.-ч</t>
        </is>
      </c>
      <c r="F14" s="257" t="n">
        <v>1153.5298</v>
      </c>
      <c r="G14" s="31" t="n">
        <v>9.619999999999999</v>
      </c>
      <c r="H14" s="31">
        <f>ROUND(F14*G14,2)</f>
        <v/>
      </c>
    </row>
    <row r="15">
      <c r="A15" s="202" t="inlineStr">
        <is>
          <t>Затраты труда машинистов</t>
        </is>
      </c>
      <c r="B15" s="251" t="n"/>
      <c r="C15" s="251" t="n"/>
      <c r="D15" s="251" t="n"/>
      <c r="E15" s="252" t="n"/>
      <c r="F15" s="203" t="n"/>
      <c r="G15" s="32" t="n"/>
      <c r="H15" s="256">
        <f>H16</f>
        <v/>
      </c>
    </row>
    <row r="16">
      <c r="A16" s="241" t="n">
        <v>3</v>
      </c>
      <c r="B16" s="204" t="n"/>
      <c r="C16" s="108" t="n">
        <v>2</v>
      </c>
      <c r="D16" s="109" t="inlineStr">
        <is>
          <t>Затраты труда машинистов</t>
        </is>
      </c>
      <c r="E16" s="241" t="inlineStr">
        <is>
          <t>чел.-ч</t>
        </is>
      </c>
      <c r="F16" s="257" t="n">
        <v>330.66572</v>
      </c>
      <c r="G16" s="31" t="n"/>
      <c r="H16" s="258" t="n">
        <v>3749.03</v>
      </c>
    </row>
    <row r="17" customFormat="1" s="18">
      <c r="A17" s="203" t="inlineStr">
        <is>
          <t>Машины и механизмы</t>
        </is>
      </c>
      <c r="B17" s="251" t="n"/>
      <c r="C17" s="251" t="n"/>
      <c r="D17" s="251" t="n"/>
      <c r="E17" s="252" t="n"/>
      <c r="F17" s="203" t="n"/>
      <c r="G17" s="32" t="n"/>
      <c r="H17" s="256">
        <f>SUM(H18:H28)</f>
        <v/>
      </c>
    </row>
    <row r="18">
      <c r="A18" s="241" t="n">
        <v>4</v>
      </c>
      <c r="B18" s="204" t="n"/>
      <c r="C18" s="108" t="inlineStr">
        <is>
          <t>91.10.01-002</t>
        </is>
      </c>
      <c r="D18" s="109" t="inlineStr">
        <is>
          <t>Агрегаты наполнительно-опрессовочные до 300 м3/ч</t>
        </is>
      </c>
      <c r="E18" s="241" t="inlineStr">
        <is>
          <t>маш.-ч</t>
        </is>
      </c>
      <c r="F18" s="241" t="n">
        <v>131.34</v>
      </c>
      <c r="G18" s="33" t="n">
        <v>287.99</v>
      </c>
      <c r="H18" s="31">
        <f>ROUND(F18*G18,2)</f>
        <v/>
      </c>
      <c r="I18" s="27" t="n"/>
      <c r="J18" s="26" t="n"/>
      <c r="L18" s="27" t="n"/>
    </row>
    <row r="19" ht="25.5" customFormat="1" customHeight="1" s="18">
      <c r="A19" s="241" t="n">
        <v>5</v>
      </c>
      <c r="B19" s="204" t="n"/>
      <c r="C19" s="108" t="inlineStr">
        <is>
          <t>91.06.03-058</t>
        </is>
      </c>
      <c r="D19" s="109" t="inlineStr">
        <is>
          <t>Лебедки электрические тяговым усилием 156,96 кН (16 т)</t>
        </is>
      </c>
      <c r="E19" s="241" t="inlineStr">
        <is>
          <t>маш.-ч</t>
        </is>
      </c>
      <c r="F19" s="241" t="n">
        <v>61.38</v>
      </c>
      <c r="G19" s="33" t="n">
        <v>131.44</v>
      </c>
      <c r="H19" s="31">
        <f>ROUND(F19*G19,2)</f>
        <v/>
      </c>
      <c r="I19" s="27" t="n"/>
      <c r="L19" s="27" t="n"/>
    </row>
    <row r="20">
      <c r="A20" s="241" t="n">
        <v>6</v>
      </c>
      <c r="B20" s="204" t="n"/>
      <c r="C20" s="108" t="inlineStr">
        <is>
          <t>91.06.06-042</t>
        </is>
      </c>
      <c r="D20" s="109" t="inlineStr">
        <is>
          <t>Подъемники гидравлические, высота подъема 10 м</t>
        </is>
      </c>
      <c r="E20" s="241" t="inlineStr">
        <is>
          <t>маш.-ч</t>
        </is>
      </c>
      <c r="F20" s="241" t="n">
        <v>89.52</v>
      </c>
      <c r="G20" s="33" t="n">
        <v>29.6</v>
      </c>
      <c r="H20" s="31">
        <f>ROUND(F20*G20,2)</f>
        <v/>
      </c>
      <c r="I20" s="27" t="n"/>
      <c r="L20" s="27" t="n"/>
    </row>
    <row r="21" ht="25.5" customHeight="1" s="172">
      <c r="A21" s="241" t="n">
        <v>7</v>
      </c>
      <c r="B21" s="204" t="n"/>
      <c r="C21" s="108" t="inlineStr">
        <is>
          <t>91.05.05-014</t>
        </is>
      </c>
      <c r="D21" s="109" t="inlineStr">
        <is>
          <t>Краны на автомобильном ходу, грузоподъемность 10 т</t>
        </is>
      </c>
      <c r="E21" s="241" t="inlineStr">
        <is>
          <t>маш.-ч</t>
        </is>
      </c>
      <c r="F21" s="241" t="n">
        <v>20.63616</v>
      </c>
      <c r="G21" s="33" t="n">
        <v>111.99</v>
      </c>
      <c r="H21" s="31">
        <f>ROUND(F21*G21,2)</f>
        <v/>
      </c>
      <c r="I21" s="27" t="n"/>
      <c r="L21" s="27" t="n"/>
    </row>
    <row r="22">
      <c r="A22" s="241" t="n">
        <v>8</v>
      </c>
      <c r="B22" s="204" t="n"/>
      <c r="C22" s="108" t="inlineStr">
        <is>
          <t>91.14.02-001</t>
        </is>
      </c>
      <c r="D22" s="109" t="inlineStr">
        <is>
          <t>Автомобили бортовые, грузоподъемность до 5 т</t>
        </is>
      </c>
      <c r="E22" s="241" t="inlineStr">
        <is>
          <t>маш.-ч</t>
        </is>
      </c>
      <c r="F22" s="241" t="n">
        <v>20.63616</v>
      </c>
      <c r="G22" s="33" t="n">
        <v>65.70999999999999</v>
      </c>
      <c r="H22" s="31">
        <f>ROUND(F22*G22,2)</f>
        <v/>
      </c>
      <c r="I22" s="27" t="n"/>
      <c r="L22" s="27" t="n"/>
    </row>
    <row r="23">
      <c r="A23" s="241" t="n">
        <v>9</v>
      </c>
      <c r="B23" s="204" t="n"/>
      <c r="C23" s="108" t="inlineStr">
        <is>
          <t>91.06.09-001</t>
        </is>
      </c>
      <c r="D23" s="109" t="inlineStr">
        <is>
          <t>Вышки телескопические 25 м</t>
        </is>
      </c>
      <c r="E23" s="241" t="inlineStr">
        <is>
          <t>маш.-ч</t>
        </is>
      </c>
      <c r="F23" s="241" t="n">
        <v>6.68</v>
      </c>
      <c r="G23" s="33" t="n">
        <v>142.7</v>
      </c>
      <c r="H23" s="31">
        <f>ROUND(F23*G23,2)</f>
        <v/>
      </c>
      <c r="I23" s="27" t="n"/>
      <c r="L23" s="27" t="n"/>
    </row>
    <row r="24" ht="25.5" customHeight="1" s="172">
      <c r="A24" s="241" t="n">
        <v>10</v>
      </c>
      <c r="B24" s="204" t="n"/>
      <c r="C24" s="108" t="inlineStr">
        <is>
          <t>91.06.01-003</t>
        </is>
      </c>
      <c r="D24" s="109" t="inlineStr">
        <is>
          <t>Домкраты гидравлические, грузоподъемность 63-100 т</t>
        </is>
      </c>
      <c r="E24" s="241" t="inlineStr">
        <is>
          <t>маш.-ч</t>
        </is>
      </c>
      <c r="F24" s="241" t="n">
        <v>293.28</v>
      </c>
      <c r="G24" s="33" t="n">
        <v>0.9</v>
      </c>
      <c r="H24" s="31">
        <f>ROUND(F24*G24,2)</f>
        <v/>
      </c>
      <c r="I24" s="27" t="n"/>
    </row>
    <row r="25" ht="25.5" customHeight="1" s="172">
      <c r="A25" s="241" t="n">
        <v>11</v>
      </c>
      <c r="B25" s="204" t="n"/>
      <c r="C25" s="108" t="inlineStr">
        <is>
          <t>91.17.04-233</t>
        </is>
      </c>
      <c r="D25" s="109" t="inlineStr">
        <is>
          <t>Установки для сварки ручной дуговой (постоянного тока)</t>
        </is>
      </c>
      <c r="E25" s="241" t="inlineStr">
        <is>
          <t>маш.-ч</t>
        </is>
      </c>
      <c r="F25" s="241" t="n">
        <v>1.1192</v>
      </c>
      <c r="G25" s="33" t="n">
        <v>8.1</v>
      </c>
      <c r="H25" s="31">
        <f>ROUND(F25*G25,2)</f>
        <v/>
      </c>
    </row>
    <row r="26">
      <c r="A26" s="241" t="n">
        <v>12</v>
      </c>
      <c r="B26" s="204" t="n"/>
      <c r="C26" s="108" t="inlineStr">
        <is>
          <t>91.21.22-491</t>
        </is>
      </c>
      <c r="D26" s="109" t="inlineStr">
        <is>
          <t>Шинотрубогибы</t>
        </is>
      </c>
      <c r="E26" s="241" t="inlineStr">
        <is>
          <t>маш.-ч</t>
        </is>
      </c>
      <c r="F26" s="241" t="n">
        <v>0.4734</v>
      </c>
      <c r="G26" s="33" t="n">
        <v>15.24</v>
      </c>
      <c r="H26" s="31">
        <f>ROUND(F26*G26,2)</f>
        <v/>
      </c>
    </row>
    <row r="27" ht="25.5" customHeight="1" s="172">
      <c r="A27" s="241" t="n">
        <v>13</v>
      </c>
      <c r="B27" s="204" t="n"/>
      <c r="C27" s="108" t="inlineStr">
        <is>
          <t>91.21.22-703</t>
        </is>
      </c>
      <c r="D27" s="109" t="inlineStr">
        <is>
          <t>Молотки-перфораторы гидравлические, диаметр выбуриваемых отверстий 25-50 мм</t>
        </is>
      </c>
      <c r="E27" s="241" t="inlineStr">
        <is>
          <t>маш.-ч</t>
        </is>
      </c>
      <c r="F27" s="241" t="n">
        <v>0.718</v>
      </c>
      <c r="G27" s="33" t="n">
        <v>8.09</v>
      </c>
      <c r="H27" s="31">
        <f>ROUND(F27*G27,2)</f>
        <v/>
      </c>
    </row>
    <row r="28">
      <c r="A28" s="241" t="n">
        <v>14</v>
      </c>
      <c r="B28" s="204" t="n"/>
      <c r="C28" s="108" t="inlineStr">
        <is>
          <t>91.21.19-031</t>
        </is>
      </c>
      <c r="D28" s="109" t="inlineStr">
        <is>
          <t>Станки сверлильные</t>
        </is>
      </c>
      <c r="E28" s="241" t="inlineStr">
        <is>
          <t>маш.-ч</t>
        </is>
      </c>
      <c r="F28" s="241" t="n">
        <v>0.0858</v>
      </c>
      <c r="G28" s="33" t="n">
        <v>2.36</v>
      </c>
      <c r="H28" s="31">
        <f>ROUND(F28*G28,2)</f>
        <v/>
      </c>
    </row>
    <row r="29" ht="15" customHeight="1" s="172">
      <c r="A29" s="202" t="inlineStr">
        <is>
          <t>Оборудование</t>
        </is>
      </c>
      <c r="B29" s="251" t="n"/>
      <c r="C29" s="251" t="n"/>
      <c r="D29" s="251" t="n"/>
      <c r="E29" s="252" t="n"/>
      <c r="F29" s="30" t="n"/>
      <c r="G29" s="30" t="n"/>
      <c r="H29" s="256">
        <f>SUM(H30:H31)</f>
        <v/>
      </c>
    </row>
    <row r="30" ht="28.5" customHeight="1" s="172">
      <c r="A30" s="106" t="n">
        <v>15</v>
      </c>
      <c r="B30" s="108" t="n"/>
      <c r="C30" s="108" t="inlineStr">
        <is>
          <t>Прайс из СД ОП</t>
        </is>
      </c>
      <c r="D30" s="109" t="inlineStr">
        <is>
          <t>Реактор токоограничивающий масляный наружной установки 330 кВ, 1600А, 9,54 Ом</t>
        </is>
      </c>
      <c r="E30" s="241" t="inlineStr">
        <is>
          <t>компл.</t>
        </is>
      </c>
      <c r="F30" s="241" t="n">
        <v>1</v>
      </c>
      <c r="G30" s="31" t="n">
        <v>11821086.26</v>
      </c>
      <c r="H30" s="31">
        <f>ROUND(F30*G30,2)</f>
        <v/>
      </c>
      <c r="I30" s="29" t="n"/>
    </row>
    <row r="31" ht="27" customHeight="1" s="172">
      <c r="A31" s="106" t="n">
        <v>16</v>
      </c>
      <c r="B31" s="108" t="n"/>
      <c r="C31" s="108" t="inlineStr">
        <is>
          <t>Прайс из СД ОП</t>
        </is>
      </c>
      <c r="D31" s="109" t="inlineStr">
        <is>
          <t>Ограничитель перенапряжения 330 кВ</t>
        </is>
      </c>
      <c r="E31" s="241" t="inlineStr">
        <is>
          <t>шт</t>
        </is>
      </c>
      <c r="F31" s="241" t="n">
        <v>1</v>
      </c>
      <c r="G31" s="31" t="n">
        <v>80813.10000000001</v>
      </c>
      <c r="H31" s="31">
        <f>ROUND(F31*G31,2)</f>
        <v/>
      </c>
    </row>
    <row r="32">
      <c r="A32" s="203" t="inlineStr">
        <is>
          <t>Материалы</t>
        </is>
      </c>
      <c r="B32" s="251" t="n"/>
      <c r="C32" s="251" t="n"/>
      <c r="D32" s="251" t="n"/>
      <c r="E32" s="252" t="n"/>
      <c r="F32" s="203" t="n"/>
      <c r="G32" s="32" t="n"/>
      <c r="H32" s="256">
        <f>SUM(H33:H79)</f>
        <v/>
      </c>
    </row>
    <row r="33">
      <c r="A33" s="106" t="n">
        <v>17</v>
      </c>
      <c r="B33" s="204" t="n"/>
      <c r="C33" s="108" t="inlineStr">
        <is>
          <t>22.2.01.05-0052</t>
        </is>
      </c>
      <c r="D33" s="109" t="inlineStr">
        <is>
          <t>Изолятор опорный ИОС-35-500-03 УХЛ, Т1</t>
        </is>
      </c>
      <c r="E33" s="241" t="inlineStr">
        <is>
          <t>шт</t>
        </is>
      </c>
      <c r="F33" s="241" t="n">
        <v>72</v>
      </c>
      <c r="G33" s="31" t="n">
        <v>555.4400000000001</v>
      </c>
      <c r="H33" s="31">
        <f>ROUND(F33*G33,2)</f>
        <v/>
      </c>
      <c r="I33" s="29" t="n"/>
      <c r="K33" s="27" t="n"/>
    </row>
    <row r="34">
      <c r="A34" s="106" t="n">
        <v>18</v>
      </c>
      <c r="B34" s="204" t="n"/>
      <c r="C34" s="108" t="inlineStr">
        <is>
          <t>22.2.01.03-0003</t>
        </is>
      </c>
      <c r="D34" s="109" t="inlineStr">
        <is>
          <t>Изолятор подвесной стеклянный ПСД-70Е</t>
        </is>
      </c>
      <c r="E34" s="241" t="inlineStr">
        <is>
          <t>шт</t>
        </is>
      </c>
      <c r="F34" s="241" t="n">
        <v>184</v>
      </c>
      <c r="G34" s="31" t="n">
        <v>169.25</v>
      </c>
      <c r="H34" s="31">
        <f>ROUND(F34*G34,2)</f>
        <v/>
      </c>
      <c r="I34" s="29" t="n"/>
      <c r="K34" s="27" t="n"/>
    </row>
    <row r="35">
      <c r="A35" s="106" t="n">
        <v>19</v>
      </c>
      <c r="B35" s="204" t="n"/>
      <c r="C35" s="108" t="inlineStr">
        <is>
          <t>20.5.04.04-0016</t>
        </is>
      </c>
      <c r="D35" s="109" t="inlineStr">
        <is>
          <t>Зажим натяжной НАС-600-1</t>
        </is>
      </c>
      <c r="E35" s="241" t="inlineStr">
        <is>
          <t>шт</t>
        </is>
      </c>
      <c r="F35" s="241" t="n">
        <v>68</v>
      </c>
      <c r="G35" s="31" t="n">
        <v>311.42</v>
      </c>
      <c r="H35" s="31">
        <f>ROUND(F35*G35,2)</f>
        <v/>
      </c>
      <c r="I35" s="29" t="n"/>
      <c r="K35" s="27" t="n"/>
    </row>
    <row r="36">
      <c r="A36" s="106" t="n">
        <v>20</v>
      </c>
      <c r="B36" s="204" t="n"/>
      <c r="C36" s="108" t="inlineStr">
        <is>
          <t>20.2.10.01-0002</t>
        </is>
      </c>
      <c r="D36" s="109" t="inlineStr">
        <is>
          <t>Наконечники кабельные алюминиевые</t>
        </is>
      </c>
      <c r="E36" s="241" t="inlineStr">
        <is>
          <t>100 шт</t>
        </is>
      </c>
      <c r="F36" s="241" t="n">
        <v>12</v>
      </c>
      <c r="G36" s="31" t="n">
        <v>1276</v>
      </c>
      <c r="H36" s="31">
        <f>ROUND(F36*G36,2)</f>
        <v/>
      </c>
      <c r="I36" s="29" t="n"/>
    </row>
    <row r="37">
      <c r="A37" s="106" t="n">
        <v>21</v>
      </c>
      <c r="B37" s="204" t="n"/>
      <c r="C37" s="108" t="inlineStr">
        <is>
          <t>22.2.02.04-0044</t>
        </is>
      </c>
      <c r="D37" s="109" t="inlineStr">
        <is>
          <t>Звено промежуточное трехлапчатое ПРТ-7/21-2</t>
        </is>
      </c>
      <c r="E37" s="241" t="inlineStr">
        <is>
          <t>шт</t>
        </is>
      </c>
      <c r="F37" s="241" t="n">
        <v>67</v>
      </c>
      <c r="G37" s="31" t="n">
        <v>45.25</v>
      </c>
      <c r="H37" s="31">
        <f>ROUND(F37*G37,2)</f>
        <v/>
      </c>
      <c r="I37" s="29" t="n"/>
    </row>
    <row r="38">
      <c r="A38" s="106" t="n">
        <v>22</v>
      </c>
      <c r="B38" s="204" t="n"/>
      <c r="C38" s="108" t="inlineStr">
        <is>
          <t>20.1.01.07-0006</t>
        </is>
      </c>
      <c r="D38" s="109" t="inlineStr">
        <is>
          <t>Зажим опорный АА-6-3</t>
        </is>
      </c>
      <c r="E38" s="241" t="inlineStr">
        <is>
          <t>шт</t>
        </is>
      </c>
      <c r="F38" s="241" t="n">
        <v>70</v>
      </c>
      <c r="G38" s="31" t="n">
        <v>39.49</v>
      </c>
      <c r="H38" s="31">
        <f>ROUND(F38*G38,2)</f>
        <v/>
      </c>
      <c r="I38" s="29" t="n"/>
    </row>
    <row r="39">
      <c r="A39" s="106" t="n">
        <v>23</v>
      </c>
      <c r="B39" s="204" t="n"/>
      <c r="C39" s="108" t="inlineStr">
        <is>
          <t>20.1.02.22-0001</t>
        </is>
      </c>
      <c r="D39" s="109" t="inlineStr">
        <is>
          <t>Ушко: двухлапчатое укороченное У2К-7-16</t>
        </is>
      </c>
      <c r="E39" s="241" t="inlineStr">
        <is>
          <t>шт</t>
        </is>
      </c>
      <c r="F39" s="241" t="n">
        <v>67</v>
      </c>
      <c r="G39" s="31" t="n">
        <v>34.73</v>
      </c>
      <c r="H39" s="31">
        <f>ROUND(F39*G39,2)</f>
        <v/>
      </c>
      <c r="I39" s="29" t="n"/>
    </row>
    <row r="40">
      <c r="A40" s="106" t="n">
        <v>24</v>
      </c>
      <c r="B40" s="204" t="n"/>
      <c r="C40" s="108" t="inlineStr">
        <is>
          <t>20.1.02.21-0043</t>
        </is>
      </c>
      <c r="D40" s="109" t="inlineStr">
        <is>
          <t>Узел крепления КГП-7-3</t>
        </is>
      </c>
      <c r="E40" s="241" t="inlineStr">
        <is>
          <t>шт</t>
        </is>
      </c>
      <c r="F40" s="241" t="n">
        <v>67</v>
      </c>
      <c r="G40" s="31" t="n">
        <v>25.55</v>
      </c>
      <c r="H40" s="31">
        <f>ROUND(F40*G40,2)</f>
        <v/>
      </c>
      <c r="I40" s="29" t="n"/>
    </row>
    <row r="41" ht="63.75" customHeight="1" s="172">
      <c r="A41" s="106" t="n">
        <v>25</v>
      </c>
      <c r="B41" s="204" t="n"/>
      <c r="C41" s="108" t="inlineStr">
        <is>
          <t>20.2.09.08-0031</t>
        </is>
      </c>
      <c r="D41" s="10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241" t="inlineStr">
        <is>
          <t>компл</t>
        </is>
      </c>
      <c r="F41" s="241" t="n">
        <v>2</v>
      </c>
      <c r="G41" s="31" t="n">
        <v>542.5</v>
      </c>
      <c r="H41" s="31">
        <f>ROUND(F41*G41,2)</f>
        <v/>
      </c>
      <c r="I41" s="29" t="n"/>
    </row>
    <row r="42">
      <c r="A42" s="106" t="n">
        <v>26</v>
      </c>
      <c r="B42" s="204" t="n"/>
      <c r="C42" s="108" t="inlineStr">
        <is>
          <t>20.5.03.02-0001</t>
        </is>
      </c>
      <c r="D42" s="109" t="inlineStr">
        <is>
          <t>Шинодержатели 375/750 тип ШП, ШР</t>
        </is>
      </c>
      <c r="E42" s="241" t="inlineStr">
        <is>
          <t>шт</t>
        </is>
      </c>
      <c r="F42" s="241" t="n">
        <v>6</v>
      </c>
      <c r="G42" s="31" t="n">
        <v>163.88</v>
      </c>
      <c r="H42" s="31">
        <f>ROUND(F42*G42,2)</f>
        <v/>
      </c>
      <c r="I42" s="29" t="n"/>
    </row>
    <row r="43" ht="25.5" customHeight="1" s="172">
      <c r="A43" s="106" t="n">
        <v>27</v>
      </c>
      <c r="B43" s="204" t="n"/>
      <c r="C43" s="108" t="inlineStr">
        <is>
          <t>21.2.01.02-0094</t>
        </is>
      </c>
      <c r="D43" s="109" t="inlineStr">
        <is>
          <t>Провод неизолированный для воздушных линий электропередачи АС 300/39</t>
        </is>
      </c>
      <c r="E43" s="241" t="inlineStr">
        <is>
          <t>т</t>
        </is>
      </c>
      <c r="F43" s="241" t="n">
        <v>0.024</v>
      </c>
      <c r="G43" s="31" t="n">
        <v>32758.86</v>
      </c>
      <c r="H43" s="31">
        <f>ROUND(F43*G43,2)</f>
        <v/>
      </c>
      <c r="I43" s="29" t="n"/>
    </row>
    <row r="44">
      <c r="A44" s="106" t="n">
        <v>28</v>
      </c>
      <c r="B44" s="204" t="n"/>
      <c r="C44" s="108" t="inlineStr">
        <is>
          <t>20.1.02.14-1022</t>
        </is>
      </c>
      <c r="D44" s="109" t="inlineStr">
        <is>
          <t>Серьга СРС-7-16</t>
        </is>
      </c>
      <c r="E44" s="241" t="inlineStr">
        <is>
          <t>шт</t>
        </is>
      </c>
      <c r="F44" s="241" t="n">
        <v>67</v>
      </c>
      <c r="G44" s="31" t="n">
        <v>10.03</v>
      </c>
      <c r="H44" s="31">
        <f>ROUND(F44*G44,2)</f>
        <v/>
      </c>
      <c r="I44" s="29" t="n"/>
    </row>
    <row r="45" ht="25.5" customHeight="1" s="172">
      <c r="A45" s="106" t="n">
        <v>29</v>
      </c>
      <c r="B45" s="204" t="n"/>
      <c r="C45" s="108" t="inlineStr">
        <is>
          <t>07.2.07.04-0007</t>
        </is>
      </c>
      <c r="D45" s="109" t="inlineStr">
        <is>
          <t>Конструкции стальные индивидуальные решетчатые сварные, масса до 0,1 т</t>
        </is>
      </c>
      <c r="E45" s="241" t="inlineStr">
        <is>
          <t>т</t>
        </is>
      </c>
      <c r="F45" s="241" t="n">
        <v>0.044</v>
      </c>
      <c r="G45" s="31" t="n">
        <v>11500</v>
      </c>
      <c r="H45" s="31">
        <f>ROUND(F45*G45,2)</f>
        <v/>
      </c>
      <c r="I45" s="29" t="n"/>
    </row>
    <row r="46" customFormat="1" s="18">
      <c r="A46" s="106" t="n">
        <v>30</v>
      </c>
      <c r="B46" s="204" t="n"/>
      <c r="C46" s="108" t="inlineStr">
        <is>
          <t>20.1.02.05-0013</t>
        </is>
      </c>
      <c r="D46" s="109" t="inlineStr">
        <is>
          <t>Коромысло: универсальное трехлучевое 3КУ-16-1</t>
        </is>
      </c>
      <c r="E46" s="241" t="inlineStr">
        <is>
          <t>шт</t>
        </is>
      </c>
      <c r="F46" s="241" t="n">
        <v>1</v>
      </c>
      <c r="G46" s="31" t="n">
        <v>470.86</v>
      </c>
      <c r="H46" s="31">
        <f>ROUND(F46*G46,2)</f>
        <v/>
      </c>
      <c r="I46" s="29" t="n"/>
    </row>
    <row r="47">
      <c r="A47" s="106" t="n">
        <v>31</v>
      </c>
      <c r="B47" s="204" t="n"/>
      <c r="C47" s="108" t="inlineStr">
        <is>
          <t>20.2.02.06-0003</t>
        </is>
      </c>
      <c r="D47" s="109" t="inlineStr">
        <is>
          <t>Экран защитный: ЭЗ-500-6</t>
        </is>
      </c>
      <c r="E47" s="241" t="inlineStr">
        <is>
          <t>шт</t>
        </is>
      </c>
      <c r="F47" s="241" t="n">
        <v>1</v>
      </c>
      <c r="G47" s="31" t="n">
        <v>456.5</v>
      </c>
      <c r="H47" s="31">
        <f>ROUND(F47*G47,2)</f>
        <v/>
      </c>
      <c r="I47" s="29" t="n"/>
    </row>
    <row r="48">
      <c r="A48" s="106" t="n">
        <v>32</v>
      </c>
      <c r="B48" s="204" t="n"/>
      <c r="C48" s="108" t="inlineStr">
        <is>
          <t>10.1.02.02-0001</t>
        </is>
      </c>
      <c r="D48" s="109" t="inlineStr">
        <is>
          <t>Алюминий листовой (Пластина переходная АП 80Х8)</t>
        </is>
      </c>
      <c r="E48" s="241" t="inlineStr">
        <is>
          <t>т</t>
        </is>
      </c>
      <c r="F48" s="241" t="n">
        <v>0.00516</v>
      </c>
      <c r="G48" s="31" t="n">
        <v>64085.07</v>
      </c>
      <c r="H48" s="31">
        <f>ROUND(F48*G48,2)</f>
        <v/>
      </c>
      <c r="I48" s="29" t="n"/>
      <c r="K48" s="27" t="n"/>
    </row>
    <row r="49">
      <c r="A49" s="106" t="n">
        <v>33</v>
      </c>
      <c r="B49" s="204" t="n"/>
      <c r="C49" s="108" t="inlineStr">
        <is>
          <t>01.7.15.03-0042</t>
        </is>
      </c>
      <c r="D49" s="109" t="inlineStr">
        <is>
          <t>Болты с гайками и шайбами строительные</t>
        </is>
      </c>
      <c r="E49" s="241" t="inlineStr">
        <is>
          <t>кг</t>
        </is>
      </c>
      <c r="F49" s="241" t="n">
        <v>28.9406</v>
      </c>
      <c r="G49" s="31" t="n">
        <v>9.039999999999999</v>
      </c>
      <c r="H49" s="31">
        <f>ROUND(F49*G49,2)</f>
        <v/>
      </c>
      <c r="I49" s="29" t="n"/>
      <c r="K49" s="27" t="n"/>
    </row>
    <row r="50" ht="25.5" customHeight="1" s="172">
      <c r="A50" s="106" t="n">
        <v>34</v>
      </c>
      <c r="B50" s="204" t="n"/>
      <c r="C50" s="108" t="inlineStr">
        <is>
          <t>24.3.03.13-0415</t>
        </is>
      </c>
      <c r="D50" s="109" t="inlineStr">
        <is>
          <t>Трубы напорные полиэтиленовые, среднего типа, ПНД, номинальный наружный диаметр 63 мм</t>
        </is>
      </c>
      <c r="E50" s="241" t="inlineStr">
        <is>
          <t>м</t>
        </is>
      </c>
      <c r="F50" s="241" t="n">
        <v>10</v>
      </c>
      <c r="G50" s="31" t="n">
        <v>25.57</v>
      </c>
      <c r="H50" s="31">
        <f>ROUND(F50*G50,2)</f>
        <v/>
      </c>
      <c r="I50" s="29" t="n"/>
      <c r="K50" s="27" t="n"/>
    </row>
    <row r="51">
      <c r="A51" s="106" t="n">
        <v>35</v>
      </c>
      <c r="B51" s="204" t="n"/>
      <c r="C51" s="108" t="inlineStr">
        <is>
          <t>01.7.15.10-0035</t>
        </is>
      </c>
      <c r="D51" s="109" t="inlineStr">
        <is>
          <t>Скобы СК-21-1А</t>
        </is>
      </c>
      <c r="E51" s="241" t="inlineStr">
        <is>
          <t>шт</t>
        </is>
      </c>
      <c r="F51" s="241" t="n">
        <v>2</v>
      </c>
      <c r="G51" s="31" t="n">
        <v>116.92</v>
      </c>
      <c r="H51" s="31">
        <f>ROUND(F51*G51,2)</f>
        <v/>
      </c>
    </row>
    <row r="52" ht="25.5" customHeight="1" s="172">
      <c r="A52" s="106" t="n">
        <v>36</v>
      </c>
      <c r="B52" s="204" t="n"/>
      <c r="C52" s="108" t="inlineStr">
        <is>
          <t>01.3.01.06-0050</t>
        </is>
      </c>
      <c r="D52" s="109" t="inlineStr">
        <is>
          <t>Смазка универсальная тугоплавкая УТ (консталин жировой)</t>
        </is>
      </c>
      <c r="E52" s="241" t="inlineStr">
        <is>
          <t>т</t>
        </is>
      </c>
      <c r="F52" s="241" t="n">
        <v>0.01254</v>
      </c>
      <c r="G52" s="31" t="n">
        <v>17500</v>
      </c>
      <c r="H52" s="31">
        <f>ROUND(F52*G52,2)</f>
        <v/>
      </c>
    </row>
    <row r="53">
      <c r="A53" s="106" t="n">
        <v>37</v>
      </c>
      <c r="B53" s="204" t="n"/>
      <c r="C53" s="108" t="inlineStr">
        <is>
          <t>999-9950</t>
        </is>
      </c>
      <c r="D53" s="109" t="inlineStr">
        <is>
          <t>Вспомогательные ненормируемые ресурсы</t>
        </is>
      </c>
      <c r="E53" s="241" t="inlineStr">
        <is>
          <t>руб.</t>
        </is>
      </c>
      <c r="F53" s="241" t="n">
        <v>159.34688</v>
      </c>
      <c r="G53" s="31" t="n">
        <v>1</v>
      </c>
      <c r="H53" s="31">
        <f>ROUND(F53*G53,2)</f>
        <v/>
      </c>
    </row>
    <row r="54">
      <c r="A54" s="106" t="n">
        <v>38</v>
      </c>
      <c r="B54" s="204" t="n"/>
      <c r="C54" s="108" t="inlineStr">
        <is>
          <t>20.1.02.23-0082</t>
        </is>
      </c>
      <c r="D54" s="109" t="inlineStr">
        <is>
          <t>Перемычки гибкие, тип ПГС-50</t>
        </is>
      </c>
      <c r="E54" s="241" t="inlineStr">
        <is>
          <t>10 шт</t>
        </is>
      </c>
      <c r="F54" s="241" t="n">
        <v>4</v>
      </c>
      <c r="G54" s="31" t="n">
        <v>39</v>
      </c>
      <c r="H54" s="31">
        <f>ROUND(F54*G54,2)</f>
        <v/>
      </c>
    </row>
    <row r="55">
      <c r="A55" s="106" t="n">
        <v>39</v>
      </c>
      <c r="B55" s="204" t="n"/>
      <c r="C55" s="108" t="inlineStr">
        <is>
          <t>20.1.02.05-0011</t>
        </is>
      </c>
      <c r="D55" s="109" t="inlineStr">
        <is>
          <t>Коромысло: универсальное 2КУ-12-1</t>
        </is>
      </c>
      <c r="E55" s="241" t="inlineStr">
        <is>
          <t>шт</t>
        </is>
      </c>
      <c r="F55" s="241" t="n">
        <v>1</v>
      </c>
      <c r="G55" s="31" t="n">
        <v>127.11</v>
      </c>
      <c r="H55" s="31">
        <f>ROUND(F55*G55,2)</f>
        <v/>
      </c>
    </row>
    <row r="56">
      <c r="A56" s="106" t="n">
        <v>40</v>
      </c>
      <c r="B56" s="204" t="n"/>
      <c r="C56" s="108" t="inlineStr">
        <is>
          <t>20.1.02.21-0035</t>
        </is>
      </c>
      <c r="D56" s="109" t="inlineStr">
        <is>
          <t>Узел крепления КГН-7-5</t>
        </is>
      </c>
      <c r="E56" s="241" t="inlineStr">
        <is>
          <t>шт</t>
        </is>
      </c>
      <c r="F56" s="241" t="n">
        <v>1</v>
      </c>
      <c r="G56" s="31" t="n">
        <v>122.68</v>
      </c>
      <c r="H56" s="31">
        <f>ROUND(F56*G56,2)</f>
        <v/>
      </c>
    </row>
    <row r="57">
      <c r="A57" s="106" t="n">
        <v>41</v>
      </c>
      <c r="B57" s="204" t="n"/>
      <c r="C57" s="108" t="inlineStr">
        <is>
          <t>01.7.15.10-0038</t>
        </is>
      </c>
      <c r="D57" s="109" t="inlineStr">
        <is>
          <t>Скобы трехлапчатые СКТ-16-1</t>
        </is>
      </c>
      <c r="E57" s="241" t="inlineStr">
        <is>
          <t>шт</t>
        </is>
      </c>
      <c r="F57" s="241" t="n">
        <v>1</v>
      </c>
      <c r="G57" s="31" t="n">
        <v>113.53</v>
      </c>
      <c r="H57" s="31">
        <f>ROUND(F57*G57,2)</f>
        <v/>
      </c>
    </row>
    <row r="58">
      <c r="A58" s="106" t="n">
        <v>42</v>
      </c>
      <c r="B58" s="204" t="n"/>
      <c r="C58" s="108" t="inlineStr">
        <is>
          <t>20.1.02.22-0013</t>
        </is>
      </c>
      <c r="D58" s="109" t="inlineStr">
        <is>
          <t>Ушко: специальное УС-7-16</t>
        </is>
      </c>
      <c r="E58" s="241" t="inlineStr">
        <is>
          <t>шт</t>
        </is>
      </c>
      <c r="F58" s="241" t="n">
        <v>1</v>
      </c>
      <c r="G58" s="31" t="n">
        <v>88.97</v>
      </c>
      <c r="H58" s="31">
        <f>ROUND(F58*G58,2)</f>
        <v/>
      </c>
    </row>
    <row r="59">
      <c r="A59" s="106" t="n">
        <v>43</v>
      </c>
      <c r="B59" s="204" t="n"/>
      <c r="C59" s="108" t="inlineStr">
        <is>
          <t>01.7.15.10-0031</t>
        </is>
      </c>
      <c r="D59" s="109" t="inlineStr">
        <is>
          <t>Скобы СК-7-1А</t>
        </is>
      </c>
      <c r="E59" s="241" t="inlineStr">
        <is>
          <t>шт</t>
        </is>
      </c>
      <c r="F59" s="241" t="n">
        <v>3</v>
      </c>
      <c r="G59" s="31" t="n">
        <v>28.07</v>
      </c>
      <c r="H59" s="31">
        <f>ROUND(F59*G59,2)</f>
        <v/>
      </c>
    </row>
    <row r="60">
      <c r="A60" s="106" t="n">
        <v>44</v>
      </c>
      <c r="B60" s="204" t="n"/>
      <c r="C60" s="108" t="inlineStr">
        <is>
          <t>01.7.15.10-0034</t>
        </is>
      </c>
      <c r="D60" s="109" t="inlineStr">
        <is>
          <t>Скобы СК-16-1А</t>
        </is>
      </c>
      <c r="E60" s="241" t="inlineStr">
        <is>
          <t>шт</t>
        </is>
      </c>
      <c r="F60" s="241" t="n">
        <v>1</v>
      </c>
      <c r="G60" s="31" t="n">
        <v>70.76000000000001</v>
      </c>
      <c r="H60" s="31">
        <f>ROUND(F60*G60,2)</f>
        <v/>
      </c>
    </row>
    <row r="61" customFormat="1" s="18">
      <c r="A61" s="106" t="n">
        <v>45</v>
      </c>
      <c r="B61" s="204" t="n"/>
      <c r="C61" s="108" t="inlineStr">
        <is>
          <t>20.1.02.05-0003</t>
        </is>
      </c>
      <c r="D61" s="109" t="inlineStr">
        <is>
          <t>Коромысло: 2КД-7-1С</t>
        </is>
      </c>
      <c r="E61" s="241" t="inlineStr">
        <is>
          <t>шт</t>
        </is>
      </c>
      <c r="F61" s="241" t="n">
        <v>1</v>
      </c>
      <c r="G61" s="31" t="n">
        <v>50.46</v>
      </c>
      <c r="H61" s="31">
        <f>ROUND(F61*G61,2)</f>
        <v/>
      </c>
    </row>
    <row r="62">
      <c r="A62" s="106" t="n">
        <v>46</v>
      </c>
      <c r="B62" s="204" t="n"/>
      <c r="C62" s="108" t="inlineStr">
        <is>
          <t>20.1.02.05-0008</t>
        </is>
      </c>
      <c r="D62" s="109" t="inlineStr">
        <is>
          <t>Коромысло: К2-7-1С</t>
        </is>
      </c>
      <c r="E62" s="241" t="inlineStr">
        <is>
          <t>шт</t>
        </is>
      </c>
      <c r="F62" s="241" t="n">
        <v>1</v>
      </c>
      <c r="G62" s="31" t="n">
        <v>48.16</v>
      </c>
      <c r="H62" s="31">
        <f>ROUND(F62*G62,2)</f>
        <v/>
      </c>
    </row>
    <row r="63">
      <c r="A63" s="106" t="n">
        <v>47</v>
      </c>
      <c r="B63" s="204" t="n"/>
      <c r="C63" s="108" t="inlineStr">
        <is>
          <t>22.2.02.04-0017</t>
        </is>
      </c>
      <c r="D63" s="109" t="inlineStr">
        <is>
          <t>Звено промежуточное прямое двойное 2ПР-7-1</t>
        </is>
      </c>
      <c r="E63" s="241" t="inlineStr">
        <is>
          <t>шт</t>
        </is>
      </c>
      <c r="F63" s="241" t="n">
        <v>1</v>
      </c>
      <c r="G63" s="31" t="n">
        <v>41.1</v>
      </c>
      <c r="H63" s="31">
        <f>ROUND(F63*G63,2)</f>
        <v/>
      </c>
      <c r="K63" s="27" t="n"/>
    </row>
    <row r="64">
      <c r="A64" s="106" t="n">
        <v>48</v>
      </c>
      <c r="B64" s="204" t="n"/>
      <c r="C64" s="108" t="inlineStr">
        <is>
          <t>22.2.02.04-0001</t>
        </is>
      </c>
      <c r="D64" s="109" t="inlineStr">
        <is>
          <t>Звено промежуточное вывернутое ПРВ-7-1</t>
        </is>
      </c>
      <c r="E64" s="241" t="inlineStr">
        <is>
          <t>шт</t>
        </is>
      </c>
      <c r="F64" s="241" t="n">
        <v>1</v>
      </c>
      <c r="G64" s="31" t="n">
        <v>31.44</v>
      </c>
      <c r="H64" s="31">
        <f>ROUND(F64*G64,2)</f>
        <v/>
      </c>
      <c r="K64" s="27" t="n"/>
    </row>
    <row r="65">
      <c r="A65" s="106" t="n">
        <v>49</v>
      </c>
      <c r="B65" s="204" t="n"/>
      <c r="C65" s="108" t="inlineStr">
        <is>
          <t>22.2.02.04-0021</t>
        </is>
      </c>
      <c r="D65" s="109" t="inlineStr">
        <is>
          <t>Звено промежуточное прямое ПР-7-6</t>
        </is>
      </c>
      <c r="E65" s="241" t="inlineStr">
        <is>
          <t>шт</t>
        </is>
      </c>
      <c r="F65" s="241" t="n">
        <v>1</v>
      </c>
      <c r="G65" s="31" t="n">
        <v>27.04</v>
      </c>
      <c r="H65" s="31">
        <f>ROUND(F65*G65,2)</f>
        <v/>
      </c>
      <c r="K65" s="27" t="n"/>
    </row>
    <row r="66">
      <c r="A66" s="106" t="n">
        <v>50</v>
      </c>
      <c r="B66" s="204" t="n"/>
      <c r="C66" s="108" t="inlineStr">
        <is>
          <t>20.1.02.14-1014</t>
        </is>
      </c>
      <c r="D66" s="109" t="inlineStr">
        <is>
          <t>Серьга СР-7-16</t>
        </is>
      </c>
      <c r="E66" s="241" t="inlineStr">
        <is>
          <t>шт</t>
        </is>
      </c>
      <c r="F66" s="241" t="n">
        <v>1</v>
      </c>
      <c r="G66" s="31" t="n">
        <v>9.359999999999999</v>
      </c>
      <c r="H66" s="31">
        <f>ROUND(F66*G66,2)</f>
        <v/>
      </c>
    </row>
    <row r="67">
      <c r="A67" s="106" t="n">
        <v>51</v>
      </c>
      <c r="B67" s="204" t="n"/>
      <c r="C67" s="108" t="inlineStr">
        <is>
          <t>01.7.15.07-0031</t>
        </is>
      </c>
      <c r="D67" s="109" t="inlineStr">
        <is>
          <t>Дюбели распорные с гайкой</t>
        </is>
      </c>
      <c r="E67" s="241" t="inlineStr">
        <is>
          <t>100 шт</t>
        </is>
      </c>
      <c r="F67" s="241" t="n">
        <v>0.0352</v>
      </c>
      <c r="G67" s="31" t="n">
        <v>110</v>
      </c>
      <c r="H67" s="31">
        <f>ROUND(F67*G67,2)</f>
        <v/>
      </c>
    </row>
    <row r="68" ht="25.5" customHeight="1" s="172">
      <c r="A68" s="106" t="n">
        <v>52</v>
      </c>
      <c r="B68" s="204" t="n"/>
      <c r="C68" s="108" t="inlineStr">
        <is>
          <t>03.2.01.01-0003</t>
        </is>
      </c>
      <c r="D68" s="109" t="inlineStr">
        <is>
          <t>Портландцемент общестроительного назначения бездобавочный М500 Д0 (ЦЕМ I 42,5Н)</t>
        </is>
      </c>
      <c r="E68" s="241" t="inlineStr">
        <is>
          <t>т</t>
        </is>
      </c>
      <c r="F68" s="241" t="n">
        <v>0.00792</v>
      </c>
      <c r="G68" s="31" t="n">
        <v>480</v>
      </c>
      <c r="H68" s="31">
        <f>ROUND(F68*G68,2)</f>
        <v/>
      </c>
    </row>
    <row r="69">
      <c r="A69" s="106" t="n">
        <v>53</v>
      </c>
      <c r="B69" s="204" t="n"/>
      <c r="C69" s="108" t="inlineStr">
        <is>
          <t>01.3.01.01-0001</t>
        </is>
      </c>
      <c r="D69" s="109" t="inlineStr">
        <is>
          <t>Бензин авиационный Б-70</t>
        </is>
      </c>
      <c r="E69" s="241" t="inlineStr">
        <is>
          <t>т</t>
        </is>
      </c>
      <c r="F69" s="241" t="n">
        <v>0.0008</v>
      </c>
      <c r="G69" s="31" t="n">
        <v>4488.4</v>
      </c>
      <c r="H69" s="31">
        <f>ROUND(F69*G69,2)</f>
        <v/>
      </c>
    </row>
    <row r="70">
      <c r="A70" s="106" t="n">
        <v>54</v>
      </c>
      <c r="B70" s="204" t="n"/>
      <c r="C70" s="108" t="inlineStr">
        <is>
          <t>14.4.02.09-0001</t>
        </is>
      </c>
      <c r="D70" s="109" t="inlineStr">
        <is>
          <t>Краска</t>
        </is>
      </c>
      <c r="E70" s="241" t="inlineStr">
        <is>
          <t>кг</t>
        </is>
      </c>
      <c r="F70" s="241" t="n">
        <v>0.1254</v>
      </c>
      <c r="G70" s="31" t="n">
        <v>28.6</v>
      </c>
      <c r="H70" s="31">
        <f>ROUND(F70*G70,2)</f>
        <v/>
      </c>
    </row>
    <row r="71">
      <c r="A71" s="106" t="n">
        <v>55</v>
      </c>
      <c r="B71" s="204" t="n"/>
      <c r="C71" s="108" t="inlineStr">
        <is>
          <t>01.7.11.07-0034</t>
        </is>
      </c>
      <c r="D71" s="109" t="inlineStr">
        <is>
          <t>Электроды сварочные Э42А, диаметр 4 мм</t>
        </is>
      </c>
      <c r="E71" s="241" t="inlineStr">
        <is>
          <t>кг</t>
        </is>
      </c>
      <c r="F71" s="241" t="n">
        <v>0.2808</v>
      </c>
      <c r="G71" s="31" t="n">
        <v>10.57</v>
      </c>
      <c r="H71" s="31">
        <f>ROUND(F71*G71,2)</f>
        <v/>
      </c>
    </row>
    <row r="72">
      <c r="A72" s="106" t="n">
        <v>56</v>
      </c>
      <c r="B72" s="204" t="n"/>
      <c r="C72" s="108" t="inlineStr">
        <is>
          <t>14.1.02.01-0002</t>
        </is>
      </c>
      <c r="D72" s="109" t="inlineStr">
        <is>
          <t>Клей БМК-5к</t>
        </is>
      </c>
      <c r="E72" s="241" t="inlineStr">
        <is>
          <t>кг</t>
        </is>
      </c>
      <c r="F72" s="241" t="n">
        <v>0.055</v>
      </c>
      <c r="G72" s="31" t="n">
        <v>25.8</v>
      </c>
      <c r="H72" s="31">
        <f>ROUND(F72*G72,2)</f>
        <v/>
      </c>
    </row>
    <row r="73">
      <c r="A73" s="106" t="n">
        <v>57</v>
      </c>
      <c r="B73" s="204" t="n"/>
      <c r="C73" s="108" t="inlineStr">
        <is>
          <t>01.3.02.02-0001</t>
        </is>
      </c>
      <c r="D73" s="109" t="inlineStr">
        <is>
          <t>Аргон газообразный, сорт I</t>
        </is>
      </c>
      <c r="E73" s="241" t="inlineStr">
        <is>
          <t>м3</t>
        </is>
      </c>
      <c r="F73" s="241" t="n">
        <v>0.033</v>
      </c>
      <c r="G73" s="31" t="n">
        <v>17.86</v>
      </c>
      <c r="H73" s="31">
        <f>ROUND(F73*G73,2)</f>
        <v/>
      </c>
    </row>
    <row r="74">
      <c r="A74" s="106" t="n">
        <v>58</v>
      </c>
      <c r="B74" s="204" t="n"/>
      <c r="C74" s="108" t="inlineStr">
        <is>
          <t>01.7.06.07-0001</t>
        </is>
      </c>
      <c r="D74" s="109" t="inlineStr">
        <is>
          <t>Лента К226</t>
        </is>
      </c>
      <c r="E74" s="241" t="inlineStr">
        <is>
          <t>100 м</t>
        </is>
      </c>
      <c r="F74" s="241" t="n">
        <v>0.0048</v>
      </c>
      <c r="G74" s="31" t="n">
        <v>120</v>
      </c>
      <c r="H74" s="31">
        <f>ROUND(F74*G74,2)</f>
        <v/>
      </c>
    </row>
    <row r="75">
      <c r="A75" s="106" t="n">
        <v>59</v>
      </c>
      <c r="B75" s="204" t="n"/>
      <c r="C75" s="108" t="inlineStr">
        <is>
          <t>01.7.15.11-0061</t>
        </is>
      </c>
      <c r="D75" s="109" t="inlineStr">
        <is>
          <t>Шайбы пружинные</t>
        </is>
      </c>
      <c r="E75" s="241" t="inlineStr">
        <is>
          <t>т</t>
        </is>
      </c>
      <c r="F75" s="241" t="n">
        <v>1.7e-05</v>
      </c>
      <c r="G75" s="31" t="n">
        <v>31600</v>
      </c>
      <c r="H75" s="31">
        <f>ROUND(F75*G75,2)</f>
        <v/>
      </c>
    </row>
    <row r="76" ht="38.25" customFormat="1" customHeight="1" s="18">
      <c r="A76" s="106" t="n">
        <v>60</v>
      </c>
      <c r="B76" s="204" t="n"/>
      <c r="C76" s="108" t="inlineStr">
        <is>
          <t>10.1.02.04-0009</t>
        </is>
      </c>
      <c r="D76" s="10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241" t="inlineStr">
        <is>
          <t>т</t>
        </is>
      </c>
      <c r="F76" s="241" t="n">
        <v>8e-06</v>
      </c>
      <c r="G76" s="31" t="n">
        <v>55960.01</v>
      </c>
      <c r="H76" s="31">
        <f>ROUND(F76*G76,2)</f>
        <v/>
      </c>
    </row>
    <row r="77">
      <c r="A77" s="106" t="n">
        <v>61</v>
      </c>
      <c r="B77" s="204" t="n"/>
      <c r="C77" s="108" t="inlineStr">
        <is>
          <t>02.3.01.02-1011</t>
        </is>
      </c>
      <c r="D77" s="109" t="inlineStr">
        <is>
          <t>Песок природный I класс, средний, круглые сита</t>
        </is>
      </c>
      <c r="E77" s="241" t="inlineStr">
        <is>
          <t>м3</t>
        </is>
      </c>
      <c r="F77" s="241" t="n">
        <v>0.0066</v>
      </c>
      <c r="G77" s="31" t="n">
        <v>54.95</v>
      </c>
      <c r="H77" s="31">
        <f>ROUND(F77*G77,2)</f>
        <v/>
      </c>
    </row>
    <row r="78">
      <c r="A78" s="106" t="n">
        <v>62</v>
      </c>
      <c r="B78" s="204" t="n"/>
      <c r="C78" s="108" t="inlineStr">
        <is>
          <t>10.2.02.10-0013</t>
        </is>
      </c>
      <c r="D78" s="109" t="inlineStr">
        <is>
          <t>Прутки медные, круглые, марка М3, диаметр 20 мм</t>
        </is>
      </c>
      <c r="E78" s="241" t="inlineStr">
        <is>
          <t>т</t>
        </is>
      </c>
      <c r="F78" s="241" t="n">
        <v>4e-06</v>
      </c>
      <c r="G78" s="31" t="n">
        <v>71640</v>
      </c>
      <c r="H78" s="31">
        <f>ROUND(F78*G78,2)</f>
        <v/>
      </c>
      <c r="K78" s="27" t="n"/>
    </row>
    <row r="79">
      <c r="A79" s="106" t="n">
        <v>63</v>
      </c>
      <c r="B79" s="204" t="n"/>
      <c r="C79" s="108" t="inlineStr">
        <is>
          <t>01.3.01.05-0009</t>
        </is>
      </c>
      <c r="D79" s="109" t="inlineStr">
        <is>
          <t>Парафин нефтяной твердый Т-1</t>
        </is>
      </c>
      <c r="E79" s="241" t="inlineStr">
        <is>
          <t>т</t>
        </is>
      </c>
      <c r="F79" s="241" t="n">
        <v>2e-05</v>
      </c>
      <c r="G79" s="31" t="n">
        <v>8105.71</v>
      </c>
      <c r="H79" s="31">
        <f>ROUND(F79*G79,2)</f>
        <v/>
      </c>
      <c r="K79" s="27" t="n"/>
    </row>
    <row r="82">
      <c r="B82" s="174" t="inlineStr">
        <is>
          <t>Составил ______________________     Е. М. Добровольская</t>
        </is>
      </c>
    </row>
    <row r="83">
      <c r="B83" s="15" t="inlineStr">
        <is>
          <t xml:space="preserve">                         (подпись, инициалы, фамилия)</t>
        </is>
      </c>
    </row>
    <row r="85">
      <c r="B85" s="174" t="inlineStr">
        <is>
          <t>Проверил ______________________        А.В. Костянецкая</t>
        </is>
      </c>
    </row>
    <row r="86">
      <c r="B86" s="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3.4257812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63" t="n"/>
      <c r="C1" s="163" t="n"/>
      <c r="D1" s="163" t="n"/>
      <c r="E1" s="163" t="n"/>
    </row>
    <row r="2">
      <c r="B2" s="163" t="n"/>
      <c r="C2" s="163" t="n"/>
      <c r="D2" s="163" t="n"/>
      <c r="E2" s="236" t="inlineStr">
        <is>
          <t>Приложение № 4</t>
        </is>
      </c>
    </row>
    <row r="3">
      <c r="B3" s="163" t="n"/>
      <c r="C3" s="163" t="n"/>
      <c r="D3" s="163" t="n"/>
      <c r="E3" s="163" t="n"/>
    </row>
    <row r="4">
      <c r="B4" s="163" t="n"/>
      <c r="C4" s="163" t="n"/>
      <c r="D4" s="163" t="n"/>
      <c r="E4" s="163" t="n"/>
    </row>
    <row r="5">
      <c r="B5" s="208" t="inlineStr">
        <is>
          <t>Ресурсная модель</t>
        </is>
      </c>
    </row>
    <row r="6">
      <c r="B6" s="90" t="n"/>
      <c r="C6" s="163" t="n"/>
      <c r="D6" s="163" t="n"/>
      <c r="E6" s="163" t="n"/>
    </row>
    <row r="7" ht="25.5" customHeight="1" s="172">
      <c r="B7" s="209" t="inlineStr">
        <is>
          <t>Наименование разрабатываемого показателя УНЦ —  Ячейка реактора ТОР 330кВ номинальный ток 1600 А,  9,54 Ом</t>
        </is>
      </c>
    </row>
    <row r="8">
      <c r="B8" s="210" t="inlineStr">
        <is>
          <t>Единица измерения  — 1 ячейка</t>
        </is>
      </c>
    </row>
    <row r="9">
      <c r="B9" s="90" t="n"/>
      <c r="C9" s="163" t="n"/>
      <c r="D9" s="163" t="n"/>
      <c r="E9" s="163" t="n"/>
    </row>
    <row r="10" ht="51" customHeight="1" s="172">
      <c r="B10" s="217" t="inlineStr">
        <is>
          <t>Наименование</t>
        </is>
      </c>
      <c r="C10" s="217" t="inlineStr">
        <is>
          <t>Сметная стоимость в ценах на 01.01.2023
 (руб.)</t>
        </is>
      </c>
      <c r="D10" s="217" t="inlineStr">
        <is>
          <t>Удельный вес, 
(в СМР)</t>
        </is>
      </c>
      <c r="E10" s="217" t="inlineStr">
        <is>
          <t>Удельный вес, % 
(от всего по РМ)</t>
        </is>
      </c>
    </row>
    <row r="11">
      <c r="B11" s="92" t="inlineStr">
        <is>
          <t>Оплата труда рабочих</t>
        </is>
      </c>
      <c r="C11" s="165">
        <f>'Прил.5 Расчет СМР и ОБ'!J14</f>
        <v/>
      </c>
      <c r="D11" s="94">
        <f>C11/$C$24</f>
        <v/>
      </c>
      <c r="E11" s="94">
        <f>C11/$C$40</f>
        <v/>
      </c>
    </row>
    <row r="12">
      <c r="B12" s="92" t="inlineStr">
        <is>
          <t>Эксплуатация машин основных</t>
        </is>
      </c>
      <c r="C12" s="165">
        <f>'Прил.5 Расчет СМР и ОБ'!J21</f>
        <v/>
      </c>
      <c r="D12" s="94">
        <f>C12/$C$24</f>
        <v/>
      </c>
      <c r="E12" s="94">
        <f>C12/$C$40</f>
        <v/>
      </c>
    </row>
    <row r="13">
      <c r="B13" s="92" t="inlineStr">
        <is>
          <t>Эксплуатация машин прочих</t>
        </is>
      </c>
      <c r="C13" s="165">
        <f>'Прил.5 Расчет СМР и ОБ'!J31</f>
        <v/>
      </c>
      <c r="D13" s="94">
        <f>C13/$C$24</f>
        <v/>
      </c>
      <c r="E13" s="94">
        <f>C13/$C$40</f>
        <v/>
      </c>
    </row>
    <row r="14">
      <c r="B14" s="92" t="inlineStr">
        <is>
          <t>ЭКСПЛУАТАЦИЯ МАШИН, ВСЕГО:</t>
        </is>
      </c>
      <c r="C14" s="165">
        <f>C13+C12</f>
        <v/>
      </c>
      <c r="D14" s="94">
        <f>C14/$C$24</f>
        <v/>
      </c>
      <c r="E14" s="94">
        <f>C14/$C$40</f>
        <v/>
      </c>
    </row>
    <row r="15">
      <c r="B15" s="92" t="inlineStr">
        <is>
          <t>в том числе зарплата машинистов</t>
        </is>
      </c>
      <c r="C15" s="165">
        <f>'Прил.5 Расчет СМР и ОБ'!J16</f>
        <v/>
      </c>
      <c r="D15" s="94">
        <f>C15/$C$24</f>
        <v/>
      </c>
      <c r="E15" s="94">
        <f>C15/$C$40</f>
        <v/>
      </c>
    </row>
    <row r="16">
      <c r="B16" s="92" t="inlineStr">
        <is>
          <t>Материалы основные</t>
        </is>
      </c>
      <c r="C16" s="165">
        <f>'Прил.5 Расчет СМР и ОБ'!J47</f>
        <v/>
      </c>
      <c r="D16" s="94">
        <f>C16/$C$24</f>
        <v/>
      </c>
      <c r="E16" s="94">
        <f>C16/$C$40</f>
        <v/>
      </c>
    </row>
    <row r="17">
      <c r="B17" s="92" t="inlineStr">
        <is>
          <t>Материалы прочие</t>
        </is>
      </c>
      <c r="C17" s="165">
        <f>'Прил.5 Расчет СМР и ОБ'!J91</f>
        <v/>
      </c>
      <c r="D17" s="94">
        <f>C17/$C$24</f>
        <v/>
      </c>
      <c r="E17" s="94">
        <f>C17/$C$40</f>
        <v/>
      </c>
      <c r="G17" s="259" t="n"/>
    </row>
    <row r="18">
      <c r="B18" s="92" t="inlineStr">
        <is>
          <t>МАТЕРИАЛЫ, ВСЕГО:</t>
        </is>
      </c>
      <c r="C18" s="165">
        <f>C17+C16</f>
        <v/>
      </c>
      <c r="D18" s="94">
        <f>C18/$C$24</f>
        <v/>
      </c>
      <c r="E18" s="94">
        <f>C18/$C$40</f>
        <v/>
      </c>
    </row>
    <row r="19">
      <c r="B19" s="92" t="inlineStr">
        <is>
          <t>ИТОГО</t>
        </is>
      </c>
      <c r="C19" s="165">
        <f>C18+C14+C11</f>
        <v/>
      </c>
      <c r="D19" s="94" t="n"/>
      <c r="E19" s="92" t="n"/>
    </row>
    <row r="20">
      <c r="B20" s="92" t="inlineStr">
        <is>
          <t>Сметная прибыль, руб.</t>
        </is>
      </c>
      <c r="C20" s="165">
        <f>ROUND(C21*(C11+C15),2)</f>
        <v/>
      </c>
      <c r="D20" s="94">
        <f>C20/$C$24</f>
        <v/>
      </c>
      <c r="E20" s="94">
        <f>C20/$C$40</f>
        <v/>
      </c>
    </row>
    <row r="21">
      <c r="B21" s="92" t="inlineStr">
        <is>
          <t>Сметная прибыль, %</t>
        </is>
      </c>
      <c r="C21" s="96">
        <f>'Прил.5 Расчет СМР и ОБ'!D95</f>
        <v/>
      </c>
      <c r="D21" s="94" t="n"/>
      <c r="E21" s="92" t="n"/>
    </row>
    <row r="22">
      <c r="B22" s="92" t="inlineStr">
        <is>
          <t>Накладные расходы, руб.</t>
        </is>
      </c>
      <c r="C22" s="165">
        <f>ROUND(C23*(C11+C15),2)</f>
        <v/>
      </c>
      <c r="D22" s="94">
        <f>C22/$C$24</f>
        <v/>
      </c>
      <c r="E22" s="94">
        <f>C22/$C$40</f>
        <v/>
      </c>
    </row>
    <row r="23">
      <c r="B23" s="92" t="inlineStr">
        <is>
          <t>Накладные расходы, %</t>
        </is>
      </c>
      <c r="C23" s="96">
        <f>'Прил.5 Расчет СМР и ОБ'!D94</f>
        <v/>
      </c>
      <c r="D23" s="94" t="n"/>
      <c r="E23" s="92" t="n"/>
    </row>
    <row r="24">
      <c r="B24" s="92" t="inlineStr">
        <is>
          <t>ВСЕГО СМР с НР и СП</t>
        </is>
      </c>
      <c r="C24" s="165">
        <f>'Прил.5 Расчет СМР и ОБ'!J96</f>
        <v/>
      </c>
      <c r="D24" s="94">
        <f>C24/$C$24</f>
        <v/>
      </c>
      <c r="E24" s="94">
        <f>C24/$C$40</f>
        <v/>
      </c>
    </row>
    <row r="25" ht="25.5" customHeight="1" s="172">
      <c r="B25" s="92" t="inlineStr">
        <is>
          <t>ВСЕГО стоимость оборудования, в том числе</t>
        </is>
      </c>
      <c r="C25" s="165">
        <f>'Прил.5 Расчет СМР и ОБ'!J39</f>
        <v/>
      </c>
      <c r="D25" s="94" t="n"/>
      <c r="E25" s="94">
        <f>C25/$C$40</f>
        <v/>
      </c>
    </row>
    <row r="26" ht="25.5" customHeight="1" s="172">
      <c r="B26" s="92" t="inlineStr">
        <is>
          <t>стоимость оборудования технологического</t>
        </is>
      </c>
      <c r="C26" s="165">
        <f>'Прил.5 Расчет СМР и ОБ'!J40</f>
        <v/>
      </c>
      <c r="D26" s="94" t="n"/>
      <c r="E26" s="94">
        <f>C26/$C$40</f>
        <v/>
      </c>
    </row>
    <row r="27">
      <c r="B27" s="92" t="inlineStr">
        <is>
          <t>ИТОГО (СМР + ОБОРУДОВАНИЕ)</t>
        </is>
      </c>
      <c r="C27" s="97">
        <f>C24+C25</f>
        <v/>
      </c>
      <c r="D27" s="94" t="n"/>
      <c r="E27" s="94">
        <f>C27/$C$40</f>
        <v/>
      </c>
      <c r="G27" s="21" t="n"/>
    </row>
    <row r="28" ht="33" customHeight="1" s="172">
      <c r="B28" s="92" t="inlineStr">
        <is>
          <t>ПРОЧ. ЗАТР., УЧТЕННЫЕ ПОКАЗАТЕЛЕМ,  в том числе</t>
        </is>
      </c>
      <c r="C28" s="92" t="n"/>
      <c r="D28" s="92" t="n"/>
      <c r="E28" s="92" t="n"/>
    </row>
    <row r="29" ht="25.5" customHeight="1" s="172">
      <c r="B29" s="92" t="inlineStr">
        <is>
          <t>Временные здания и сооружения - 3,9%</t>
        </is>
      </c>
      <c r="C29" s="97">
        <f>ROUND(C24*3.9%,2)</f>
        <v/>
      </c>
      <c r="D29" s="92" t="n"/>
      <c r="E29" s="94">
        <f>C29/$C$40</f>
        <v/>
      </c>
    </row>
    <row r="30" ht="38.25" customHeight="1" s="172">
      <c r="B30" s="92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2" t="n"/>
      <c r="E30" s="94">
        <f>C30/$C$40</f>
        <v/>
      </c>
    </row>
    <row r="31">
      <c r="B31" s="92" t="inlineStr">
        <is>
          <t>Пусконаладочные работы</t>
        </is>
      </c>
      <c r="C31" s="97" t="n">
        <v>1147461.39</v>
      </c>
      <c r="D31" s="92" t="n"/>
      <c r="E31" s="94">
        <f>C31/$C$40</f>
        <v/>
      </c>
    </row>
    <row r="32" ht="25.5" customHeight="1" s="172">
      <c r="B32" s="92" t="inlineStr">
        <is>
          <t>Затраты по перевозке работников к месту работы и обратно</t>
        </is>
      </c>
      <c r="C32" s="97" t="n">
        <v>0</v>
      </c>
      <c r="D32" s="92" t="n"/>
      <c r="E32" s="94">
        <f>C32/$C$40</f>
        <v/>
      </c>
    </row>
    <row r="33" ht="25.5" customHeight="1" s="172">
      <c r="B33" s="92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2" t="n"/>
      <c r="E33" s="94">
        <f>C33/$C$40</f>
        <v/>
      </c>
    </row>
    <row r="34" ht="51" customHeight="1" s="172">
      <c r="B34" s="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2" t="n"/>
      <c r="E34" s="94">
        <f>C34/$C$40</f>
        <v/>
      </c>
    </row>
    <row r="35" ht="76.7" customHeight="1" s="172">
      <c r="B35" s="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2" t="n"/>
      <c r="E35" s="94">
        <f>C35/$C$40</f>
        <v/>
      </c>
    </row>
    <row r="36" ht="25.5" customHeight="1" s="172">
      <c r="B36" s="92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2" t="n"/>
      <c r="E36" s="94">
        <f>C36/$C$40</f>
        <v/>
      </c>
      <c r="G36" s="141" t="n"/>
      <c r="L36" s="21" t="n"/>
    </row>
    <row r="37">
      <c r="B37" s="92" t="inlineStr">
        <is>
          <t>Авторский надзор - 0,2%</t>
        </is>
      </c>
      <c r="C37" s="97">
        <f>ROUND((C27+C32+C33+C34+C35+C29+C31+C30)*0.2%,2)</f>
        <v/>
      </c>
      <c r="D37" s="92" t="n"/>
      <c r="E37" s="94">
        <f>C37/$C$40</f>
        <v/>
      </c>
      <c r="G37" s="142" t="n"/>
      <c r="L37" s="21" t="n"/>
    </row>
    <row r="38" ht="38.25" customHeight="1" s="172">
      <c r="B38" s="92" t="inlineStr">
        <is>
          <t>ИТОГО (СМР+ОБОРУДОВАНИЕ+ПРОЧ. ЗАТР., УЧТЕННЫЕ ПОКАЗАТЕЛЕМ)</t>
        </is>
      </c>
      <c r="C38" s="165">
        <f>C27+C32+C33+C34+C35+C29+C31+C30+C36+C37</f>
        <v/>
      </c>
      <c r="D38" s="92" t="n"/>
      <c r="E38" s="94">
        <f>C38/$C$40</f>
        <v/>
      </c>
    </row>
    <row r="39" ht="13.7" customHeight="1" s="172">
      <c r="B39" s="92" t="inlineStr">
        <is>
          <t>Непредвиденные расходы</t>
        </is>
      </c>
      <c r="C39" s="165">
        <f>ROUND(C38*3%,2)</f>
        <v/>
      </c>
      <c r="D39" s="92" t="n"/>
      <c r="E39" s="94">
        <f>C39/$C$38</f>
        <v/>
      </c>
    </row>
    <row r="40">
      <c r="B40" s="92" t="inlineStr">
        <is>
          <t>ВСЕГО:</t>
        </is>
      </c>
      <c r="C40" s="165">
        <f>C39+C38</f>
        <v/>
      </c>
      <c r="D40" s="92" t="n"/>
      <c r="E40" s="94">
        <f>C40/$C$40</f>
        <v/>
      </c>
    </row>
    <row r="41">
      <c r="B41" s="92" t="inlineStr">
        <is>
          <t>ИТОГО ПОКАЗАТЕЛЬ НА ЕД. ИЗМ.</t>
        </is>
      </c>
      <c r="C41" s="165">
        <f>C40/'Прил.5 Расчет СМР и ОБ'!E98</f>
        <v/>
      </c>
      <c r="D41" s="92" t="n"/>
      <c r="E41" s="92" t="n"/>
    </row>
    <row r="42">
      <c r="B42" s="167" t="n"/>
      <c r="C42" s="163" t="n"/>
      <c r="D42" s="163" t="n"/>
      <c r="E42" s="163" t="n"/>
    </row>
    <row r="43">
      <c r="B43" s="167" t="inlineStr">
        <is>
          <t>Составил ____________________________  Е. М. Добровольская</t>
        </is>
      </c>
      <c r="C43" s="163" t="n"/>
      <c r="D43" s="163" t="n"/>
      <c r="E43" s="163" t="n"/>
    </row>
    <row r="44">
      <c r="B44" s="167" t="inlineStr">
        <is>
          <t xml:space="preserve">(должность, подпись, инициалы, фамилия) </t>
        </is>
      </c>
      <c r="C44" s="163" t="n"/>
      <c r="D44" s="163" t="n"/>
      <c r="E44" s="163" t="n"/>
    </row>
    <row r="45">
      <c r="B45" s="167" t="n"/>
      <c r="C45" s="163" t="n"/>
      <c r="D45" s="163" t="n"/>
      <c r="E45" s="163" t="n"/>
    </row>
    <row r="46">
      <c r="B46" s="167" t="inlineStr">
        <is>
          <t>Проверил ____________________________ А.В. Костянецкая</t>
        </is>
      </c>
      <c r="C46" s="163" t="n"/>
      <c r="D46" s="163" t="n"/>
      <c r="E46" s="163" t="n"/>
    </row>
    <row r="47">
      <c r="B47" s="210" t="inlineStr">
        <is>
          <t>(должность, подпись, инициалы, фамилия)</t>
        </is>
      </c>
      <c r="D47" s="163" t="n"/>
      <c r="E47" s="163" t="n"/>
    </row>
    <row r="49">
      <c r="B49" s="163" t="n"/>
      <c r="C49" s="163" t="n"/>
      <c r="D49" s="163" t="n"/>
      <c r="E49" s="163" t="n"/>
    </row>
    <row r="50">
      <c r="B50" s="163" t="n"/>
      <c r="C50" s="163" t="n"/>
      <c r="D50" s="163" t="n"/>
      <c r="E50" s="16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04"/>
  <sheetViews>
    <sheetView view="pageBreakPreview" topLeftCell="A91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170" min="1" max="1"/>
    <col width="22.5703125" customWidth="1" style="170" min="2" max="2"/>
    <col width="39.140625" customWidth="1" style="170" min="3" max="3"/>
    <col width="16" customWidth="1" style="170" min="4" max="4"/>
    <col width="12.7109375" customWidth="1" style="170" min="5" max="5"/>
    <col width="14.5703125" customWidth="1" style="170" min="6" max="6"/>
    <col width="13.42578125" customWidth="1" style="170" min="7" max="7"/>
    <col width="12.7109375" customWidth="1" style="170" min="8" max="8"/>
    <col width="13.85546875" customWidth="1" style="170" min="9" max="9"/>
    <col width="17.5703125" customWidth="1" style="170" min="10" max="10"/>
    <col width="10.85546875" customWidth="1" style="170" min="11" max="11"/>
    <col width="13.85546875" customWidth="1" style="170" min="12" max="12"/>
    <col width="9.140625" customWidth="1" style="172" min="13" max="13"/>
  </cols>
  <sheetData>
    <row r="1" s="172">
      <c r="A1" s="170" t="n"/>
      <c r="B1" s="170" t="n"/>
      <c r="C1" s="170" t="n"/>
      <c r="D1" s="170" t="n"/>
      <c r="E1" s="170" t="n"/>
      <c r="F1" s="170" t="n"/>
      <c r="G1" s="170" t="n"/>
      <c r="H1" s="170" t="n"/>
      <c r="I1" s="170" t="n"/>
      <c r="J1" s="170" t="n"/>
      <c r="K1" s="170" t="n"/>
      <c r="L1" s="170" t="n"/>
      <c r="M1" s="170" t="n"/>
      <c r="N1" s="170" t="n"/>
    </row>
    <row r="2" ht="15.75" customHeight="1" s="172">
      <c r="A2" s="170" t="n"/>
      <c r="B2" s="170" t="n"/>
      <c r="C2" s="170" t="n"/>
      <c r="D2" s="170" t="n"/>
      <c r="E2" s="170" t="n"/>
      <c r="F2" s="170" t="n"/>
      <c r="G2" s="170" t="n"/>
      <c r="H2" s="231" t="inlineStr">
        <is>
          <t>Приложение №5</t>
        </is>
      </c>
      <c r="K2" s="170" t="n"/>
      <c r="L2" s="170" t="n"/>
      <c r="M2" s="170" t="n"/>
      <c r="N2" s="170" t="n"/>
    </row>
    <row r="3" s="172">
      <c r="A3" s="170" t="n"/>
      <c r="B3" s="170" t="n"/>
      <c r="C3" s="170" t="n"/>
      <c r="D3" s="170" t="n"/>
      <c r="E3" s="170" t="n"/>
      <c r="F3" s="170" t="n"/>
      <c r="G3" s="170" t="n"/>
      <c r="H3" s="170" t="n"/>
      <c r="I3" s="170" t="n"/>
      <c r="J3" s="170" t="n"/>
      <c r="K3" s="170" t="n"/>
      <c r="L3" s="170" t="n"/>
      <c r="M3" s="170" t="n"/>
      <c r="N3" s="170" t="n"/>
    </row>
    <row r="4" ht="12.75" customFormat="1" customHeight="1" s="163">
      <c r="A4" s="208" t="inlineStr">
        <is>
          <t>Расчет стоимости СМР и оборудования</t>
        </is>
      </c>
    </row>
    <row r="5" ht="12.75" customFormat="1" customHeight="1" s="163">
      <c r="A5" s="208" t="n"/>
      <c r="B5" s="208" t="n"/>
      <c r="C5" s="60" t="n"/>
      <c r="D5" s="208" t="n"/>
      <c r="E5" s="208" t="n"/>
      <c r="F5" s="208" t="n"/>
      <c r="G5" s="208" t="n"/>
      <c r="H5" s="208" t="n"/>
      <c r="I5" s="208" t="n"/>
      <c r="J5" s="208" t="n"/>
    </row>
    <row r="6" ht="12.75" customFormat="1" customHeight="1" s="163">
      <c r="A6" s="61" t="inlineStr">
        <is>
          <t>Наименование разрабатываемого показателя УНЦ</t>
        </is>
      </c>
      <c r="B6" s="62" t="n"/>
      <c r="C6" s="62" t="n"/>
      <c r="D6" s="232" t="inlineStr">
        <is>
          <t>Ячейка реактора ТОР 330кВ номинальный ток 1600 А,  9,54 Ом</t>
        </is>
      </c>
    </row>
    <row r="7" ht="12.75" customFormat="1" customHeight="1" s="163">
      <c r="A7" s="232" t="inlineStr">
        <is>
          <t>Единица измерения  — 1 ячейка</t>
        </is>
      </c>
      <c r="I7" s="209" t="n"/>
      <c r="J7" s="209" t="n"/>
    </row>
    <row r="8" ht="13.7" customFormat="1" customHeight="1" s="163">
      <c r="A8" s="232" t="n"/>
    </row>
    <row r="9" ht="27" customHeight="1" s="172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252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252" t="n"/>
      <c r="K9" s="170" t="n"/>
      <c r="L9" s="170" t="n"/>
      <c r="M9" s="170" t="n"/>
      <c r="N9" s="170" t="n"/>
    </row>
    <row r="10" ht="28.5" customHeight="1" s="172">
      <c r="A10" s="254" t="n"/>
      <c r="B10" s="254" t="n"/>
      <c r="C10" s="254" t="n"/>
      <c r="D10" s="254" t="n"/>
      <c r="E10" s="254" t="n"/>
      <c r="F10" s="217" t="inlineStr">
        <is>
          <t>на ед. изм.</t>
        </is>
      </c>
      <c r="G10" s="217" t="inlineStr">
        <is>
          <t>общая</t>
        </is>
      </c>
      <c r="H10" s="254" t="n"/>
      <c r="I10" s="217" t="inlineStr">
        <is>
          <t>на ед. изм.</t>
        </is>
      </c>
      <c r="J10" s="217" t="inlineStr">
        <is>
          <t>общая</t>
        </is>
      </c>
      <c r="K10" s="170" t="n"/>
      <c r="L10" s="170" t="n"/>
      <c r="M10" s="170" t="n"/>
      <c r="N10" s="170" t="n"/>
    </row>
    <row r="11" s="172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2" t="n">
        <v>9</v>
      </c>
      <c r="J11" s="212" t="n">
        <v>10</v>
      </c>
      <c r="K11" s="170" t="n"/>
      <c r="L11" s="170" t="n"/>
      <c r="M11" s="170" t="n"/>
      <c r="N11" s="170" t="n"/>
    </row>
    <row r="12">
      <c r="A12" s="217" t="n"/>
      <c r="B12" s="202" t="inlineStr">
        <is>
          <t>Затраты труда рабочих-строителей</t>
        </is>
      </c>
      <c r="C12" s="251" t="n"/>
      <c r="D12" s="251" t="n"/>
      <c r="E12" s="251" t="n"/>
      <c r="F12" s="251" t="n"/>
      <c r="G12" s="251" t="n"/>
      <c r="H12" s="252" t="n"/>
      <c r="I12" s="136" t="n"/>
      <c r="J12" s="136" t="n"/>
    </row>
    <row r="13" ht="25.5" customHeight="1" s="172">
      <c r="A13" s="217" t="n">
        <v>1</v>
      </c>
      <c r="B13" s="143" t="inlineStr">
        <is>
          <t>1-4-0</t>
        </is>
      </c>
      <c r="C13" s="221" t="inlineStr">
        <is>
          <t>Затраты труда рабочих-строителей среднего разряда (4,0)</t>
        </is>
      </c>
      <c r="D13" s="222" t="inlineStr">
        <is>
          <t>чел.-ч.</t>
        </is>
      </c>
      <c r="E13" s="260" t="n">
        <v>1850.538045738</v>
      </c>
      <c r="F13" s="154" t="n">
        <v>9.619999999999999</v>
      </c>
      <c r="G13" s="154">
        <f>ROUND(E13*F13,2)</f>
        <v/>
      </c>
      <c r="H13" s="149">
        <f>G13/G14</f>
        <v/>
      </c>
      <c r="I13" s="154">
        <f>ФОТр.тек.!E13</f>
        <v/>
      </c>
      <c r="J13" s="131">
        <f>ROUND(I13*E13,2)</f>
        <v/>
      </c>
    </row>
    <row r="14" ht="25.5" customFormat="1" customHeight="1" s="170">
      <c r="A14" s="217" t="n"/>
      <c r="B14" s="222" t="n"/>
      <c r="C14" s="226" t="inlineStr">
        <is>
          <t>Итого по разделу "Затраты труда рабочих-строителей"</t>
        </is>
      </c>
      <c r="D14" s="222" t="inlineStr">
        <is>
          <t>чел.-ч.</t>
        </is>
      </c>
      <c r="E14" s="260">
        <f>SUM(E13:E13)</f>
        <v/>
      </c>
      <c r="F14" s="154" t="n"/>
      <c r="G14" s="154">
        <f>SUM(G13:G13)</f>
        <v/>
      </c>
      <c r="H14" s="225" t="n">
        <v>1</v>
      </c>
      <c r="I14" s="156" t="n"/>
      <c r="J14" s="131">
        <f>SUM(J13:J13)</f>
        <v/>
      </c>
    </row>
    <row r="15" ht="14.25" customFormat="1" customHeight="1" s="170">
      <c r="A15" s="217" t="n"/>
      <c r="B15" s="221" t="inlineStr">
        <is>
          <t>Затраты труда машинистов</t>
        </is>
      </c>
      <c r="C15" s="251" t="n"/>
      <c r="D15" s="251" t="n"/>
      <c r="E15" s="251" t="n"/>
      <c r="F15" s="251" t="n"/>
      <c r="G15" s="251" t="n"/>
      <c r="H15" s="252" t="n"/>
      <c r="I15" s="156" t="n"/>
      <c r="J15" s="136" t="n"/>
    </row>
    <row r="16" ht="14.25" customFormat="1" customHeight="1" s="170">
      <c r="A16" s="217" t="n">
        <v>2</v>
      </c>
      <c r="B16" s="222" t="n">
        <v>2</v>
      </c>
      <c r="C16" s="221" t="inlineStr">
        <is>
          <t>Затраты труда машинистов</t>
        </is>
      </c>
      <c r="D16" s="222" t="inlineStr">
        <is>
          <t>чел.-ч.</t>
        </is>
      </c>
      <c r="E16" s="260" t="n">
        <v>529.065152</v>
      </c>
      <c r="F16" s="154" t="n">
        <v>11.337824797805</v>
      </c>
      <c r="G16" s="154">
        <f>ROUND(E16*F16,2)</f>
        <v/>
      </c>
      <c r="H16" s="225" t="n">
        <v>1</v>
      </c>
      <c r="I16" s="154">
        <f>ROUND(F16*'Прил. 10'!D11,2)</f>
        <v/>
      </c>
      <c r="J16" s="131">
        <f>ROUND(I16*E16,2)</f>
        <v/>
      </c>
    </row>
    <row r="17" ht="14.25" customFormat="1" customHeight="1" s="170">
      <c r="A17" s="217" t="n"/>
      <c r="B17" s="226" t="inlineStr">
        <is>
          <t>Машины и механизмы</t>
        </is>
      </c>
      <c r="C17" s="251" t="n"/>
      <c r="D17" s="251" t="n"/>
      <c r="E17" s="251" t="n"/>
      <c r="F17" s="251" t="n"/>
      <c r="G17" s="251" t="n"/>
      <c r="H17" s="252" t="n"/>
      <c r="I17" s="156" t="n"/>
      <c r="J17" s="136" t="n"/>
    </row>
    <row r="18" ht="14.25" customFormat="1" customHeight="1" s="170">
      <c r="A18" s="217" t="n"/>
      <c r="B18" s="216" t="inlineStr">
        <is>
          <t>Основные 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136" t="n"/>
      <c r="J18" s="136" t="n"/>
    </row>
    <row r="19" ht="25.5" customFormat="1" customHeight="1" s="170">
      <c r="A19" s="217" t="n">
        <v>3</v>
      </c>
      <c r="B19" s="72" t="inlineStr">
        <is>
          <t>91.10.01-002</t>
        </is>
      </c>
      <c r="C19" s="216" t="inlineStr">
        <is>
          <t>Агрегаты наполнительно-опрессовочные до 300 м3/ч</t>
        </is>
      </c>
      <c r="D19" s="217" t="inlineStr">
        <is>
          <t>маш.-ч</t>
        </is>
      </c>
      <c r="E19" s="261" t="n">
        <v>210.144</v>
      </c>
      <c r="F19" s="219" t="n">
        <v>287.99</v>
      </c>
      <c r="G19" s="131">
        <f>ROUND(E19*F19,2)</f>
        <v/>
      </c>
      <c r="H19" s="130">
        <f>G19/$G$32</f>
        <v/>
      </c>
      <c r="I19" s="131">
        <f>ROUND(F19*'Прил. 10'!$D$12,2)</f>
        <v/>
      </c>
      <c r="J19" s="131">
        <f>ROUND(I19*E19,2)</f>
        <v/>
      </c>
    </row>
    <row r="20" ht="25.5" customFormat="1" customHeight="1" s="170">
      <c r="A20" s="217" t="n">
        <v>4</v>
      </c>
      <c r="B20" s="72" t="inlineStr">
        <is>
          <t>91.06.03-058</t>
        </is>
      </c>
      <c r="C20" s="216" t="inlineStr">
        <is>
          <t>Лебедки электрические тяговым усилием 156,96 кН (16 т)</t>
        </is>
      </c>
      <c r="D20" s="217" t="inlineStr">
        <is>
          <t>маш.-ч</t>
        </is>
      </c>
      <c r="E20" s="261" t="n">
        <v>98.208</v>
      </c>
      <c r="F20" s="219" t="n">
        <v>131.44</v>
      </c>
      <c r="G20" s="131">
        <f>ROUND(E20*F20,2)</f>
        <v/>
      </c>
      <c r="H20" s="130">
        <f>G20/$G$32</f>
        <v/>
      </c>
      <c r="I20" s="131">
        <f>ROUND(F20*'Прил. 10'!$D$12,2)</f>
        <v/>
      </c>
      <c r="J20" s="131">
        <f>ROUND(I20*E20,2)</f>
        <v/>
      </c>
    </row>
    <row r="21" ht="14.25" customFormat="1" customHeight="1" s="170">
      <c r="A21" s="217" t="n"/>
      <c r="B21" s="217" t="n"/>
      <c r="C21" s="216" t="inlineStr">
        <is>
          <t>Итого основные машины и механизмы</t>
        </is>
      </c>
      <c r="D21" s="217" t="n"/>
      <c r="E21" s="261" t="n"/>
      <c r="F21" s="131" t="n"/>
      <c r="G21" s="131">
        <f>SUM(G19:G20)</f>
        <v/>
      </c>
      <c r="H21" s="220">
        <f>G21/G32</f>
        <v/>
      </c>
      <c r="I21" s="139" t="n"/>
      <c r="J21" s="131">
        <f>SUM(J19:J20)</f>
        <v/>
      </c>
    </row>
    <row r="22" hidden="1" outlineLevel="1" ht="25.5" customFormat="1" customHeight="1" s="170">
      <c r="A22" s="217" t="n">
        <v>5</v>
      </c>
      <c r="B22" s="72" t="inlineStr">
        <is>
          <t>91.06.06-042</t>
        </is>
      </c>
      <c r="C22" s="216" t="inlineStr">
        <is>
          <t>Подъемники гидравлические, высота подъема 10 м</t>
        </is>
      </c>
      <c r="D22" s="217" t="inlineStr">
        <is>
          <t>маш.-ч</t>
        </is>
      </c>
      <c r="E22" s="261" t="n">
        <v>143.232</v>
      </c>
      <c r="F22" s="219" t="n">
        <v>29.6</v>
      </c>
      <c r="G22" s="131">
        <f>ROUND(E22*F22,2)</f>
        <v/>
      </c>
      <c r="H22" s="130">
        <f>G22/$G$32</f>
        <v/>
      </c>
      <c r="I22" s="131">
        <f>ROUND(F22*'Прил. 10'!$D$12,2)</f>
        <v/>
      </c>
      <c r="J22" s="131">
        <f>ROUND(I22*E22,2)</f>
        <v/>
      </c>
    </row>
    <row r="23" hidden="1" outlineLevel="1" ht="25.5" customFormat="1" customHeight="1" s="170">
      <c r="A23" s="217" t="n">
        <v>6</v>
      </c>
      <c r="B23" s="72" t="inlineStr">
        <is>
          <t>91.05.05-014</t>
        </is>
      </c>
      <c r="C23" s="216" t="inlineStr">
        <is>
          <t>Краны на автомобильном ходу, грузоподъемность 10 т</t>
        </is>
      </c>
      <c r="D23" s="217" t="inlineStr">
        <is>
          <t>маш.-ч</t>
        </is>
      </c>
      <c r="E23" s="261" t="n">
        <v>33.017856</v>
      </c>
      <c r="F23" s="219" t="n">
        <v>111.99</v>
      </c>
      <c r="G23" s="131">
        <f>ROUND(E23*F23,2)</f>
        <v/>
      </c>
      <c r="H23" s="130">
        <f>G23/$G$32</f>
        <v/>
      </c>
      <c r="I23" s="131">
        <f>ROUND(F23*'Прил. 10'!$D$12,2)</f>
        <v/>
      </c>
      <c r="J23" s="131">
        <f>ROUND(I23*E23,2)</f>
        <v/>
      </c>
    </row>
    <row r="24" hidden="1" outlineLevel="1" ht="25.5" customFormat="1" customHeight="1" s="170">
      <c r="A24" s="217" t="n">
        <v>7</v>
      </c>
      <c r="B24" s="72" t="inlineStr">
        <is>
          <t>91.14.02-001</t>
        </is>
      </c>
      <c r="C24" s="216" t="inlineStr">
        <is>
          <t>Автомобили бортовые, грузоподъемность до 5 т</t>
        </is>
      </c>
      <c r="D24" s="217" t="inlineStr">
        <is>
          <t>маш.-ч</t>
        </is>
      </c>
      <c r="E24" s="261" t="n">
        <v>33.017856</v>
      </c>
      <c r="F24" s="219" t="n">
        <v>65.70999999999999</v>
      </c>
      <c r="G24" s="131">
        <f>ROUND(E24*F24,2)</f>
        <v/>
      </c>
      <c r="H24" s="130">
        <f>G24/$G$32</f>
        <v/>
      </c>
      <c r="I24" s="131">
        <f>ROUND(F24*'Прил. 10'!$D$12,2)</f>
        <v/>
      </c>
      <c r="J24" s="131">
        <f>ROUND(I24*E24,2)</f>
        <v/>
      </c>
    </row>
    <row r="25" hidden="1" outlineLevel="1" ht="32.25" customFormat="1" customHeight="1" s="170">
      <c r="A25" s="217" t="n">
        <v>8</v>
      </c>
      <c r="B25" s="72" t="inlineStr">
        <is>
          <t>91.06.09-001</t>
        </is>
      </c>
      <c r="C25" s="216" t="inlineStr">
        <is>
          <t>Вышки телескопические 25 м</t>
        </is>
      </c>
      <c r="D25" s="217" t="inlineStr">
        <is>
          <t>маш.-ч</t>
        </is>
      </c>
      <c r="E25" s="261" t="n">
        <v>10.688</v>
      </c>
      <c r="F25" s="219" t="n">
        <v>142.7</v>
      </c>
      <c r="G25" s="131">
        <f>ROUND(E25*F25,2)</f>
        <v/>
      </c>
      <c r="H25" s="130">
        <f>G25/$G$32</f>
        <v/>
      </c>
      <c r="I25" s="131">
        <f>ROUND(F25*'Прил. 10'!$D$12,2)</f>
        <v/>
      </c>
      <c r="J25" s="131">
        <f>ROUND(I25*E25,2)</f>
        <v/>
      </c>
    </row>
    <row r="26" hidden="1" outlineLevel="1" ht="25.5" customFormat="1" customHeight="1" s="170">
      <c r="A26" s="217" t="n">
        <v>9</v>
      </c>
      <c r="B26" s="72" t="inlineStr">
        <is>
          <t>91.06.01-003</t>
        </is>
      </c>
      <c r="C26" s="216" t="inlineStr">
        <is>
          <t>Домкраты гидравлические, грузоподъемность 63-100 т</t>
        </is>
      </c>
      <c r="D26" s="217" t="inlineStr">
        <is>
          <t>маш.-ч</t>
        </is>
      </c>
      <c r="E26" s="261" t="n">
        <v>469.248</v>
      </c>
      <c r="F26" s="219" t="n">
        <v>0.9</v>
      </c>
      <c r="G26" s="131">
        <f>ROUND(E26*F26,2)</f>
        <v/>
      </c>
      <c r="H26" s="130">
        <f>G26/$G$32</f>
        <v/>
      </c>
      <c r="I26" s="131">
        <f>ROUND(F26*'Прил. 10'!$D$12,2)</f>
        <v/>
      </c>
      <c r="J26" s="131">
        <f>ROUND(I26*E26,2)</f>
        <v/>
      </c>
    </row>
    <row r="27" hidden="1" outlineLevel="1" ht="25.5" customFormat="1" customHeight="1" s="170">
      <c r="A27" s="217" t="n">
        <v>10</v>
      </c>
      <c r="B27" s="72" t="inlineStr">
        <is>
          <t>91.17.04-233</t>
        </is>
      </c>
      <c r="C27" s="216" t="inlineStr">
        <is>
          <t>Установки для сварки ручной дуговой (постоянного тока)</t>
        </is>
      </c>
      <c r="D27" s="217" t="inlineStr">
        <is>
          <t>маш.-ч</t>
        </is>
      </c>
      <c r="E27" s="261" t="n">
        <v>1.79072</v>
      </c>
      <c r="F27" s="219" t="n">
        <v>8.1</v>
      </c>
      <c r="G27" s="131">
        <f>ROUND(E27*F27,2)</f>
        <v/>
      </c>
      <c r="H27" s="130">
        <f>G27/$G$32</f>
        <v/>
      </c>
      <c r="I27" s="131">
        <f>ROUND(F27*'Прил. 10'!$D$12,2)</f>
        <v/>
      </c>
      <c r="J27" s="131">
        <f>ROUND(I27*E27,2)</f>
        <v/>
      </c>
    </row>
    <row r="28" hidden="1" outlineLevel="1" ht="30.2" customFormat="1" customHeight="1" s="170">
      <c r="A28" s="217" t="n">
        <v>11</v>
      </c>
      <c r="B28" s="72" t="inlineStr">
        <is>
          <t>91.21.22-491</t>
        </is>
      </c>
      <c r="C28" s="216" t="inlineStr">
        <is>
          <t>Шинотрубогибы</t>
        </is>
      </c>
      <c r="D28" s="217" t="inlineStr">
        <is>
          <t>маш.-ч</t>
        </is>
      </c>
      <c r="E28" s="261" t="n">
        <v>0.75744</v>
      </c>
      <c r="F28" s="219" t="n">
        <v>15.24</v>
      </c>
      <c r="G28" s="131">
        <f>ROUND(E28*F28,2)</f>
        <v/>
      </c>
      <c r="H28" s="130">
        <f>G28/$G$32</f>
        <v/>
      </c>
      <c r="I28" s="131">
        <f>ROUND(F28*'Прил. 10'!$D$12,2)</f>
        <v/>
      </c>
      <c r="J28" s="131">
        <f>ROUND(I28*E28,2)</f>
        <v/>
      </c>
    </row>
    <row r="29" hidden="1" outlineLevel="1" ht="38.25" customFormat="1" customHeight="1" s="170">
      <c r="A29" s="217" t="n">
        <v>12</v>
      </c>
      <c r="B29" s="72" t="inlineStr">
        <is>
          <t>91.21.22-703</t>
        </is>
      </c>
      <c r="C29" s="216" t="inlineStr">
        <is>
          <t>Молотки-перфораторы гидравлические, диаметр выбуриваемых отверстий 25-50 мм</t>
        </is>
      </c>
      <c r="D29" s="217" t="inlineStr">
        <is>
          <t>маш.-ч</t>
        </is>
      </c>
      <c r="E29" s="261" t="n">
        <v>1.1488</v>
      </c>
      <c r="F29" s="219" t="n">
        <v>8.09</v>
      </c>
      <c r="G29" s="131">
        <f>ROUND(E29*F29,2)</f>
        <v/>
      </c>
      <c r="H29" s="130">
        <f>G29/$G$32</f>
        <v/>
      </c>
      <c r="I29" s="131">
        <f>ROUND(F29*'Прил. 10'!$D$12,2)</f>
        <v/>
      </c>
      <c r="J29" s="131">
        <f>ROUND(I29*E29,2)</f>
        <v/>
      </c>
    </row>
    <row r="30" hidden="1" outlineLevel="1" ht="14.25" customFormat="1" customHeight="1" s="170">
      <c r="A30" s="217" t="n">
        <v>13</v>
      </c>
      <c r="B30" s="72" t="inlineStr">
        <is>
          <t>91.21.19-031</t>
        </is>
      </c>
      <c r="C30" s="216" t="inlineStr">
        <is>
          <t>Станки сверлильные</t>
        </is>
      </c>
      <c r="D30" s="217" t="inlineStr">
        <is>
          <t>маш.-ч</t>
        </is>
      </c>
      <c r="E30" s="261" t="n">
        <v>0.13728</v>
      </c>
      <c r="F30" s="219" t="n">
        <v>2.36</v>
      </c>
      <c r="G30" s="131">
        <f>ROUND(E30*F30,2)</f>
        <v/>
      </c>
      <c r="H30" s="130">
        <f>G30/$G$32</f>
        <v/>
      </c>
      <c r="I30" s="131">
        <f>ROUND(F30*'Прил. 10'!$D$12,2)</f>
        <v/>
      </c>
      <c r="J30" s="131">
        <f>ROUND(I30*E30,2)</f>
        <v/>
      </c>
    </row>
    <row r="31" collapsed="1" ht="14.25" customFormat="1" customHeight="1" s="170">
      <c r="A31" s="217" t="n"/>
      <c r="B31" s="217" t="n"/>
      <c r="C31" s="216" t="inlineStr">
        <is>
          <t>Итого прочие машины и механизмы</t>
        </is>
      </c>
      <c r="D31" s="217" t="n"/>
      <c r="E31" s="218" t="n"/>
      <c r="F31" s="131" t="n"/>
      <c r="G31" s="139">
        <f>SUM(G22:G30)</f>
        <v/>
      </c>
      <c r="H31" s="130">
        <f>G31/G32</f>
        <v/>
      </c>
      <c r="I31" s="131" t="n"/>
      <c r="J31" s="139">
        <f>SUM(J22:J30)</f>
        <v/>
      </c>
    </row>
    <row r="32" ht="25.5" customFormat="1" customHeight="1" s="170">
      <c r="A32" s="217" t="n"/>
      <c r="B32" s="217" t="n"/>
      <c r="C32" s="202" t="inlineStr">
        <is>
          <t>Итого по разделу «Машины и механизмы»</t>
        </is>
      </c>
      <c r="D32" s="217" t="n"/>
      <c r="E32" s="218" t="n"/>
      <c r="F32" s="131" t="n"/>
      <c r="G32" s="131">
        <f>G31+G21</f>
        <v/>
      </c>
      <c r="H32" s="132" t="n">
        <v>1</v>
      </c>
      <c r="I32" s="133" t="n"/>
      <c r="J32" s="134">
        <f>J31+J21</f>
        <v/>
      </c>
    </row>
    <row r="33" ht="14.25" customFormat="1" customHeight="1" s="170">
      <c r="A33" s="217" t="n"/>
      <c r="B33" s="202" t="inlineStr">
        <is>
          <t>Оборудование</t>
        </is>
      </c>
      <c r="C33" s="251" t="n"/>
      <c r="D33" s="251" t="n"/>
      <c r="E33" s="251" t="n"/>
      <c r="F33" s="251" t="n"/>
      <c r="G33" s="251" t="n"/>
      <c r="H33" s="252" t="n"/>
      <c r="I33" s="136" t="n"/>
      <c r="J33" s="136" t="n"/>
    </row>
    <row r="34">
      <c r="A34" s="217" t="n"/>
      <c r="B34" s="216" t="inlineStr">
        <is>
          <t>Основное оборудование</t>
        </is>
      </c>
      <c r="C34" s="251" t="n"/>
      <c r="D34" s="251" t="n"/>
      <c r="E34" s="251" t="n"/>
      <c r="F34" s="251" t="n"/>
      <c r="G34" s="251" t="n"/>
      <c r="H34" s="252" t="n"/>
      <c r="I34" s="136" t="n"/>
      <c r="J34" s="136" t="n"/>
      <c r="L34" s="170" t="n"/>
    </row>
    <row r="35" ht="38.25" customHeight="1" s="172">
      <c r="A35" s="217" t="n">
        <v>14</v>
      </c>
      <c r="B35" s="72" t="inlineStr">
        <is>
          <t>БЦ.18.43</t>
        </is>
      </c>
      <c r="C35" s="216" t="inlineStr">
        <is>
          <t>Реактор токоограничивающий масляный наружной установки 330 кВ, 1600А, 9,54 Ом</t>
        </is>
      </c>
      <c r="D35" s="217" t="inlineStr">
        <is>
          <t>компл.</t>
        </is>
      </c>
      <c r="E35" s="261" t="n">
        <v>1</v>
      </c>
      <c r="F35" s="131">
        <f>ROUND(I35/'Прил. 10'!D14,2)</f>
        <v/>
      </c>
      <c r="G35" s="131">
        <f>ROUND(E35*F35,2)</f>
        <v/>
      </c>
      <c r="H35" s="130">
        <f>G35/$G$40</f>
        <v/>
      </c>
      <c r="I35" s="131" t="n">
        <v>74000000</v>
      </c>
      <c r="J35" s="131">
        <f>ROUND(I35*E35,2)</f>
        <v/>
      </c>
      <c r="K35" s="170" t="n"/>
      <c r="L35" s="170" t="n"/>
      <c r="M35" s="170" t="n"/>
      <c r="N35" s="170" t="n"/>
    </row>
    <row r="36">
      <c r="A36" s="217" t="n"/>
      <c r="B36" s="217" t="n"/>
      <c r="C36" s="216" t="inlineStr">
        <is>
          <t>Итого основное оборудование</t>
        </is>
      </c>
      <c r="D36" s="217" t="n"/>
      <c r="E36" s="261" t="n"/>
      <c r="F36" s="219" t="n"/>
      <c r="G36" s="131">
        <f>G35</f>
        <v/>
      </c>
      <c r="H36" s="220">
        <f>H35</f>
        <v/>
      </c>
      <c r="I36" s="139" t="n"/>
      <c r="J36" s="131">
        <f>J35</f>
        <v/>
      </c>
      <c r="L36" s="170" t="n"/>
    </row>
    <row r="37" hidden="1" outlineLevel="1" ht="37.5" customHeight="1" s="172">
      <c r="A37" s="217" t="n">
        <v>15</v>
      </c>
      <c r="B37" s="72" t="inlineStr">
        <is>
          <t>БЦ.60.62</t>
        </is>
      </c>
      <c r="C37" s="216" t="inlineStr">
        <is>
          <t>Ограничитель перенапряжения 330 кВ</t>
        </is>
      </c>
      <c r="D37" s="217" t="inlineStr">
        <is>
          <t>шт</t>
        </is>
      </c>
      <c r="E37" s="261" t="n">
        <v>1</v>
      </c>
      <c r="F37" s="131">
        <f>ROUND(I37/'Прил. 10'!D14,2)</f>
        <v/>
      </c>
      <c r="G37" s="131">
        <f>ROUND(E37*F37,2)</f>
        <v/>
      </c>
      <c r="H37" s="130">
        <f>G37/$G$40</f>
        <v/>
      </c>
      <c r="I37" s="131" t="n">
        <v>505890</v>
      </c>
      <c r="J37" s="131">
        <f>ROUND(I37*E37,2)</f>
        <v/>
      </c>
      <c r="K37" s="170" t="n"/>
      <c r="L37" s="170" t="n"/>
      <c r="M37" s="170" t="n"/>
      <c r="N37" s="170" t="n"/>
    </row>
    <row r="38" collapsed="1" s="172">
      <c r="A38" s="217" t="n"/>
      <c r="B38" s="217" t="n"/>
      <c r="C38" s="216" t="inlineStr">
        <is>
          <t>Итого прочее оборудование</t>
        </is>
      </c>
      <c r="D38" s="217" t="n"/>
      <c r="E38" s="261" t="n"/>
      <c r="F38" s="219" t="n"/>
      <c r="G38" s="131">
        <f>G37</f>
        <v/>
      </c>
      <c r="H38" s="220">
        <f>H37</f>
        <v/>
      </c>
      <c r="I38" s="139" t="n"/>
      <c r="J38" s="131">
        <f>J37</f>
        <v/>
      </c>
      <c r="L38" s="170" t="n"/>
    </row>
    <row r="39">
      <c r="A39" s="217" t="n"/>
      <c r="B39" s="217" t="n"/>
      <c r="C39" s="202" t="inlineStr">
        <is>
          <t>Итого по разделу «Оборудование»</t>
        </is>
      </c>
      <c r="D39" s="217" t="n"/>
      <c r="E39" s="218" t="n"/>
      <c r="F39" s="219" t="n"/>
      <c r="G39" s="131">
        <f>G38+G36</f>
        <v/>
      </c>
      <c r="H39" s="220">
        <f>H38+H36</f>
        <v/>
      </c>
      <c r="I39" s="139" t="n"/>
      <c r="J39" s="131">
        <f>J38+J36</f>
        <v/>
      </c>
      <c r="L39" s="170" t="n"/>
    </row>
    <row r="40" ht="25.5" customHeight="1" s="172">
      <c r="A40" s="217" t="n"/>
      <c r="B40" s="217" t="n"/>
      <c r="C40" s="216" t="inlineStr">
        <is>
          <t>в том числе технологическое оборудование</t>
        </is>
      </c>
      <c r="D40" s="217" t="n"/>
      <c r="E40" s="262" t="n"/>
      <c r="F40" s="219" t="n"/>
      <c r="G40" s="131">
        <f>G39</f>
        <v/>
      </c>
      <c r="H40" s="220" t="n"/>
      <c r="I40" s="139" t="n"/>
      <c r="J40" s="131">
        <f>J39</f>
        <v/>
      </c>
      <c r="L40" s="170" t="n"/>
    </row>
    <row r="41" ht="14.25" customFormat="1" customHeight="1" s="170">
      <c r="A41" s="217" t="n"/>
      <c r="B41" s="202" t="inlineStr">
        <is>
          <t>Материалы</t>
        </is>
      </c>
      <c r="C41" s="251" t="n"/>
      <c r="D41" s="251" t="n"/>
      <c r="E41" s="251" t="n"/>
      <c r="F41" s="251" t="n"/>
      <c r="G41" s="251" t="n"/>
      <c r="H41" s="252" t="n"/>
      <c r="I41" s="136" t="n"/>
      <c r="J41" s="136" t="n"/>
    </row>
    <row r="42" ht="14.25" customFormat="1" customHeight="1" s="170">
      <c r="A42" s="212" t="n"/>
      <c r="B42" s="211" t="inlineStr">
        <is>
          <t>Основные материалы</t>
        </is>
      </c>
      <c r="C42" s="263" t="n"/>
      <c r="D42" s="263" t="n"/>
      <c r="E42" s="263" t="n"/>
      <c r="F42" s="263" t="n"/>
      <c r="G42" s="263" t="n"/>
      <c r="H42" s="264" t="n"/>
      <c r="I42" s="140" t="n"/>
      <c r="J42" s="140" t="n"/>
    </row>
    <row r="43" ht="21.2" customFormat="1" customHeight="1" s="170">
      <c r="A43" s="217" t="n">
        <v>16</v>
      </c>
      <c r="B43" s="217" t="inlineStr">
        <is>
          <t>22.2.01.05-0052</t>
        </is>
      </c>
      <c r="C43" s="216" t="inlineStr">
        <is>
          <t>Изолятор опорный ИОС-35-500-03 УХЛ, Т1</t>
        </is>
      </c>
      <c r="D43" s="217" t="inlineStr">
        <is>
          <t>шт</t>
        </is>
      </c>
      <c r="E43" s="218" t="n">
        <v>115.2</v>
      </c>
      <c r="F43" s="219" t="n">
        <v>555.4400000000001</v>
      </c>
      <c r="G43" s="131">
        <f>ROUND(E43*F43,2)</f>
        <v/>
      </c>
      <c r="H43" s="130">
        <f>G43/$G$92</f>
        <v/>
      </c>
      <c r="I43" s="131">
        <f>ROUND(F43*'Прил. 10'!$D$13,2)</f>
        <v/>
      </c>
      <c r="J43" s="131">
        <f>ROUND(I43*E43,2)</f>
        <v/>
      </c>
    </row>
    <row r="44" ht="21.2" customFormat="1" customHeight="1" s="170">
      <c r="A44" s="217" t="n">
        <v>17</v>
      </c>
      <c r="B44" s="217" t="inlineStr">
        <is>
          <t>22.2.01.03-0003</t>
        </is>
      </c>
      <c r="C44" s="216" t="inlineStr">
        <is>
          <t>Изолятор подвесной стеклянный ПСД-70Е</t>
        </is>
      </c>
      <c r="D44" s="217" t="inlineStr">
        <is>
          <t>шт</t>
        </is>
      </c>
      <c r="E44" s="218" t="n">
        <v>294.4</v>
      </c>
      <c r="F44" s="219" t="n">
        <v>169.25</v>
      </c>
      <c r="G44" s="131">
        <f>ROUND(E44*F44,2)</f>
        <v/>
      </c>
      <c r="H44" s="130">
        <f>G44/$G$92</f>
        <v/>
      </c>
      <c r="I44" s="131">
        <f>ROUND(F44*'Прил. 10'!$D$13,2)</f>
        <v/>
      </c>
      <c r="J44" s="131">
        <f>ROUND(I44*E44,2)</f>
        <v/>
      </c>
    </row>
    <row r="45" ht="21.2" customFormat="1" customHeight="1" s="170">
      <c r="A45" s="217" t="n">
        <v>18</v>
      </c>
      <c r="B45" s="217" t="inlineStr">
        <is>
          <t>20.5.04.04-0016</t>
        </is>
      </c>
      <c r="C45" s="216" t="inlineStr">
        <is>
          <t>Зажим натяжной НАС-600-1</t>
        </is>
      </c>
      <c r="D45" s="217" t="inlineStr">
        <is>
          <t>шт</t>
        </is>
      </c>
      <c r="E45" s="218" t="n">
        <v>108.8</v>
      </c>
      <c r="F45" s="219" t="n">
        <v>311.42</v>
      </c>
      <c r="G45" s="131">
        <f>ROUND(E45*F45,2)</f>
        <v/>
      </c>
      <c r="H45" s="130">
        <f>G45/$G$92</f>
        <v/>
      </c>
      <c r="I45" s="131">
        <f>ROUND(F45*'Прил. 10'!$D$13,2)</f>
        <v/>
      </c>
      <c r="J45" s="131">
        <f>ROUND(I45*E45,2)</f>
        <v/>
      </c>
    </row>
    <row r="46" ht="21.2" customFormat="1" customHeight="1" s="170">
      <c r="A46" s="217" t="n">
        <v>19</v>
      </c>
      <c r="B46" s="217" t="inlineStr">
        <is>
          <t>20.2.10.01-0002</t>
        </is>
      </c>
      <c r="C46" s="216" t="inlineStr">
        <is>
          <t>Наконечники кабельные алюминиевые</t>
        </is>
      </c>
      <c r="D46" s="217" t="inlineStr">
        <is>
          <t>100 шт</t>
        </is>
      </c>
      <c r="E46" s="218" t="n">
        <v>19.2</v>
      </c>
      <c r="F46" s="219" t="n">
        <v>1276</v>
      </c>
      <c r="G46" s="131">
        <f>ROUND(E46*F46,2)</f>
        <v/>
      </c>
      <c r="H46" s="130">
        <f>G46/$G$92</f>
        <v/>
      </c>
      <c r="I46" s="131">
        <f>ROUND(F46*'Прил. 10'!$D$13,2)</f>
        <v/>
      </c>
      <c r="J46" s="131">
        <f>ROUND(I46*E46,2)</f>
        <v/>
      </c>
    </row>
    <row r="47" ht="14.25" customFormat="1" customHeight="1" s="170">
      <c r="A47" s="235" t="n"/>
      <c r="B47" s="80" t="n"/>
      <c r="C47" s="81" t="inlineStr">
        <is>
          <t>Итого основные материалы</t>
        </is>
      </c>
      <c r="D47" s="235" t="n"/>
      <c r="E47" s="265" t="n"/>
      <c r="F47" s="134" t="n"/>
      <c r="G47" s="134">
        <f>SUM(G43:G46)</f>
        <v/>
      </c>
      <c r="H47" s="130">
        <f>G47/$G$92</f>
        <v/>
      </c>
      <c r="I47" s="131" t="n"/>
      <c r="J47" s="134">
        <f>SUM(J43:J46)</f>
        <v/>
      </c>
    </row>
    <row r="48" hidden="1" outlineLevel="1" ht="25.5" customFormat="1" customHeight="1" s="170">
      <c r="A48" s="217" t="n">
        <v>20</v>
      </c>
      <c r="B48" s="217" t="inlineStr">
        <is>
          <t>22.2.02.04-0044</t>
        </is>
      </c>
      <c r="C48" s="216" t="inlineStr">
        <is>
          <t>Звено промежуточное трехлапчатое ПРТ-7/21-2</t>
        </is>
      </c>
      <c r="D48" s="217" t="inlineStr">
        <is>
          <t>шт</t>
        </is>
      </c>
      <c r="E48" s="218" t="n">
        <v>107.2</v>
      </c>
      <c r="F48" s="219" t="n">
        <v>45.25</v>
      </c>
      <c r="G48" s="131">
        <f>ROUND(E48*F48,2)</f>
        <v/>
      </c>
      <c r="H48" s="130">
        <f>G48/$G$92</f>
        <v/>
      </c>
      <c r="I48" s="131">
        <f>ROUND(F48*'Прил. 10'!$D$13,2)</f>
        <v/>
      </c>
      <c r="J48" s="131">
        <f>ROUND(I48*E48,2)</f>
        <v/>
      </c>
    </row>
    <row r="49" hidden="1" outlineLevel="1" ht="14.25" customFormat="1" customHeight="1" s="170">
      <c r="A49" s="217" t="n">
        <v>21</v>
      </c>
      <c r="B49" s="217" t="inlineStr">
        <is>
          <t>20.1.01.07-0006</t>
        </is>
      </c>
      <c r="C49" s="216" t="inlineStr">
        <is>
          <t>Зажим опорный АА-6-3</t>
        </is>
      </c>
      <c r="D49" s="217" t="inlineStr">
        <is>
          <t>шт</t>
        </is>
      </c>
      <c r="E49" s="218" t="n">
        <v>112</v>
      </c>
      <c r="F49" s="219" t="n">
        <v>39.49</v>
      </c>
      <c r="G49" s="131">
        <f>ROUND(E49*F49,2)</f>
        <v/>
      </c>
      <c r="H49" s="130">
        <f>G49/$G$92</f>
        <v/>
      </c>
      <c r="I49" s="131">
        <f>ROUND(F49*'Прил. 10'!$D$13,2)</f>
        <v/>
      </c>
      <c r="J49" s="131">
        <f>ROUND(I49*E49,2)</f>
        <v/>
      </c>
    </row>
    <row r="50" hidden="1" outlineLevel="1" ht="14.25" customFormat="1" customHeight="1" s="170">
      <c r="A50" s="217" t="n">
        <v>22</v>
      </c>
      <c r="B50" s="217" t="inlineStr">
        <is>
          <t>20.1.02.22-0001</t>
        </is>
      </c>
      <c r="C50" s="216" t="inlineStr">
        <is>
          <t>Ушко: двухлапчатое укороченное У2К-7-16</t>
        </is>
      </c>
      <c r="D50" s="217" t="inlineStr">
        <is>
          <t>шт</t>
        </is>
      </c>
      <c r="E50" s="218" t="n">
        <v>107.2</v>
      </c>
      <c r="F50" s="219" t="n">
        <v>34.73</v>
      </c>
      <c r="G50" s="131">
        <f>ROUND(E50*F50,2)</f>
        <v/>
      </c>
      <c r="H50" s="130">
        <f>G50/$G$92</f>
        <v/>
      </c>
      <c r="I50" s="131">
        <f>ROUND(F50*'Прил. 10'!$D$13,2)</f>
        <v/>
      </c>
      <c r="J50" s="131">
        <f>ROUND(I50*E50,2)</f>
        <v/>
      </c>
    </row>
    <row r="51" hidden="1" outlineLevel="1" ht="14.25" customFormat="1" customHeight="1" s="170">
      <c r="A51" s="217" t="n">
        <v>23</v>
      </c>
      <c r="B51" s="217" t="inlineStr">
        <is>
          <t>20.1.02.21-0043</t>
        </is>
      </c>
      <c r="C51" s="216" t="inlineStr">
        <is>
          <t>Узел крепления КГП-7-3</t>
        </is>
      </c>
      <c r="D51" s="217" t="inlineStr">
        <is>
          <t>шт</t>
        </is>
      </c>
      <c r="E51" s="218" t="n">
        <v>107.2</v>
      </c>
      <c r="F51" s="219" t="n">
        <v>25.55</v>
      </c>
      <c r="G51" s="131">
        <f>ROUND(E51*F51,2)</f>
        <v/>
      </c>
      <c r="H51" s="130">
        <f>G51/$G$92</f>
        <v/>
      </c>
      <c r="I51" s="131">
        <f>ROUND(F51*'Прил. 10'!$D$13,2)</f>
        <v/>
      </c>
      <c r="J51" s="131">
        <f>ROUND(I51*E51,2)</f>
        <v/>
      </c>
    </row>
    <row r="52" hidden="1" outlineLevel="1" ht="76.7" customFormat="1" customHeight="1" s="170">
      <c r="A52" s="217" t="n">
        <v>24</v>
      </c>
      <c r="B52" s="217" t="inlineStr">
        <is>
          <t>20.2.09.08-0031</t>
        </is>
      </c>
      <c r="C52" s="21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217" t="inlineStr">
        <is>
          <t>компл</t>
        </is>
      </c>
      <c r="E52" s="218" t="n">
        <v>3.2</v>
      </c>
      <c r="F52" s="219" t="n">
        <v>542.5</v>
      </c>
      <c r="G52" s="131">
        <f>ROUND(E52*F52,2)</f>
        <v/>
      </c>
      <c r="H52" s="130">
        <f>G52/$G$92</f>
        <v/>
      </c>
      <c r="I52" s="131">
        <f>ROUND(F52*'Прил. 10'!$D$13,2)</f>
        <v/>
      </c>
      <c r="J52" s="131">
        <f>ROUND(I52*E52,2)</f>
        <v/>
      </c>
    </row>
    <row r="53" hidden="1" outlineLevel="1" ht="14.25" customFormat="1" customHeight="1" s="170">
      <c r="A53" s="217" t="n">
        <v>25</v>
      </c>
      <c r="B53" s="217" t="inlineStr">
        <is>
          <t>20.5.03.02-0001</t>
        </is>
      </c>
      <c r="C53" s="216" t="inlineStr">
        <is>
          <t>Шинодержатели 375/750 тип ШП, ШР</t>
        </is>
      </c>
      <c r="D53" s="217" t="inlineStr">
        <is>
          <t>шт</t>
        </is>
      </c>
      <c r="E53" s="218" t="n">
        <v>9.6</v>
      </c>
      <c r="F53" s="219" t="n">
        <v>163.88</v>
      </c>
      <c r="G53" s="131">
        <f>ROUND(E53*F53,2)</f>
        <v/>
      </c>
      <c r="H53" s="130">
        <f>G53/$G$92</f>
        <v/>
      </c>
      <c r="I53" s="131">
        <f>ROUND(F53*'Прил. 10'!$D$13,2)</f>
        <v/>
      </c>
      <c r="J53" s="131">
        <f>ROUND(I53*E53,2)</f>
        <v/>
      </c>
    </row>
    <row r="54" hidden="1" outlineLevel="1" ht="25.5" customFormat="1" customHeight="1" s="170">
      <c r="A54" s="217" t="n">
        <v>26</v>
      </c>
      <c r="B54" s="217" t="inlineStr">
        <is>
          <t>21.2.01.02-0094</t>
        </is>
      </c>
      <c r="C54" s="216" t="inlineStr">
        <is>
          <t>Провод неизолированный для воздушных линий электропередачи АС 300/39</t>
        </is>
      </c>
      <c r="D54" s="217" t="inlineStr">
        <is>
          <t>т</t>
        </is>
      </c>
      <c r="E54" s="218" t="n">
        <v>0.0384</v>
      </c>
      <c r="F54" s="219" t="n">
        <v>32758.86</v>
      </c>
      <c r="G54" s="131">
        <f>ROUND(E54*F54,2)</f>
        <v/>
      </c>
      <c r="H54" s="130">
        <f>G54/$G$92</f>
        <v/>
      </c>
      <c r="I54" s="131">
        <f>ROUND(F54*'Прил. 10'!$D$13,2)</f>
        <v/>
      </c>
      <c r="J54" s="131">
        <f>ROUND(I54*E54,2)</f>
        <v/>
      </c>
    </row>
    <row r="55" hidden="1" outlineLevel="1" ht="14.25" customFormat="1" customHeight="1" s="170">
      <c r="A55" s="217" t="n">
        <v>27</v>
      </c>
      <c r="B55" s="217" t="inlineStr">
        <is>
          <t>20.1.02.14-1022</t>
        </is>
      </c>
      <c r="C55" s="216" t="inlineStr">
        <is>
          <t>Серьга СРС-7-16</t>
        </is>
      </c>
      <c r="D55" s="217" t="inlineStr">
        <is>
          <t>шт</t>
        </is>
      </c>
      <c r="E55" s="218" t="n">
        <v>107.2</v>
      </c>
      <c r="F55" s="219" t="n">
        <v>10.03</v>
      </c>
      <c r="G55" s="131">
        <f>ROUND(E55*F55,2)</f>
        <v/>
      </c>
      <c r="H55" s="130">
        <f>G55/$G$92</f>
        <v/>
      </c>
      <c r="I55" s="131">
        <f>ROUND(F55*'Прил. 10'!$D$13,2)</f>
        <v/>
      </c>
      <c r="J55" s="131">
        <f>ROUND(I55*E55,2)</f>
        <v/>
      </c>
    </row>
    <row r="56" hidden="1" outlineLevel="1" ht="25.5" customFormat="1" customHeight="1" s="170">
      <c r="A56" s="217" t="n">
        <v>28</v>
      </c>
      <c r="B56" s="217" t="inlineStr">
        <is>
          <t>07.2.07.04-0007</t>
        </is>
      </c>
      <c r="C56" s="216" t="inlineStr">
        <is>
          <t>Конструкции стальные индивидуальные решетчатые сварные, масса до 0,1 т</t>
        </is>
      </c>
      <c r="D56" s="217" t="inlineStr">
        <is>
          <t>т</t>
        </is>
      </c>
      <c r="E56" s="218" t="n">
        <v>0.0704</v>
      </c>
      <c r="F56" s="219" t="n">
        <v>11500</v>
      </c>
      <c r="G56" s="131">
        <f>ROUND(E56*F56,2)</f>
        <v/>
      </c>
      <c r="H56" s="130">
        <f>G56/$G$92</f>
        <v/>
      </c>
      <c r="I56" s="131">
        <f>ROUND(F56*'Прил. 10'!$D$13,2)</f>
        <v/>
      </c>
      <c r="J56" s="131">
        <f>ROUND(I56*E56,2)</f>
        <v/>
      </c>
    </row>
    <row r="57" hidden="1" outlineLevel="1" ht="25.5" customFormat="1" customHeight="1" s="170">
      <c r="A57" s="217" t="n">
        <v>29</v>
      </c>
      <c r="B57" s="217" t="inlineStr">
        <is>
          <t>20.1.02.05-0013</t>
        </is>
      </c>
      <c r="C57" s="216" t="inlineStr">
        <is>
          <t>Коромысло: универсальное трехлучевое 3КУ-16-1</t>
        </is>
      </c>
      <c r="D57" s="217" t="inlineStr">
        <is>
          <t>шт</t>
        </is>
      </c>
      <c r="E57" s="218" t="n">
        <v>1.6</v>
      </c>
      <c r="F57" s="219" t="n">
        <v>470.86</v>
      </c>
      <c r="G57" s="131">
        <f>ROUND(E57*F57,2)</f>
        <v/>
      </c>
      <c r="H57" s="130">
        <f>G57/$G$92</f>
        <v/>
      </c>
      <c r="I57" s="131">
        <f>ROUND(F57*'Прил. 10'!$D$13,2)</f>
        <v/>
      </c>
      <c r="J57" s="131">
        <f>ROUND(I57*E57,2)</f>
        <v/>
      </c>
    </row>
    <row r="58" hidden="1" outlineLevel="1" ht="14.25" customFormat="1" customHeight="1" s="170">
      <c r="A58" s="217" t="n">
        <v>30</v>
      </c>
      <c r="B58" s="217" t="inlineStr">
        <is>
          <t>20.2.02.06-0003</t>
        </is>
      </c>
      <c r="C58" s="216" t="inlineStr">
        <is>
          <t>Экран защитный: ЭЗ-500-6</t>
        </is>
      </c>
      <c r="D58" s="217" t="inlineStr">
        <is>
          <t>шт</t>
        </is>
      </c>
      <c r="E58" s="218" t="n">
        <v>1.6</v>
      </c>
      <c r="F58" s="219" t="n">
        <v>456.5</v>
      </c>
      <c r="G58" s="131">
        <f>ROUND(E58*F58,2)</f>
        <v/>
      </c>
      <c r="H58" s="130">
        <f>G58/$G$92</f>
        <v/>
      </c>
      <c r="I58" s="131">
        <f>ROUND(F58*'Прил. 10'!$D$13,2)</f>
        <v/>
      </c>
      <c r="J58" s="131">
        <f>ROUND(I58*E58,2)</f>
        <v/>
      </c>
    </row>
    <row r="59" hidden="1" outlineLevel="1" ht="25.5" customFormat="1" customHeight="1" s="170">
      <c r="A59" s="217" t="n">
        <v>31</v>
      </c>
      <c r="B59" s="217" t="inlineStr">
        <is>
          <t>10.1.02.02-0001</t>
        </is>
      </c>
      <c r="C59" s="216" t="inlineStr">
        <is>
          <t>Алюминий листовой (Пластина переходная АП 80Х8)</t>
        </is>
      </c>
      <c r="D59" s="217" t="inlineStr">
        <is>
          <t>т</t>
        </is>
      </c>
      <c r="E59" s="218" t="n">
        <v>0.008255999999999999</v>
      </c>
      <c r="F59" s="219" t="n">
        <v>64085.07</v>
      </c>
      <c r="G59" s="131">
        <f>ROUND(E59*F59,2)</f>
        <v/>
      </c>
      <c r="H59" s="130">
        <f>G59/$G$92</f>
        <v/>
      </c>
      <c r="I59" s="131">
        <f>ROUND(F59*'Прил. 10'!$D$13,2)</f>
        <v/>
      </c>
      <c r="J59" s="131">
        <f>ROUND(I59*E59,2)</f>
        <v/>
      </c>
    </row>
    <row r="60" hidden="1" outlineLevel="1" ht="14.25" customFormat="1" customHeight="1" s="170">
      <c r="A60" s="217" t="n">
        <v>32</v>
      </c>
      <c r="B60" s="217" t="inlineStr">
        <is>
          <t>01.7.15.03-0042</t>
        </is>
      </c>
      <c r="C60" s="216" t="inlineStr">
        <is>
          <t>Болты с гайками и шайбами строительные</t>
        </is>
      </c>
      <c r="D60" s="217" t="inlineStr">
        <is>
          <t>кг</t>
        </is>
      </c>
      <c r="E60" s="218" t="n">
        <v>46.30496</v>
      </c>
      <c r="F60" s="219" t="n">
        <v>9.039999999999999</v>
      </c>
      <c r="G60" s="131">
        <f>ROUND(E60*F60,2)</f>
        <v/>
      </c>
      <c r="H60" s="130">
        <f>G60/$G$92</f>
        <v/>
      </c>
      <c r="I60" s="131">
        <f>ROUND(F60*'Прил. 10'!$D$13,2)</f>
        <v/>
      </c>
      <c r="J60" s="131">
        <f>ROUND(I60*E60,2)</f>
        <v/>
      </c>
    </row>
    <row r="61" hidden="1" outlineLevel="1" ht="38.25" customFormat="1" customHeight="1" s="170">
      <c r="A61" s="217" t="n">
        <v>33</v>
      </c>
      <c r="B61" s="217" t="inlineStr">
        <is>
          <t>24.3.03.13-0415</t>
        </is>
      </c>
      <c r="C61" s="216" t="inlineStr">
        <is>
          <t>Трубы напорные полиэтиленовые, среднего типа, ПНД, номинальный наружный диаметр 63 мм</t>
        </is>
      </c>
      <c r="D61" s="217" t="inlineStr">
        <is>
          <t>м</t>
        </is>
      </c>
      <c r="E61" s="218" t="n">
        <v>16</v>
      </c>
      <c r="F61" s="219" t="n">
        <v>25.57</v>
      </c>
      <c r="G61" s="131">
        <f>ROUND(E61*F61,2)</f>
        <v/>
      </c>
      <c r="H61" s="130">
        <f>G61/$G$92</f>
        <v/>
      </c>
      <c r="I61" s="131">
        <f>ROUND(F61*'Прил. 10'!$D$13,2)</f>
        <v/>
      </c>
      <c r="J61" s="131">
        <f>ROUND(I61*E61,2)</f>
        <v/>
      </c>
    </row>
    <row r="62" hidden="1" outlineLevel="1" ht="14.25" customFormat="1" customHeight="1" s="170">
      <c r="A62" s="217" t="n">
        <v>34</v>
      </c>
      <c r="B62" s="217" t="inlineStr">
        <is>
          <t>01.7.15.10-0035</t>
        </is>
      </c>
      <c r="C62" s="216" t="inlineStr">
        <is>
          <t>Скобы СК-21-1А</t>
        </is>
      </c>
      <c r="D62" s="217" t="inlineStr">
        <is>
          <t>шт</t>
        </is>
      </c>
      <c r="E62" s="218" t="n">
        <v>3.2</v>
      </c>
      <c r="F62" s="219" t="n">
        <v>116.92</v>
      </c>
      <c r="G62" s="131">
        <f>ROUND(E62*F62,2)</f>
        <v/>
      </c>
      <c r="H62" s="130">
        <f>G62/$G$92</f>
        <v/>
      </c>
      <c r="I62" s="131">
        <f>ROUND(F62*'Прил. 10'!$D$13,2)</f>
        <v/>
      </c>
      <c r="J62" s="131">
        <f>ROUND(I62*E62,2)</f>
        <v/>
      </c>
    </row>
    <row r="63" hidden="1" outlineLevel="1" ht="25.5" customFormat="1" customHeight="1" s="170">
      <c r="A63" s="217" t="n">
        <v>35</v>
      </c>
      <c r="B63" s="217" t="inlineStr">
        <is>
          <t>01.3.01.06-0050</t>
        </is>
      </c>
      <c r="C63" s="216" t="inlineStr">
        <is>
          <t>Смазка универсальная тугоплавкая УТ (консталин жировой)</t>
        </is>
      </c>
      <c r="D63" s="217" t="inlineStr">
        <is>
          <t>т</t>
        </is>
      </c>
      <c r="E63" s="218" t="n">
        <v>0.020064</v>
      </c>
      <c r="F63" s="219" t="n">
        <v>17500</v>
      </c>
      <c r="G63" s="131">
        <f>ROUND(E63*F63,2)</f>
        <v/>
      </c>
      <c r="H63" s="130">
        <f>G63/$G$92</f>
        <v/>
      </c>
      <c r="I63" s="131">
        <f>ROUND(F63*'Прил. 10'!$D$13,2)</f>
        <v/>
      </c>
      <c r="J63" s="131">
        <f>ROUND(I63*E63,2)</f>
        <v/>
      </c>
    </row>
    <row r="64" hidden="1" outlineLevel="1" ht="25.5" customFormat="1" customHeight="1" s="170">
      <c r="A64" s="217" t="n">
        <v>36</v>
      </c>
      <c r="B64" s="217" t="inlineStr">
        <is>
          <t>999-9950</t>
        </is>
      </c>
      <c r="C64" s="216" t="inlineStr">
        <is>
          <t>Вспомогательные ненормируемые ресурсы</t>
        </is>
      </c>
      <c r="D64" s="217" t="inlineStr">
        <is>
          <t>руб.</t>
        </is>
      </c>
      <c r="E64" s="218" t="n">
        <v>254.955008</v>
      </c>
      <c r="F64" s="219" t="n">
        <v>1</v>
      </c>
      <c r="G64" s="131">
        <f>ROUND(E64*F64,2)</f>
        <v/>
      </c>
      <c r="H64" s="130">
        <f>G64/$G$92</f>
        <v/>
      </c>
      <c r="I64" s="131">
        <f>ROUND(F64*'Прил. 10'!$D$13,2)</f>
        <v/>
      </c>
      <c r="J64" s="131">
        <f>ROUND(I64*E64,2)</f>
        <v/>
      </c>
    </row>
    <row r="65" hidden="1" outlineLevel="1" ht="14.25" customFormat="1" customHeight="1" s="170">
      <c r="A65" s="217" t="n">
        <v>37</v>
      </c>
      <c r="B65" s="217" t="inlineStr">
        <is>
          <t>20.1.02.23-0082</t>
        </is>
      </c>
      <c r="C65" s="216" t="inlineStr">
        <is>
          <t>Перемычки гибкие, тип ПГС-50</t>
        </is>
      </c>
      <c r="D65" s="217" t="inlineStr">
        <is>
          <t>10 шт</t>
        </is>
      </c>
      <c r="E65" s="218" t="n">
        <v>6.4</v>
      </c>
      <c r="F65" s="219" t="n">
        <v>39</v>
      </c>
      <c r="G65" s="131">
        <f>ROUND(E65*F65,2)</f>
        <v/>
      </c>
      <c r="H65" s="130">
        <f>G65/$G$92</f>
        <v/>
      </c>
      <c r="I65" s="131">
        <f>ROUND(F65*'Прил. 10'!$D$13,2)</f>
        <v/>
      </c>
      <c r="J65" s="131">
        <f>ROUND(I65*E65,2)</f>
        <v/>
      </c>
    </row>
    <row r="66" hidden="1" outlineLevel="1" ht="14.25" customFormat="1" customHeight="1" s="170">
      <c r="A66" s="217" t="n">
        <v>38</v>
      </c>
      <c r="B66" s="217" t="inlineStr">
        <is>
          <t>20.1.02.05-0011</t>
        </is>
      </c>
      <c r="C66" s="216" t="inlineStr">
        <is>
          <t>Коромысло: универсальное 2КУ-12-1</t>
        </is>
      </c>
      <c r="D66" s="217" t="inlineStr">
        <is>
          <t>шт</t>
        </is>
      </c>
      <c r="E66" s="218" t="n">
        <v>1.6</v>
      </c>
      <c r="F66" s="219" t="n">
        <v>127.11</v>
      </c>
      <c r="G66" s="131">
        <f>ROUND(E66*F66,2)</f>
        <v/>
      </c>
      <c r="H66" s="130">
        <f>G66/$G$92</f>
        <v/>
      </c>
      <c r="I66" s="131">
        <f>ROUND(F66*'Прил. 10'!$D$13,2)</f>
        <v/>
      </c>
      <c r="J66" s="131">
        <f>ROUND(I66*E66,2)</f>
        <v/>
      </c>
    </row>
    <row r="67" hidden="1" outlineLevel="1" ht="14.25" customFormat="1" customHeight="1" s="170">
      <c r="A67" s="217" t="n">
        <v>39</v>
      </c>
      <c r="B67" s="217" t="inlineStr">
        <is>
          <t>20.1.02.21-0035</t>
        </is>
      </c>
      <c r="C67" s="216" t="inlineStr">
        <is>
          <t>Узел крепления КГН-7-5</t>
        </is>
      </c>
      <c r="D67" s="217" t="inlineStr">
        <is>
          <t>шт</t>
        </is>
      </c>
      <c r="E67" s="218" t="n">
        <v>1.6</v>
      </c>
      <c r="F67" s="219" t="n">
        <v>122.68</v>
      </c>
      <c r="G67" s="131">
        <f>ROUND(E67*F67,2)</f>
        <v/>
      </c>
      <c r="H67" s="130">
        <f>G67/$G$92</f>
        <v/>
      </c>
      <c r="I67" s="131">
        <f>ROUND(F67*'Прил. 10'!$D$13,2)</f>
        <v/>
      </c>
      <c r="J67" s="131">
        <f>ROUND(I67*E67,2)</f>
        <v/>
      </c>
    </row>
    <row r="68" hidden="1" outlineLevel="1" ht="14.25" customFormat="1" customHeight="1" s="170">
      <c r="A68" s="217" t="n">
        <v>40</v>
      </c>
      <c r="B68" s="217" t="inlineStr">
        <is>
          <t>01.7.15.10-0038</t>
        </is>
      </c>
      <c r="C68" s="216" t="inlineStr">
        <is>
          <t>Скобы трехлапчатые СКТ-16-1</t>
        </is>
      </c>
      <c r="D68" s="217" t="inlineStr">
        <is>
          <t>шт</t>
        </is>
      </c>
      <c r="E68" s="218" t="n">
        <v>1.6</v>
      </c>
      <c r="F68" s="219" t="n">
        <v>113.53</v>
      </c>
      <c r="G68" s="131">
        <f>ROUND(E68*F68,2)</f>
        <v/>
      </c>
      <c r="H68" s="130">
        <f>G68/$G$92</f>
        <v/>
      </c>
      <c r="I68" s="131">
        <f>ROUND(F68*'Прил. 10'!$D$13,2)</f>
        <v/>
      </c>
      <c r="J68" s="131">
        <f>ROUND(I68*E68,2)</f>
        <v/>
      </c>
    </row>
    <row r="69" hidden="1" outlineLevel="1" ht="14.25" customFormat="1" customHeight="1" s="170">
      <c r="A69" s="217" t="n">
        <v>41</v>
      </c>
      <c r="B69" s="217" t="inlineStr">
        <is>
          <t>20.1.02.22-0013</t>
        </is>
      </c>
      <c r="C69" s="216" t="inlineStr">
        <is>
          <t>Ушко: специальное УС-7-16</t>
        </is>
      </c>
      <c r="D69" s="217" t="inlineStr">
        <is>
          <t>шт</t>
        </is>
      </c>
      <c r="E69" s="218" t="n">
        <v>1.6</v>
      </c>
      <c r="F69" s="219" t="n">
        <v>88.97</v>
      </c>
      <c r="G69" s="131">
        <f>ROUND(E69*F69,2)</f>
        <v/>
      </c>
      <c r="H69" s="130">
        <f>G69/$G$92</f>
        <v/>
      </c>
      <c r="I69" s="131">
        <f>ROUND(F69*'Прил. 10'!$D$13,2)</f>
        <v/>
      </c>
      <c r="J69" s="131">
        <f>ROUND(I69*E69,2)</f>
        <v/>
      </c>
    </row>
    <row r="70" hidden="1" outlineLevel="1" ht="14.25" customFormat="1" customHeight="1" s="170">
      <c r="A70" s="217" t="n">
        <v>42</v>
      </c>
      <c r="B70" s="217" t="inlineStr">
        <is>
          <t>01.7.15.10-0031</t>
        </is>
      </c>
      <c r="C70" s="216" t="inlineStr">
        <is>
          <t>Скобы СК-7-1А</t>
        </is>
      </c>
      <c r="D70" s="217" t="inlineStr">
        <is>
          <t>шт</t>
        </is>
      </c>
      <c r="E70" s="218" t="n">
        <v>4.8</v>
      </c>
      <c r="F70" s="219" t="n">
        <v>28.07</v>
      </c>
      <c r="G70" s="131">
        <f>ROUND(E70*F70,2)</f>
        <v/>
      </c>
      <c r="H70" s="130">
        <f>G70/$G$92</f>
        <v/>
      </c>
      <c r="I70" s="131">
        <f>ROUND(F70*'Прил. 10'!$D$13,2)</f>
        <v/>
      </c>
      <c r="J70" s="131">
        <f>ROUND(I70*E70,2)</f>
        <v/>
      </c>
    </row>
    <row r="71" hidden="1" outlineLevel="1" ht="14.25" customFormat="1" customHeight="1" s="170">
      <c r="A71" s="217" t="n">
        <v>43</v>
      </c>
      <c r="B71" s="217" t="inlineStr">
        <is>
          <t>01.7.15.10-0034</t>
        </is>
      </c>
      <c r="C71" s="216" t="inlineStr">
        <is>
          <t>Скобы СК-16-1А</t>
        </is>
      </c>
      <c r="D71" s="217" t="inlineStr">
        <is>
          <t>шт</t>
        </is>
      </c>
      <c r="E71" s="218" t="n">
        <v>1.6</v>
      </c>
      <c r="F71" s="219" t="n">
        <v>70.76000000000001</v>
      </c>
      <c r="G71" s="131">
        <f>ROUND(E71*F71,2)</f>
        <v/>
      </c>
      <c r="H71" s="130">
        <f>G71/$G$92</f>
        <v/>
      </c>
      <c r="I71" s="131">
        <f>ROUND(F71*'Прил. 10'!$D$13,2)</f>
        <v/>
      </c>
      <c r="J71" s="131">
        <f>ROUND(I71*E71,2)</f>
        <v/>
      </c>
    </row>
    <row r="72" hidden="1" outlineLevel="1" ht="14.25" customFormat="1" customHeight="1" s="170">
      <c r="A72" s="217" t="n">
        <v>44</v>
      </c>
      <c r="B72" s="217" t="inlineStr">
        <is>
          <t>20.1.02.05-0003</t>
        </is>
      </c>
      <c r="C72" s="216" t="inlineStr">
        <is>
          <t>Коромысло: 2КД-7-1С</t>
        </is>
      </c>
      <c r="D72" s="217" t="inlineStr">
        <is>
          <t>шт</t>
        </is>
      </c>
      <c r="E72" s="218" t="n">
        <v>1.6</v>
      </c>
      <c r="F72" s="219" t="n">
        <v>50.46</v>
      </c>
      <c r="G72" s="131">
        <f>ROUND(E72*F72,2)</f>
        <v/>
      </c>
      <c r="H72" s="130">
        <f>G72/$G$92</f>
        <v/>
      </c>
      <c r="I72" s="131">
        <f>ROUND(F72*'Прил. 10'!$D$13,2)</f>
        <v/>
      </c>
      <c r="J72" s="131">
        <f>ROUND(I72*E72,2)</f>
        <v/>
      </c>
    </row>
    <row r="73" hidden="1" outlineLevel="1" ht="14.25" customFormat="1" customHeight="1" s="170">
      <c r="A73" s="217" t="n">
        <v>45</v>
      </c>
      <c r="B73" s="217" t="inlineStr">
        <is>
          <t>20.1.02.05-0008</t>
        </is>
      </c>
      <c r="C73" s="216" t="inlineStr">
        <is>
          <t>Коромысло: К2-7-1С</t>
        </is>
      </c>
      <c r="D73" s="217" t="inlineStr">
        <is>
          <t>шт</t>
        </is>
      </c>
      <c r="E73" s="218" t="n">
        <v>1.6</v>
      </c>
      <c r="F73" s="219" t="n">
        <v>48.16</v>
      </c>
      <c r="G73" s="131">
        <f>ROUND(E73*F73,2)</f>
        <v/>
      </c>
      <c r="H73" s="130">
        <f>G73/$G$92</f>
        <v/>
      </c>
      <c r="I73" s="131">
        <f>ROUND(F73*'Прил. 10'!$D$13,2)</f>
        <v/>
      </c>
      <c r="J73" s="131">
        <f>ROUND(I73*E73,2)</f>
        <v/>
      </c>
    </row>
    <row r="74" hidden="1" outlineLevel="1" ht="25.5" customFormat="1" customHeight="1" s="170">
      <c r="A74" s="217" t="n">
        <v>46</v>
      </c>
      <c r="B74" s="217" t="inlineStr">
        <is>
          <t>22.2.02.04-0017</t>
        </is>
      </c>
      <c r="C74" s="216" t="inlineStr">
        <is>
          <t>Звено промежуточное прямое двойное 2ПР-7-1</t>
        </is>
      </c>
      <c r="D74" s="217" t="inlineStr">
        <is>
          <t>шт</t>
        </is>
      </c>
      <c r="E74" s="218" t="n">
        <v>1.6</v>
      </c>
      <c r="F74" s="219" t="n">
        <v>41.1</v>
      </c>
      <c r="G74" s="131">
        <f>ROUND(E74*F74,2)</f>
        <v/>
      </c>
      <c r="H74" s="130">
        <f>G74/$G$92</f>
        <v/>
      </c>
      <c r="I74" s="131">
        <f>ROUND(F74*'Прил. 10'!$D$13,2)</f>
        <v/>
      </c>
      <c r="J74" s="131">
        <f>ROUND(I74*E74,2)</f>
        <v/>
      </c>
    </row>
    <row r="75" hidden="1" outlineLevel="1" ht="25.5" customFormat="1" customHeight="1" s="170">
      <c r="A75" s="217" t="n">
        <v>47</v>
      </c>
      <c r="B75" s="217" t="inlineStr">
        <is>
          <t>22.2.02.04-0001</t>
        </is>
      </c>
      <c r="C75" s="216" t="inlineStr">
        <is>
          <t>Звено промежуточное вывернутое ПРВ-7-1</t>
        </is>
      </c>
      <c r="D75" s="217" t="inlineStr">
        <is>
          <t>шт</t>
        </is>
      </c>
      <c r="E75" s="218" t="n">
        <v>1.6</v>
      </c>
      <c r="F75" s="219" t="n">
        <v>31.44</v>
      </c>
      <c r="G75" s="131">
        <f>ROUND(E75*F75,2)</f>
        <v/>
      </c>
      <c r="H75" s="130">
        <f>G75/$G$92</f>
        <v/>
      </c>
      <c r="I75" s="131">
        <f>ROUND(F75*'Прил. 10'!$D$13,2)</f>
        <v/>
      </c>
      <c r="J75" s="131">
        <f>ROUND(I75*E75,2)</f>
        <v/>
      </c>
    </row>
    <row r="76" hidden="1" outlineLevel="1" ht="14.25" customFormat="1" customHeight="1" s="170">
      <c r="A76" s="217" t="n">
        <v>48</v>
      </c>
      <c r="B76" s="217" t="inlineStr">
        <is>
          <t>22.2.02.04-0021</t>
        </is>
      </c>
      <c r="C76" s="216" t="inlineStr">
        <is>
          <t>Звено промежуточное прямое ПР-7-6</t>
        </is>
      </c>
      <c r="D76" s="217" t="inlineStr">
        <is>
          <t>шт</t>
        </is>
      </c>
      <c r="E76" s="218" t="n">
        <v>1.6</v>
      </c>
      <c r="F76" s="219" t="n">
        <v>27.04</v>
      </c>
      <c r="G76" s="131">
        <f>ROUND(E76*F76,2)</f>
        <v/>
      </c>
      <c r="H76" s="130">
        <f>G76/$G$92</f>
        <v/>
      </c>
      <c r="I76" s="131">
        <f>ROUND(F76*'Прил. 10'!$D$13,2)</f>
        <v/>
      </c>
      <c r="J76" s="131">
        <f>ROUND(I76*E76,2)</f>
        <v/>
      </c>
    </row>
    <row r="77" hidden="1" outlineLevel="1" ht="14.25" customFormat="1" customHeight="1" s="170">
      <c r="A77" s="217" t="n">
        <v>49</v>
      </c>
      <c r="B77" s="217" t="inlineStr">
        <is>
          <t>20.1.02.14-1014</t>
        </is>
      </c>
      <c r="C77" s="216" t="inlineStr">
        <is>
          <t>Серьга СР-7-16</t>
        </is>
      </c>
      <c r="D77" s="217" t="inlineStr">
        <is>
          <t>шт</t>
        </is>
      </c>
      <c r="E77" s="218" t="n">
        <v>1.6</v>
      </c>
      <c r="F77" s="219" t="n">
        <v>9.359999999999999</v>
      </c>
      <c r="G77" s="131">
        <f>ROUND(E77*F77,2)</f>
        <v/>
      </c>
      <c r="H77" s="130">
        <f>G77/$G$92</f>
        <v/>
      </c>
      <c r="I77" s="131">
        <f>ROUND(F77*'Прил. 10'!$D$13,2)</f>
        <v/>
      </c>
      <c r="J77" s="131">
        <f>ROUND(I77*E77,2)</f>
        <v/>
      </c>
    </row>
    <row r="78" hidden="1" outlineLevel="1" ht="14.25" customFormat="1" customHeight="1" s="170">
      <c r="A78" s="217" t="n">
        <v>50</v>
      </c>
      <c r="B78" s="217" t="inlineStr">
        <is>
          <t>01.7.15.07-0031</t>
        </is>
      </c>
      <c r="C78" s="216" t="inlineStr">
        <is>
          <t>Дюбели распорные с гайкой</t>
        </is>
      </c>
      <c r="D78" s="217" t="inlineStr">
        <is>
          <t>100 шт</t>
        </is>
      </c>
      <c r="E78" s="218" t="n">
        <v>0.05632</v>
      </c>
      <c r="F78" s="219" t="n">
        <v>110</v>
      </c>
      <c r="G78" s="131">
        <f>ROUND(E78*F78,2)</f>
        <v/>
      </c>
      <c r="H78" s="130">
        <f>G78/$G$92</f>
        <v/>
      </c>
      <c r="I78" s="131">
        <f>ROUND(F78*'Прил. 10'!$D$13,2)</f>
        <v/>
      </c>
      <c r="J78" s="131">
        <f>ROUND(I78*E78,2)</f>
        <v/>
      </c>
    </row>
    <row r="79" hidden="1" outlineLevel="1" ht="38.25" customFormat="1" customHeight="1" s="170">
      <c r="A79" s="217" t="n">
        <v>51</v>
      </c>
      <c r="B79" s="217" t="inlineStr">
        <is>
          <t>03.2.01.01-0003</t>
        </is>
      </c>
      <c r="C79" s="216" t="inlineStr">
        <is>
          <t>Портландцемент общестроительного назначения бездобавочный М500 Д0 (ЦЕМ I 42,5Н)</t>
        </is>
      </c>
      <c r="D79" s="217" t="inlineStr">
        <is>
          <t>т</t>
        </is>
      </c>
      <c r="E79" s="218" t="n">
        <v>0.012672</v>
      </c>
      <c r="F79" s="219" t="n">
        <v>480</v>
      </c>
      <c r="G79" s="131">
        <f>ROUND(E79*F79,2)</f>
        <v/>
      </c>
      <c r="H79" s="130">
        <f>G79/$G$92</f>
        <v/>
      </c>
      <c r="I79" s="131">
        <f>ROUND(F79*'Прил. 10'!$D$13,2)</f>
        <v/>
      </c>
      <c r="J79" s="131">
        <f>ROUND(I79*E79,2)</f>
        <v/>
      </c>
    </row>
    <row r="80" hidden="1" outlineLevel="1" ht="14.25" customFormat="1" customHeight="1" s="170">
      <c r="A80" s="217" t="n">
        <v>52</v>
      </c>
      <c r="B80" s="217" t="inlineStr">
        <is>
          <t>01.3.01.01-0001</t>
        </is>
      </c>
      <c r="C80" s="216" t="inlineStr">
        <is>
          <t>Бензин авиационный Б-70</t>
        </is>
      </c>
      <c r="D80" s="217" t="inlineStr">
        <is>
          <t>т</t>
        </is>
      </c>
      <c r="E80" s="218" t="n">
        <v>0.00128</v>
      </c>
      <c r="F80" s="219" t="n">
        <v>4488.4</v>
      </c>
      <c r="G80" s="131">
        <f>ROUND(E80*F80,2)</f>
        <v/>
      </c>
      <c r="H80" s="130">
        <f>G80/$G$92</f>
        <v/>
      </c>
      <c r="I80" s="131">
        <f>ROUND(F80*'Прил. 10'!$D$13,2)</f>
        <v/>
      </c>
      <c r="J80" s="131">
        <f>ROUND(I80*E80,2)</f>
        <v/>
      </c>
    </row>
    <row r="81" hidden="1" outlineLevel="1" ht="14.25" customFormat="1" customHeight="1" s="170">
      <c r="A81" s="217" t="n">
        <v>53</v>
      </c>
      <c r="B81" s="217" t="inlineStr">
        <is>
          <t>14.4.02.09-0001</t>
        </is>
      </c>
      <c r="C81" s="216" t="inlineStr">
        <is>
          <t>Краска</t>
        </is>
      </c>
      <c r="D81" s="217" t="inlineStr">
        <is>
          <t>кг</t>
        </is>
      </c>
      <c r="E81" s="218" t="n">
        <v>0.20064</v>
      </c>
      <c r="F81" s="219" t="n">
        <v>28.6</v>
      </c>
      <c r="G81" s="131">
        <f>ROUND(E81*F81,2)</f>
        <v/>
      </c>
      <c r="H81" s="130">
        <f>G81/$G$92</f>
        <v/>
      </c>
      <c r="I81" s="131">
        <f>ROUND(F81*'Прил. 10'!$D$13,2)</f>
        <v/>
      </c>
      <c r="J81" s="131">
        <f>ROUND(I81*E81,2)</f>
        <v/>
      </c>
    </row>
    <row r="82" hidden="1" outlineLevel="1" ht="25.5" customFormat="1" customHeight="1" s="170">
      <c r="A82" s="217" t="n">
        <v>54</v>
      </c>
      <c r="B82" s="217" t="inlineStr">
        <is>
          <t>01.7.11.07-0034</t>
        </is>
      </c>
      <c r="C82" s="216" t="inlineStr">
        <is>
          <t>Электроды сварочные Э42А, диаметр 4 мм</t>
        </is>
      </c>
      <c r="D82" s="217" t="inlineStr">
        <is>
          <t>кг</t>
        </is>
      </c>
      <c r="E82" s="218" t="n">
        <v>0.44928</v>
      </c>
      <c r="F82" s="219" t="n">
        <v>10.57</v>
      </c>
      <c r="G82" s="131">
        <f>ROUND(E82*F82,2)</f>
        <v/>
      </c>
      <c r="H82" s="130">
        <f>G82/$G$92</f>
        <v/>
      </c>
      <c r="I82" s="131">
        <f>ROUND(F82*'Прил. 10'!$D$13,2)</f>
        <v/>
      </c>
      <c r="J82" s="131">
        <f>ROUND(I82*E82,2)</f>
        <v/>
      </c>
    </row>
    <row r="83" hidden="1" outlineLevel="1" ht="14.25" customFormat="1" customHeight="1" s="170">
      <c r="A83" s="217" t="n">
        <v>55</v>
      </c>
      <c r="B83" s="217" t="inlineStr">
        <is>
          <t>14.1.02.01-0002</t>
        </is>
      </c>
      <c r="C83" s="216" t="inlineStr">
        <is>
          <t>Клей БМК-5к</t>
        </is>
      </c>
      <c r="D83" s="217" t="inlineStr">
        <is>
          <t>кг</t>
        </is>
      </c>
      <c r="E83" s="218" t="n">
        <v>0.08799999999999999</v>
      </c>
      <c r="F83" s="219" t="n">
        <v>25.8</v>
      </c>
      <c r="G83" s="131">
        <f>ROUND(E83*F83,2)</f>
        <v/>
      </c>
      <c r="H83" s="130">
        <f>G83/$G$92</f>
        <v/>
      </c>
      <c r="I83" s="131">
        <f>ROUND(F83*'Прил. 10'!$D$13,2)</f>
        <v/>
      </c>
      <c r="J83" s="131">
        <f>ROUND(I83*E83,2)</f>
        <v/>
      </c>
    </row>
    <row r="84" hidden="1" outlineLevel="1" ht="14.25" customFormat="1" customHeight="1" s="170">
      <c r="A84" s="217" t="n">
        <v>56</v>
      </c>
      <c r="B84" s="217" t="inlineStr">
        <is>
          <t>01.3.02.02-0001</t>
        </is>
      </c>
      <c r="C84" s="216" t="inlineStr">
        <is>
          <t>Аргон газообразный, сорт I</t>
        </is>
      </c>
      <c r="D84" s="217" t="inlineStr">
        <is>
          <t>м3</t>
        </is>
      </c>
      <c r="E84" s="218" t="n">
        <v>0.0528</v>
      </c>
      <c r="F84" s="219" t="n">
        <v>17.86</v>
      </c>
      <c r="G84" s="131">
        <f>ROUND(E84*F84,2)</f>
        <v/>
      </c>
      <c r="H84" s="130">
        <f>G84/$G$92</f>
        <v/>
      </c>
      <c r="I84" s="131">
        <f>ROUND(F84*'Прил. 10'!$D$13,2)</f>
        <v/>
      </c>
      <c r="J84" s="131">
        <f>ROUND(I84*E84,2)</f>
        <v/>
      </c>
    </row>
    <row r="85" hidden="1" outlineLevel="1" ht="14.25" customFormat="1" customHeight="1" s="170">
      <c r="A85" s="217" t="n">
        <v>57</v>
      </c>
      <c r="B85" s="217" t="inlineStr">
        <is>
          <t>01.7.06.07-0001</t>
        </is>
      </c>
      <c r="C85" s="216" t="inlineStr">
        <is>
          <t>Лента К226</t>
        </is>
      </c>
      <c r="D85" s="217" t="inlineStr">
        <is>
          <t>100 м</t>
        </is>
      </c>
      <c r="E85" s="218" t="n">
        <v>0.00768</v>
      </c>
      <c r="F85" s="219" t="n">
        <v>120</v>
      </c>
      <c r="G85" s="131">
        <f>ROUND(E85*F85,2)</f>
        <v/>
      </c>
      <c r="H85" s="130">
        <f>G85/$G$92</f>
        <v/>
      </c>
      <c r="I85" s="131">
        <f>ROUND(F85*'Прил. 10'!$D$13,2)</f>
        <v/>
      </c>
      <c r="J85" s="131">
        <f>ROUND(I85*E85,2)</f>
        <v/>
      </c>
    </row>
    <row r="86" hidden="1" outlineLevel="1" ht="14.25" customFormat="1" customHeight="1" s="170">
      <c r="A86" s="217" t="n">
        <v>58</v>
      </c>
      <c r="B86" s="217" t="inlineStr">
        <is>
          <t>01.7.15.11-0061</t>
        </is>
      </c>
      <c r="C86" s="216" t="inlineStr">
        <is>
          <t>Шайбы пружинные</t>
        </is>
      </c>
      <c r="D86" s="217" t="inlineStr">
        <is>
          <t>т</t>
        </is>
      </c>
      <c r="E86" s="218" t="n">
        <v>2.72e-05</v>
      </c>
      <c r="F86" s="219" t="n">
        <v>31600</v>
      </c>
      <c r="G86" s="131">
        <f>ROUND(E86*F86,2)</f>
        <v/>
      </c>
      <c r="H86" s="130">
        <f>G86/$G$92</f>
        <v/>
      </c>
      <c r="I86" s="131">
        <f>ROUND(F86*'Прил. 10'!$D$13,2)</f>
        <v/>
      </c>
      <c r="J86" s="131">
        <f>ROUND(I86*E86,2)</f>
        <v/>
      </c>
    </row>
    <row r="87" hidden="1" outlineLevel="1" ht="51" customFormat="1" customHeight="1" s="170">
      <c r="A87" s="217" t="n">
        <v>59</v>
      </c>
      <c r="B87" s="217" t="inlineStr">
        <is>
          <t>10.1.02.04-0009</t>
        </is>
      </c>
      <c r="C87" s="21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217" t="inlineStr">
        <is>
          <t>т</t>
        </is>
      </c>
      <c r="E87" s="218" t="n">
        <v>1.28e-05</v>
      </c>
      <c r="F87" s="219" t="n">
        <v>55960.01</v>
      </c>
      <c r="G87" s="131">
        <f>ROUND(E87*F87,2)</f>
        <v/>
      </c>
      <c r="H87" s="130">
        <f>G87/$G$92</f>
        <v/>
      </c>
      <c r="I87" s="131">
        <f>ROUND(F87*'Прил. 10'!$D$13,2)</f>
        <v/>
      </c>
      <c r="J87" s="131">
        <f>ROUND(I87*E87,2)</f>
        <v/>
      </c>
    </row>
    <row r="88" hidden="1" outlineLevel="1" ht="25.5" customFormat="1" customHeight="1" s="170">
      <c r="A88" s="217" t="n">
        <v>60</v>
      </c>
      <c r="B88" s="217" t="inlineStr">
        <is>
          <t>02.3.01.02-1011</t>
        </is>
      </c>
      <c r="C88" s="216" t="inlineStr">
        <is>
          <t>Песок природный I класс, средний, круглые сита</t>
        </is>
      </c>
      <c r="D88" s="217" t="inlineStr">
        <is>
          <t>м3</t>
        </is>
      </c>
      <c r="E88" s="218" t="n">
        <v>0.01056</v>
      </c>
      <c r="F88" s="219" t="n">
        <v>54.95</v>
      </c>
      <c r="G88" s="131">
        <f>ROUND(E88*F88,2)</f>
        <v/>
      </c>
      <c r="H88" s="130">
        <f>G88/$G$92</f>
        <v/>
      </c>
      <c r="I88" s="131">
        <f>ROUND(F88*'Прил. 10'!$D$13,2)</f>
        <v/>
      </c>
      <c r="J88" s="131">
        <f>ROUND(I88*E88,2)</f>
        <v/>
      </c>
    </row>
    <row r="89" hidden="1" outlineLevel="1" ht="25.5" customFormat="1" customHeight="1" s="170">
      <c r="A89" s="217" t="n">
        <v>61</v>
      </c>
      <c r="B89" s="217" t="inlineStr">
        <is>
          <t>10.2.02.10-0013</t>
        </is>
      </c>
      <c r="C89" s="216" t="inlineStr">
        <is>
          <t>Прутки медные, круглые, марка М3, диаметр 20 мм</t>
        </is>
      </c>
      <c r="D89" s="217" t="inlineStr">
        <is>
          <t>т</t>
        </is>
      </c>
      <c r="E89" s="218" t="n">
        <v>6.4e-06</v>
      </c>
      <c r="F89" s="219" t="n">
        <v>71640</v>
      </c>
      <c r="G89" s="131">
        <f>ROUND(E89*F89,2)</f>
        <v/>
      </c>
      <c r="H89" s="130">
        <f>G89/$G$92</f>
        <v/>
      </c>
      <c r="I89" s="131">
        <f>ROUND(F89*'Прил. 10'!$D$13,2)</f>
        <v/>
      </c>
      <c r="J89" s="131">
        <f>ROUND(I89*E89,2)</f>
        <v/>
      </c>
    </row>
    <row r="90" hidden="1" outlineLevel="1" ht="14.25" customFormat="1" customHeight="1" s="170">
      <c r="A90" s="217" t="n">
        <v>62</v>
      </c>
      <c r="B90" s="217" t="inlineStr">
        <is>
          <t>01.3.01.05-0009</t>
        </is>
      </c>
      <c r="C90" s="216" t="inlineStr">
        <is>
          <t>Парафин нефтяной твердый Т-1</t>
        </is>
      </c>
      <c r="D90" s="217" t="inlineStr">
        <is>
          <t>т</t>
        </is>
      </c>
      <c r="E90" s="218" t="n">
        <v>3.2e-05</v>
      </c>
      <c r="F90" s="219" t="n">
        <v>8105.71</v>
      </c>
      <c r="G90" s="131">
        <f>ROUND(E90*F90,2)</f>
        <v/>
      </c>
      <c r="H90" s="130">
        <f>G90/$G$92</f>
        <v/>
      </c>
      <c r="I90" s="131">
        <f>ROUND(F90*'Прил. 10'!$D$13,2)</f>
        <v/>
      </c>
      <c r="J90" s="131">
        <f>ROUND(I90*E90,2)</f>
        <v/>
      </c>
    </row>
    <row r="91" collapsed="1" ht="14.25" customFormat="1" customHeight="1" s="170">
      <c r="A91" s="217" t="n"/>
      <c r="B91" s="217" t="n"/>
      <c r="C91" s="216" t="inlineStr">
        <is>
          <t>Итого прочие материалы</t>
        </is>
      </c>
      <c r="D91" s="217" t="n"/>
      <c r="E91" s="218" t="n"/>
      <c r="F91" s="219" t="n"/>
      <c r="G91" s="134">
        <f>SUM(G48:G90)</f>
        <v/>
      </c>
      <c r="H91" s="130">
        <f>G91/$G$92</f>
        <v/>
      </c>
      <c r="I91" s="131" t="n"/>
      <c r="J91" s="134">
        <f>SUM(J48:J90)</f>
        <v/>
      </c>
    </row>
    <row r="92" ht="14.25" customFormat="1" customHeight="1" s="170">
      <c r="A92" s="217" t="n"/>
      <c r="B92" s="217" t="n"/>
      <c r="C92" s="202" t="inlineStr">
        <is>
          <t>Итого по разделу «Материалы»</t>
        </is>
      </c>
      <c r="D92" s="217" t="n"/>
      <c r="E92" s="218" t="n"/>
      <c r="F92" s="219" t="n"/>
      <c r="G92" s="131">
        <f>G47+G91</f>
        <v/>
      </c>
      <c r="H92" s="130">
        <f>G92/$G$92</f>
        <v/>
      </c>
      <c r="I92" s="131" t="n"/>
      <c r="J92" s="131">
        <f>J47+J91</f>
        <v/>
      </c>
    </row>
    <row r="93" ht="14.25" customFormat="1" customHeight="1" s="170">
      <c r="A93" s="217" t="n"/>
      <c r="B93" s="217" t="n"/>
      <c r="C93" s="216" t="inlineStr">
        <is>
          <t>ИТОГО ПО РМ</t>
        </is>
      </c>
      <c r="D93" s="217" t="n"/>
      <c r="E93" s="218" t="n"/>
      <c r="F93" s="219" t="n"/>
      <c r="G93" s="131">
        <f>G14+G32+G92</f>
        <v/>
      </c>
      <c r="H93" s="220" t="n"/>
      <c r="I93" s="131" t="n"/>
      <c r="J93" s="131">
        <f>J14+J32+J92</f>
        <v/>
      </c>
    </row>
    <row r="94" ht="29.25" customFormat="1" customHeight="1" s="170">
      <c r="A94" s="217" t="n"/>
      <c r="B94" s="217" t="n"/>
      <c r="C94" s="216" t="inlineStr">
        <is>
          <t>Накладные расходы</t>
        </is>
      </c>
      <c r="D94" s="87" t="n">
        <v>1.48</v>
      </c>
      <c r="E94" s="218" t="n"/>
      <c r="F94" s="219" t="n"/>
      <c r="G94" s="131">
        <f>ROUND((G14+G16)*D94,2)</f>
        <v/>
      </c>
      <c r="H94" s="220" t="n"/>
      <c r="I94" s="131" t="n"/>
      <c r="J94" s="131">
        <f>ROUND(D94*(J14+J16),2)</f>
        <v/>
      </c>
    </row>
    <row r="95" ht="24.75" customFormat="1" customHeight="1" s="170">
      <c r="A95" s="217" t="n"/>
      <c r="B95" s="217" t="n"/>
      <c r="C95" s="216" t="inlineStr">
        <is>
          <t>Сметная прибыль</t>
        </is>
      </c>
      <c r="D95" s="87" t="n">
        <v>1.18</v>
      </c>
      <c r="E95" s="218" t="n"/>
      <c r="F95" s="219" t="n"/>
      <c r="G95" s="131">
        <f>ROUND((G14+G16)*D95,2)</f>
        <v/>
      </c>
      <c r="H95" s="220" t="n"/>
      <c r="I95" s="131" t="n"/>
      <c r="J95" s="131">
        <f>ROUND(D95*(J14+J16),2)</f>
        <v/>
      </c>
    </row>
    <row r="96" ht="25.5" customFormat="1" customHeight="1" s="170">
      <c r="A96" s="217" t="n"/>
      <c r="B96" s="217" t="n"/>
      <c r="C96" s="216" t="inlineStr">
        <is>
          <t>Итого СМР (с НР и СП)</t>
        </is>
      </c>
      <c r="D96" s="217" t="inlineStr">
        <is>
          <t>Коэффициент на силу тока ТОР</t>
        </is>
      </c>
      <c r="E96" s="218" t="n">
        <v>0.22</v>
      </c>
      <c r="F96" s="219" t="n"/>
      <c r="G96" s="131">
        <f>ROUND((G14+G32+G92+G94+G95)/E96,2)</f>
        <v/>
      </c>
      <c r="H96" s="220" t="n"/>
      <c r="I96" s="131" t="n"/>
      <c r="J96" s="131">
        <f>ROUND((J14+J32+J92+J94+J95)/E96,2)</f>
        <v/>
      </c>
    </row>
    <row r="97" ht="14.25" customFormat="1" customHeight="1" s="170">
      <c r="A97" s="217" t="n"/>
      <c r="B97" s="217" t="n"/>
      <c r="C97" s="216" t="inlineStr">
        <is>
          <t>ВСЕГО СМР + ОБОРУДОВАНИЕ</t>
        </is>
      </c>
      <c r="D97" s="217" t="n"/>
      <c r="E97" s="218" t="n"/>
      <c r="F97" s="219" t="n"/>
      <c r="G97" s="131">
        <f>G96+G39</f>
        <v/>
      </c>
      <c r="H97" s="220" t="n"/>
      <c r="I97" s="131" t="n"/>
      <c r="J97" s="131">
        <f>J96+J39</f>
        <v/>
      </c>
    </row>
    <row r="98" ht="34.5" customFormat="1" customHeight="1" s="170">
      <c r="A98" s="217" t="n"/>
      <c r="B98" s="217" t="n"/>
      <c r="C98" s="216" t="inlineStr">
        <is>
          <t>ИТОГО ПОКАЗАТЕЛЬ НА ЕД. ИЗМ.</t>
        </is>
      </c>
      <c r="D98" s="217" t="inlineStr">
        <is>
          <t>ячейка</t>
        </is>
      </c>
      <c r="E98" s="218" t="n">
        <v>1</v>
      </c>
      <c r="F98" s="219" t="n"/>
      <c r="G98" s="131">
        <f>G97/E98</f>
        <v/>
      </c>
      <c r="H98" s="220" t="n"/>
      <c r="I98" s="131" t="n"/>
      <c r="J98" s="131">
        <f>J97/E98</f>
        <v/>
      </c>
    </row>
    <row r="100" ht="14.25" customFormat="1" customHeight="1" s="170">
      <c r="A100" s="163" t="inlineStr">
        <is>
          <t>Составил ______________________     Е. М. Добровольская</t>
        </is>
      </c>
    </row>
    <row r="101" ht="14.25" customFormat="1" customHeight="1" s="170">
      <c r="A101" s="171" t="inlineStr">
        <is>
          <t xml:space="preserve">                         (подпись, инициалы, фамилия)</t>
        </is>
      </c>
    </row>
    <row r="102" ht="14.25" customFormat="1" customHeight="1" s="170">
      <c r="A102" s="163" t="n"/>
    </row>
    <row r="103" ht="14.25" customFormat="1" customHeight="1" s="170">
      <c r="A103" s="163" t="inlineStr">
        <is>
          <t>Проверил ______________________        А.В. Костянецкая</t>
        </is>
      </c>
    </row>
    <row r="104" ht="14.25" customFormat="1" customHeight="1" s="170">
      <c r="A104" s="17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172" min="1" max="1"/>
    <col width="17.5703125" customWidth="1" style="172" min="2" max="2"/>
    <col width="39.140625" customWidth="1" style="172" min="3" max="3"/>
    <col width="10.7109375" customWidth="1" style="172" min="4" max="4"/>
    <col width="13.85546875" customWidth="1" style="172" min="5" max="5"/>
    <col width="13.28515625" customWidth="1" style="172" min="6" max="6"/>
    <col width="14.140625" customWidth="1" style="172" min="7" max="7"/>
  </cols>
  <sheetData>
    <row r="1">
      <c r="A1" s="236" t="inlineStr">
        <is>
          <t>Приложение №6</t>
        </is>
      </c>
    </row>
    <row r="2" ht="21.75" customHeight="1" s="172">
      <c r="A2" s="236" t="n"/>
      <c r="B2" s="236" t="n"/>
      <c r="C2" s="236" t="n"/>
      <c r="D2" s="236" t="n"/>
      <c r="E2" s="236" t="n"/>
      <c r="F2" s="236" t="n"/>
      <c r="G2" s="236" t="n"/>
    </row>
    <row r="3">
      <c r="A3" s="208" t="inlineStr">
        <is>
          <t>Расчет стоимости оборудования</t>
        </is>
      </c>
    </row>
    <row r="4" ht="25.5" customHeight="1" s="172">
      <c r="A4" s="232" t="inlineStr">
        <is>
          <t>Наименование разрабатываемого показателя УНЦ —  Ячейка реактора ТОР 330кВ номинальный ток 1600 А,  9,54 Ом</t>
        </is>
      </c>
    </row>
    <row r="5">
      <c r="A5" s="163" t="n"/>
      <c r="B5" s="163" t="n"/>
      <c r="C5" s="163" t="n"/>
      <c r="D5" s="163" t="n"/>
      <c r="E5" s="163" t="n"/>
      <c r="F5" s="163" t="n"/>
      <c r="G5" s="163" t="n"/>
    </row>
    <row r="6" ht="30.2" customHeight="1" s="172">
      <c r="A6" s="241" t="inlineStr">
        <is>
          <t>№ пп.</t>
        </is>
      </c>
      <c r="B6" s="241" t="inlineStr">
        <is>
          <t>Код ресурса</t>
        </is>
      </c>
      <c r="C6" s="241" t="inlineStr">
        <is>
          <t>Наименование</t>
        </is>
      </c>
      <c r="D6" s="241" t="inlineStr">
        <is>
          <t>Ед. изм.</t>
        </is>
      </c>
      <c r="E6" s="217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17" t="inlineStr">
        <is>
          <t>на ед. изм.</t>
        </is>
      </c>
      <c r="G7" s="217" t="inlineStr">
        <is>
          <t>общая</t>
        </is>
      </c>
    </row>
    <row r="8">
      <c r="A8" s="217" t="n">
        <v>1</v>
      </c>
      <c r="B8" s="217" t="n">
        <v>2</v>
      </c>
      <c r="C8" s="217" t="n">
        <v>3</v>
      </c>
      <c r="D8" s="217" t="n">
        <v>4</v>
      </c>
      <c r="E8" s="217" t="n">
        <v>5</v>
      </c>
      <c r="F8" s="217" t="n">
        <v>6</v>
      </c>
      <c r="G8" s="217" t="n">
        <v>7</v>
      </c>
    </row>
    <row r="9" ht="15" customHeight="1" s="172">
      <c r="A9" s="92" t="n"/>
      <c r="B9" s="216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72">
      <c r="A10" s="217" t="n"/>
      <c r="B10" s="202" t="n"/>
      <c r="C10" s="216" t="inlineStr">
        <is>
          <t>ИТОГО ИНЖЕНЕРНОЕ ОБОРУДОВАНИЕ</t>
        </is>
      </c>
      <c r="D10" s="202" t="n"/>
      <c r="E10" s="42" t="n"/>
      <c r="F10" s="219" t="n"/>
      <c r="G10" s="219" t="n">
        <v>0</v>
      </c>
    </row>
    <row r="11">
      <c r="A11" s="217" t="n"/>
      <c r="B11" s="216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41.25" customHeight="1" s="172">
      <c r="A12" s="217" t="n">
        <v>1</v>
      </c>
      <c r="B12" s="72">
        <f>'Прил.5 Расчет СМР и ОБ'!B35</f>
        <v/>
      </c>
      <c r="C12" s="216">
        <f>'Прил.5 Расчет СМР и ОБ'!C35</f>
        <v/>
      </c>
      <c r="D12" s="217">
        <f>'Прил.5 Расчет СМР и ОБ'!D35</f>
        <v/>
      </c>
      <c r="E12" s="261">
        <f>'Прил.5 Расчет СМР и ОБ'!E35</f>
        <v/>
      </c>
      <c r="F12" s="131">
        <f>'Прил.5 Расчет СМР и ОБ'!F35</f>
        <v/>
      </c>
      <c r="G12" s="131">
        <f>ROUND(E12*F12,2)</f>
        <v/>
      </c>
    </row>
    <row r="13">
      <c r="A13" s="217" t="n">
        <v>2</v>
      </c>
      <c r="B13" s="72">
        <f>'Прил.5 Расчет СМР и ОБ'!B37</f>
        <v/>
      </c>
      <c r="C13" s="216">
        <f>'Прил.5 Расчет СМР и ОБ'!C37</f>
        <v/>
      </c>
      <c r="D13" s="217">
        <f>'Прил.5 Расчет СМР и ОБ'!D37</f>
        <v/>
      </c>
      <c r="E13" s="261">
        <f>'Прил.5 Расчет СМР и ОБ'!E37</f>
        <v/>
      </c>
      <c r="F13" s="131">
        <f>'Прил.5 Расчет СМР и ОБ'!F37</f>
        <v/>
      </c>
      <c r="G13" s="131">
        <f>ROUND(E13*F13,2)</f>
        <v/>
      </c>
    </row>
    <row r="14" ht="25.5" customHeight="1" s="172">
      <c r="A14" s="217" t="n"/>
      <c r="B14" s="216" t="n"/>
      <c r="C14" s="216" t="inlineStr">
        <is>
          <t>ИТОГО ТЕХНОЛОГИЧЕСКОЕ ОБОРУДОВАНИЕ</t>
        </is>
      </c>
      <c r="D14" s="216" t="n"/>
      <c r="E14" s="240" t="n"/>
      <c r="F14" s="219" t="n"/>
      <c r="G14" s="131">
        <f>SUM(G12:G13)</f>
        <v/>
      </c>
    </row>
    <row r="15" ht="19.5" customHeight="1" s="172">
      <c r="A15" s="217" t="n"/>
      <c r="B15" s="216" t="n"/>
      <c r="C15" s="216" t="inlineStr">
        <is>
          <t>Всего по разделу «Оборудование»</t>
        </is>
      </c>
      <c r="D15" s="216" t="n"/>
      <c r="E15" s="240" t="n"/>
      <c r="F15" s="219" t="n"/>
      <c r="G15" s="131">
        <f>G10+G14</f>
        <v/>
      </c>
    </row>
    <row r="16">
      <c r="A16" s="168" t="n"/>
      <c r="B16" s="169" t="n"/>
      <c r="C16" s="168" t="n"/>
      <c r="D16" s="168" t="n"/>
      <c r="E16" s="168" t="n"/>
      <c r="F16" s="168" t="n"/>
      <c r="G16" s="168" t="n"/>
    </row>
    <row r="17">
      <c r="A17" s="163" t="inlineStr">
        <is>
          <t>Составил ______________________    Е. М. Добровольская</t>
        </is>
      </c>
      <c r="B17" s="170" t="n"/>
      <c r="C17" s="170" t="n"/>
      <c r="D17" s="168" t="n"/>
      <c r="E17" s="168" t="n"/>
      <c r="F17" s="168" t="n"/>
      <c r="G17" s="168" t="n"/>
    </row>
    <row r="18">
      <c r="A18" s="171" t="inlineStr">
        <is>
          <t xml:space="preserve">                         (подпись, инициалы, фамилия)</t>
        </is>
      </c>
      <c r="B18" s="170" t="n"/>
      <c r="C18" s="170" t="n"/>
      <c r="D18" s="168" t="n"/>
      <c r="E18" s="168" t="n"/>
      <c r="F18" s="168" t="n"/>
      <c r="G18" s="168" t="n"/>
    </row>
    <row r="19">
      <c r="A19" s="163" t="n"/>
      <c r="B19" s="170" t="n"/>
      <c r="C19" s="170" t="n"/>
      <c r="D19" s="168" t="n"/>
      <c r="E19" s="168" t="n"/>
      <c r="F19" s="168" t="n"/>
      <c r="G19" s="168" t="n"/>
    </row>
    <row r="20">
      <c r="A20" s="163" t="inlineStr">
        <is>
          <t>Проверил ______________________        А.В. Костянецкая</t>
        </is>
      </c>
      <c r="B20" s="170" t="n"/>
      <c r="C20" s="170" t="n"/>
      <c r="D20" s="168" t="n"/>
      <c r="E20" s="168" t="n"/>
      <c r="F20" s="168" t="n"/>
      <c r="G20" s="168" t="n"/>
    </row>
    <row r="21">
      <c r="A21" s="171" t="inlineStr">
        <is>
          <t xml:space="preserve">                        (подпись, инициалы, фамилия)</t>
        </is>
      </c>
      <c r="B21" s="170" t="n"/>
      <c r="C21" s="170" t="n"/>
      <c r="D21" s="168" t="n"/>
      <c r="E21" s="168" t="n"/>
      <c r="F21" s="168" t="n"/>
      <c r="G21" s="1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72" min="1" max="1"/>
    <col width="29.5703125" customWidth="1" style="172" min="2" max="2"/>
    <col width="39.140625" customWidth="1" style="172" min="3" max="3"/>
    <col width="24.42578125" customWidth="1" style="172" min="4" max="4"/>
    <col width="8.85546875" customWidth="1" style="172" min="5" max="5"/>
  </cols>
  <sheetData>
    <row r="1">
      <c r="B1" s="163" t="n"/>
      <c r="C1" s="163" t="n"/>
      <c r="D1" s="236" t="inlineStr">
        <is>
          <t>Приложение №7</t>
        </is>
      </c>
    </row>
    <row r="2">
      <c r="A2" s="236" t="n"/>
      <c r="B2" s="236" t="n"/>
      <c r="C2" s="236" t="n"/>
      <c r="D2" s="236" t="n"/>
    </row>
    <row r="3" ht="24.75" customHeight="1" s="172">
      <c r="A3" s="208" t="inlineStr">
        <is>
          <t>Расчет показателя УНЦ</t>
        </is>
      </c>
    </row>
    <row r="4" ht="24.75" customHeight="1" s="172">
      <c r="A4" s="208" t="n"/>
      <c r="B4" s="208" t="n"/>
      <c r="C4" s="208" t="n"/>
      <c r="D4" s="208" t="n"/>
    </row>
    <row r="5" ht="24.6" customHeight="1" s="172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172">
      <c r="A6" s="232" t="inlineStr">
        <is>
          <t>Единица измерения  — 1 ячейка</t>
        </is>
      </c>
      <c r="D6" s="232" t="n"/>
    </row>
    <row r="7">
      <c r="A7" s="163" t="n"/>
      <c r="B7" s="163" t="n"/>
      <c r="C7" s="163" t="n"/>
      <c r="D7" s="163" t="n"/>
    </row>
    <row r="8" ht="14.45" customHeight="1" s="172">
      <c r="A8" s="198" t="inlineStr">
        <is>
          <t>Код показателя</t>
        </is>
      </c>
      <c r="B8" s="198" t="inlineStr">
        <is>
          <t>Наименование показателя</t>
        </is>
      </c>
      <c r="C8" s="198" t="inlineStr">
        <is>
          <t>Наименование РМ, входящих в состав показателя</t>
        </is>
      </c>
      <c r="D8" s="198" t="inlineStr">
        <is>
          <t>Норматив цены на 01.01.2023, тыс.руб.</t>
        </is>
      </c>
    </row>
    <row r="9" ht="15" customHeight="1" s="172">
      <c r="A9" s="254" t="n"/>
      <c r="B9" s="254" t="n"/>
      <c r="C9" s="254" t="n"/>
      <c r="D9" s="254" t="n"/>
    </row>
    <row r="10">
      <c r="A10" s="217" t="n">
        <v>1</v>
      </c>
      <c r="B10" s="217" t="n">
        <v>2</v>
      </c>
      <c r="C10" s="217" t="n">
        <v>3</v>
      </c>
      <c r="D10" s="217" t="n">
        <v>4</v>
      </c>
    </row>
    <row r="11" ht="41.45" customHeight="1" s="172">
      <c r="A11" s="217" t="inlineStr">
        <is>
          <t>Р3-11-3</t>
        </is>
      </c>
      <c r="B11" s="217" t="inlineStr">
        <is>
          <t>УНЦ ячейки реактора ТОР 110 - 330 кВ</t>
        </is>
      </c>
      <c r="C11" s="165">
        <f>D5</f>
        <v/>
      </c>
      <c r="D11" s="166">
        <f>'Прил.4 РМ'!C41/1000</f>
        <v/>
      </c>
      <c r="E11" s="167" t="n"/>
    </row>
    <row r="12">
      <c r="A12" s="168" t="n"/>
      <c r="B12" s="169" t="n"/>
      <c r="C12" s="168" t="n"/>
      <c r="D12" s="168" t="n"/>
    </row>
    <row r="13">
      <c r="A13" s="163" t="inlineStr">
        <is>
          <t>Составил ______________________      Е. М. Добровольская</t>
        </is>
      </c>
      <c r="B13" s="170" t="n"/>
      <c r="C13" s="170" t="n"/>
      <c r="D13" s="168" t="n"/>
    </row>
    <row r="14">
      <c r="A14" s="171" t="inlineStr">
        <is>
          <t xml:space="preserve">                         (подпись, инициалы, фамилия)</t>
        </is>
      </c>
      <c r="B14" s="170" t="n"/>
      <c r="C14" s="170" t="n"/>
      <c r="D14" s="168" t="n"/>
    </row>
    <row r="15">
      <c r="A15" s="163" t="n"/>
      <c r="B15" s="170" t="n"/>
      <c r="C15" s="170" t="n"/>
      <c r="D15" s="168" t="n"/>
    </row>
    <row r="16">
      <c r="A16" s="163" t="inlineStr">
        <is>
          <t>Проверил ______________________        А.В. Костянецкая</t>
        </is>
      </c>
      <c r="B16" s="170" t="n"/>
      <c r="C16" s="170" t="n"/>
      <c r="D16" s="168" t="n"/>
    </row>
    <row r="17">
      <c r="A17" s="171" t="inlineStr">
        <is>
          <t xml:space="preserve">                        (подпись, инициалы, фамилия)</t>
        </is>
      </c>
      <c r="B17" s="170" t="n"/>
      <c r="C17" s="170" t="n"/>
      <c r="D17" s="16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172" min="1" max="1"/>
    <col width="40.7109375" customWidth="1" style="172" min="2" max="2"/>
    <col width="37" customWidth="1" style="172" min="3" max="3"/>
    <col width="32" customWidth="1" style="172" min="4" max="4"/>
    <col width="9.140625" customWidth="1" style="172" min="5" max="5"/>
  </cols>
  <sheetData>
    <row r="4" ht="15.75" customHeight="1" s="172">
      <c r="B4" s="192" t="inlineStr">
        <is>
          <t>Приложение № 10</t>
        </is>
      </c>
    </row>
    <row r="5" ht="18.75" customHeight="1" s="172">
      <c r="B5" s="53" t="n"/>
    </row>
    <row r="6" ht="15.75" customHeight="1" s="172">
      <c r="B6" s="193" t="inlineStr">
        <is>
          <t>Используемые индексы изменений сметной стоимости и нормы сопутствующих затрат</t>
        </is>
      </c>
    </row>
    <row r="7">
      <c r="B7" s="242" t="n"/>
    </row>
    <row r="8">
      <c r="B8" s="242" t="n"/>
      <c r="C8" s="242" t="n"/>
      <c r="D8" s="242" t="n"/>
      <c r="E8" s="242" t="n"/>
    </row>
    <row r="9" ht="47.25" customHeight="1" s="172">
      <c r="B9" s="198" t="inlineStr">
        <is>
          <t>Наименование индекса / норм сопутствующих затрат</t>
        </is>
      </c>
      <c r="C9" s="198" t="inlineStr">
        <is>
          <t>Дата применения и обоснование индекса / норм сопутствующих затрат</t>
        </is>
      </c>
      <c r="D9" s="198" t="inlineStr">
        <is>
          <t>Размер индекса / норма сопутствующих затрат</t>
        </is>
      </c>
    </row>
    <row r="10" ht="15.75" customHeight="1" s="172">
      <c r="B10" s="198" t="n">
        <v>1</v>
      </c>
      <c r="C10" s="198" t="n">
        <v>2</v>
      </c>
      <c r="D10" s="198" t="n">
        <v>3</v>
      </c>
    </row>
    <row r="11" ht="45" customHeight="1" s="172">
      <c r="B11" s="198" t="inlineStr">
        <is>
          <t xml:space="preserve">Индекс изменения сметной стоимости на 1 квартал 2023 года. ОЗП </t>
        </is>
      </c>
      <c r="C11" s="198" t="inlineStr">
        <is>
          <t>Письмо Минстроя России от 30.03.2023г. №17106-ИФ/09  прил.1</t>
        </is>
      </c>
      <c r="D11" s="198" t="n">
        <v>44.29</v>
      </c>
    </row>
    <row r="12" ht="29.25" customHeight="1" s="172">
      <c r="B12" s="198" t="inlineStr">
        <is>
          <t>Индекс изменения сметной стоимости на 1 квартал 2023 года. ЭМ</t>
        </is>
      </c>
      <c r="C12" s="198" t="inlineStr">
        <is>
          <t>Письмо Минстроя России от 30.03.2023г. №17106-ИФ/09  прил.1</t>
        </is>
      </c>
      <c r="D12" s="198" t="n">
        <v>13.47</v>
      </c>
    </row>
    <row r="13" ht="29.25" customHeight="1" s="172">
      <c r="B13" s="198" t="inlineStr">
        <is>
          <t>Индекс изменения сметной стоимости на 1 квартал 2023 года. МАТ</t>
        </is>
      </c>
      <c r="C13" s="198" t="inlineStr">
        <is>
          <t>Письмо Минстроя России от 30.03.2023г. №17106-ИФ/09  прил.1</t>
        </is>
      </c>
      <c r="D13" s="198" t="n">
        <v>8.039999999999999</v>
      </c>
    </row>
    <row r="14" ht="30.75" customHeight="1" s="172">
      <c r="B14" s="198" t="inlineStr">
        <is>
          <t>Индекс изменения сметной стоимости на 1 квартал 2023 года. ОБ</t>
        </is>
      </c>
      <c r="C14" s="55" t="inlineStr">
        <is>
          <t>Письмо Минстроя России от 23.02.2023г. №9791-ИФ/09 прил.6</t>
        </is>
      </c>
      <c r="D14" s="198" t="n">
        <v>6.26</v>
      </c>
    </row>
    <row r="15" ht="89.45" customHeight="1" s="172">
      <c r="B15" s="198" t="inlineStr">
        <is>
          <t>Временные здания и сооружения</t>
        </is>
      </c>
      <c r="C15" s="1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6" t="n">
        <v>0.039</v>
      </c>
    </row>
    <row r="16" ht="78.75" customHeight="1" s="172">
      <c r="B16" s="198" t="inlineStr">
        <is>
          <t>Дополнительные затраты при производстве строительно-монтажных работ в зимнее время</t>
        </is>
      </c>
      <c r="C16" s="1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6" t="n">
        <v>0.021</v>
      </c>
    </row>
    <row r="17" ht="31.7" customHeight="1" s="172">
      <c r="B17" s="198" t="inlineStr">
        <is>
          <t>Строительный контроль</t>
        </is>
      </c>
      <c r="C17" s="198" t="inlineStr">
        <is>
          <t>Постановление Правительства РФ от 21.06.10 г. № 468</t>
        </is>
      </c>
      <c r="D17" s="56" t="n">
        <v>0.0214</v>
      </c>
    </row>
    <row r="18" ht="31.7" customHeight="1" s="172">
      <c r="B18" s="198" t="inlineStr">
        <is>
          <t>Авторский надзор - 0,2%</t>
        </is>
      </c>
      <c r="C18" s="198" t="inlineStr">
        <is>
          <t>Приказ от 4.08.2020 № 421/пр п.173</t>
        </is>
      </c>
      <c r="D18" s="56" t="n">
        <v>0.002</v>
      </c>
    </row>
    <row r="19" ht="24" customHeight="1" s="172">
      <c r="B19" s="198" t="inlineStr">
        <is>
          <t>Непредвиденные расходы</t>
        </is>
      </c>
      <c r="C19" s="198" t="inlineStr">
        <is>
          <t>Приказ от 4.08.2020 № 421/пр п.179</t>
        </is>
      </c>
      <c r="D19" s="56" t="n">
        <v>0.03</v>
      </c>
    </row>
    <row r="20" ht="18.75" customHeight="1" s="172">
      <c r="B20" s="112" t="n"/>
    </row>
    <row r="21" ht="18.75" customHeight="1" s="172">
      <c r="B21" s="112" t="n"/>
    </row>
    <row r="22" ht="18.75" customHeight="1" s="172">
      <c r="B22" s="112" t="n"/>
    </row>
    <row r="23" ht="18.75" customHeight="1" s="172">
      <c r="B23" s="112" t="n"/>
    </row>
    <row r="26">
      <c r="B26" s="163" t="inlineStr">
        <is>
          <t>Составил ______________________      Е. М. Добровольская</t>
        </is>
      </c>
      <c r="C26" s="170" t="n"/>
    </row>
    <row r="27">
      <c r="B27" s="171" t="inlineStr">
        <is>
          <t xml:space="preserve">                         (подпись, инициалы, фамилия)</t>
        </is>
      </c>
      <c r="C27" s="170" t="n"/>
    </row>
    <row r="28">
      <c r="B28" s="163" t="n"/>
      <c r="C28" s="170" t="n"/>
    </row>
    <row r="29">
      <c r="B29" s="163" t="inlineStr">
        <is>
          <t>Проверил ______________________        А.В. Костянецкая</t>
        </is>
      </c>
      <c r="C29" s="170" t="n"/>
    </row>
    <row r="30">
      <c r="B30" s="171" t="inlineStr">
        <is>
          <t xml:space="preserve">                        (подпись, инициалы, фамилия)</t>
        </is>
      </c>
      <c r="C30" s="1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53.7109375" bestFit="1" customWidth="1" style="172" min="6" max="6"/>
  </cols>
  <sheetData>
    <row r="1" s="172"/>
    <row r="2" ht="18" customHeight="1" s="172">
      <c r="A2" s="193" t="inlineStr">
        <is>
          <t>Расчет размера средств на оплату труда рабочих-строителей в текущем уровне цен (ФОТр.тек.)</t>
        </is>
      </c>
    </row>
    <row r="3" s="172"/>
    <row r="4" ht="18" customHeight="1" s="172">
      <c r="A4" s="173" t="inlineStr">
        <is>
          <t>Составлен в уровне цен на 01.01.2023 г.</t>
        </is>
      </c>
      <c r="B4" s="174" t="n"/>
      <c r="C4" s="174" t="n"/>
      <c r="D4" s="174" t="n"/>
      <c r="E4" s="174" t="n"/>
      <c r="F4" s="174" t="n"/>
      <c r="G4" s="174" t="n"/>
    </row>
    <row r="5" ht="15.6" customHeight="1" s="172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174" t="n"/>
    </row>
    <row r="6" ht="15.6" customHeight="1" s="172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174" t="n"/>
    </row>
    <row r="7" ht="109.15" customHeight="1" s="172">
      <c r="A7" s="176" t="inlineStr">
        <is>
          <t>1.1</t>
        </is>
      </c>
      <c r="B7" s="18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8" t="inlineStr">
        <is>
          <t>С1ср</t>
        </is>
      </c>
      <c r="D7" s="198" t="inlineStr">
        <is>
          <t>-</t>
        </is>
      </c>
      <c r="E7" s="179" t="n">
        <v>47872.94</v>
      </c>
      <c r="F7" s="18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4" t="n"/>
    </row>
    <row r="8" ht="31.15" customHeight="1" s="172">
      <c r="A8" s="176" t="inlineStr">
        <is>
          <t>1.2</t>
        </is>
      </c>
      <c r="B8" s="181" t="inlineStr">
        <is>
          <t>Среднегодовое нормативное число часов работы одного рабочего в месяц, часы (ч.)</t>
        </is>
      </c>
      <c r="C8" s="198" t="inlineStr">
        <is>
          <t>tср</t>
        </is>
      </c>
      <c r="D8" s="198" t="inlineStr">
        <is>
          <t>1973ч/12мес.</t>
        </is>
      </c>
      <c r="E8" s="180">
        <f>1973/12</f>
        <v/>
      </c>
      <c r="F8" s="181" t="inlineStr">
        <is>
          <t>Производственный календарь 2023 год
(40-часов.неделя)</t>
        </is>
      </c>
      <c r="G8" s="183" t="n"/>
    </row>
    <row r="9" ht="15.6" customHeight="1" s="172">
      <c r="A9" s="176" t="inlineStr">
        <is>
          <t>1.3</t>
        </is>
      </c>
      <c r="B9" s="181" t="inlineStr">
        <is>
          <t>Коэффициент увеличения</t>
        </is>
      </c>
      <c r="C9" s="198" t="inlineStr">
        <is>
          <t>Кув</t>
        </is>
      </c>
      <c r="D9" s="198" t="inlineStr">
        <is>
          <t>-</t>
        </is>
      </c>
      <c r="E9" s="180" t="n">
        <v>1</v>
      </c>
      <c r="F9" s="181" t="n"/>
      <c r="G9" s="183" t="n"/>
    </row>
    <row r="10" ht="15.6" customHeight="1" s="172">
      <c r="A10" s="176" t="inlineStr">
        <is>
          <t>1.4</t>
        </is>
      </c>
      <c r="B10" s="181" t="inlineStr">
        <is>
          <t>Средний разряд работ</t>
        </is>
      </c>
      <c r="C10" s="198" t="n"/>
      <c r="D10" s="198" t="n"/>
      <c r="E10" s="266" t="n">
        <v>4</v>
      </c>
      <c r="F10" s="181" t="inlineStr">
        <is>
          <t>РТМ</t>
        </is>
      </c>
      <c r="G10" s="183" t="n"/>
    </row>
    <row r="11" ht="78" customHeight="1" s="172">
      <c r="A11" s="176" t="inlineStr">
        <is>
          <t>1.5</t>
        </is>
      </c>
      <c r="B11" s="181" t="inlineStr">
        <is>
          <t>Тарифный коэффициент среднего разряда работ</t>
        </is>
      </c>
      <c r="C11" s="198" t="inlineStr">
        <is>
          <t>КТ</t>
        </is>
      </c>
      <c r="D11" s="198" t="inlineStr">
        <is>
          <t>-</t>
        </is>
      </c>
      <c r="E11" s="267" t="n">
        <v>1.34</v>
      </c>
      <c r="F11" s="1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4" t="n"/>
    </row>
    <row r="12" ht="78" customHeight="1" s="172">
      <c r="A12" s="186" t="inlineStr">
        <is>
          <t>1.6</t>
        </is>
      </c>
      <c r="B12" s="243" t="inlineStr">
        <is>
          <t>Коэффициент инфляции, определяемый поквартально</t>
        </is>
      </c>
      <c r="C12" s="187" t="inlineStr">
        <is>
          <t>Кинф</t>
        </is>
      </c>
      <c r="D12" s="187" t="inlineStr">
        <is>
          <t>-</t>
        </is>
      </c>
      <c r="E12" s="268" t="n">
        <v>1.139</v>
      </c>
      <c r="F12" s="2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72">
      <c r="A13" s="246" t="inlineStr">
        <is>
          <t>1.7</t>
        </is>
      </c>
      <c r="B13" s="247" t="inlineStr">
        <is>
          <t>Размер средств на оплату труда рабочих-строителей в текущем уровне цен (ФОТр.тек.), руб/чел.-ч</t>
        </is>
      </c>
      <c r="C13" s="248" t="inlineStr">
        <is>
          <t>ФОТр.тек.</t>
        </is>
      </c>
      <c r="D13" s="248" t="inlineStr">
        <is>
          <t>(С1ср/tср*КТ*Т*Кув)*Кинф</t>
        </is>
      </c>
      <c r="E13" s="249">
        <f>((E7*E9/E8)*E11)*E12</f>
        <v/>
      </c>
      <c r="F13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2025-01-24T12:14:58Z</dcterms:modified>
  <cp:lastModifiedBy>User1</cp:lastModifiedBy>
  <cp:lastPrinted>2023-11-28T10:58:14Z</cp:lastPrinted>
</cp:coreProperties>
</file>