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ОБ'!$A$1:$J$189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center" vertical="top" wrapText="1"/>
    </xf>
    <xf numFmtId="167" fontId="1" fillId="4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1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4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204" min="1" max="2"/>
    <col width="51.7109375" customWidth="1" style="204" min="3" max="3"/>
    <col width="51.42578125" customWidth="1" style="204" min="4" max="4"/>
    <col width="37.42578125" customWidth="1" style="204" min="5" max="5"/>
    <col width="9.140625" customWidth="1" style="204" min="6" max="6"/>
  </cols>
  <sheetData>
    <row r="3">
      <c r="B3" s="232" t="inlineStr">
        <is>
          <t>Приложение № 1</t>
        </is>
      </c>
    </row>
    <row r="4">
      <c r="B4" s="233" t="inlineStr">
        <is>
          <t>Сравнительная таблица отбора объекта-представителя</t>
        </is>
      </c>
    </row>
    <row r="5" ht="84" customHeight="1" s="202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202">
      <c r="B6" s="166" t="n"/>
      <c r="C6" s="166" t="n"/>
      <c r="D6" s="166" t="n"/>
    </row>
    <row r="7" ht="64.5" customHeight="1" s="202">
      <c r="B7" s="234" t="inlineStr">
        <is>
          <t>Наименование разрабатываемого показателя УНЦ — КРМ 220кВ мощность 75-78 Мвар БСК</t>
        </is>
      </c>
    </row>
    <row r="8" ht="31.5" customHeight="1" s="202">
      <c r="B8" s="234" t="inlineStr">
        <is>
          <t>Сопоставимый уровень цен: 1 кв. 2013 г.</t>
        </is>
      </c>
    </row>
    <row r="9" ht="15.75" customHeight="1" s="202">
      <c r="B9" s="234" t="inlineStr">
        <is>
          <t>Единица измерения  — 1 ед.</t>
        </is>
      </c>
    </row>
    <row r="10">
      <c r="B10" s="234" t="n"/>
    </row>
    <row r="11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 xml:space="preserve">Объект-представитель </t>
        </is>
      </c>
      <c r="E11" s="149" t="n"/>
    </row>
    <row r="12" ht="96.75" customHeight="1" s="202">
      <c r="B12" s="238" t="n">
        <v>1</v>
      </c>
      <c r="C12" s="117" t="inlineStr">
        <is>
          <t>Наименование объекта-представителя</t>
        </is>
      </c>
      <c r="D12" s="238" t="inlineStr">
        <is>
          <t>ПС 220 кВ Еланская (МЭС Сибири)</t>
        </is>
      </c>
    </row>
    <row r="13">
      <c r="B13" s="238" t="n">
        <v>2</v>
      </c>
      <c r="C13" s="117" t="inlineStr">
        <is>
          <t>Наименование субъекта Российской Федерации</t>
        </is>
      </c>
      <c r="D13" s="238" t="inlineStr">
        <is>
          <t>Кемеровская область</t>
        </is>
      </c>
    </row>
    <row r="14">
      <c r="B14" s="238" t="n">
        <v>3</v>
      </c>
      <c r="C14" s="117" t="inlineStr">
        <is>
          <t>Климатический район и подрайон</t>
        </is>
      </c>
      <c r="D14" s="238" t="inlineStr">
        <is>
          <t>IД</t>
        </is>
      </c>
    </row>
    <row r="15">
      <c r="B15" s="238" t="n">
        <v>4</v>
      </c>
      <c r="C15" s="117" t="inlineStr">
        <is>
          <t>Мощность объекта</t>
        </is>
      </c>
      <c r="D15" s="238" t="n">
        <v>2</v>
      </c>
    </row>
    <row r="16" ht="116.25" customHeight="1" s="202">
      <c r="B16" s="238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Конденсаторная батарея 
КБ-220-75000 УХЛ1 - 2 шт.</t>
        </is>
      </c>
    </row>
    <row r="17" ht="79.5" customHeight="1" s="202">
      <c r="B17" s="238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5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2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2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02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8" t="n">
        <v>7</v>
      </c>
      <c r="C22" s="147" t="inlineStr">
        <is>
          <t>Сопоставимый уровень цен</t>
        </is>
      </c>
      <c r="D22" s="179" t="inlineStr">
        <is>
          <t>1 кв. 2013 г.</t>
        </is>
      </c>
      <c r="E22" s="145" t="n"/>
    </row>
    <row r="23" ht="123" customHeight="1" s="202">
      <c r="B23" s="238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5" t="n"/>
    </row>
    <row r="24" ht="60.75" customHeight="1" s="202">
      <c r="B24" s="238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 ht="48" customHeight="1" s="202">
      <c r="B25" s="238" t="n">
        <v>10</v>
      </c>
      <c r="C25" s="117" t="inlineStr">
        <is>
          <t>Примечание</t>
        </is>
      </c>
      <c r="D25" s="238" t="n"/>
    </row>
    <row r="26">
      <c r="B26" s="144" t="n"/>
      <c r="C26" s="143" t="n"/>
      <c r="D26" s="143" t="n"/>
    </row>
    <row r="27" ht="37.5" customHeight="1" s="202">
      <c r="B27" s="142" t="n"/>
    </row>
    <row r="28">
      <c r="B28" s="204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204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204" min="1" max="1"/>
    <col width="9.140625" customWidth="1" style="204" min="2" max="2"/>
    <col width="35.28515625" customWidth="1" style="204" min="3" max="3"/>
    <col width="13.85546875" customWidth="1" style="204" min="4" max="4"/>
    <col width="24.85546875" customWidth="1" style="204" min="5" max="5"/>
    <col width="15.5703125" customWidth="1" style="204" min="6" max="6"/>
    <col width="14.85546875" customWidth="1" style="204" min="7" max="7"/>
    <col width="16.7109375" customWidth="1" style="204" min="8" max="8"/>
    <col width="13" customWidth="1" style="204" min="9" max="10"/>
    <col width="18" customWidth="1" style="204" min="11" max="11"/>
    <col width="9.140625" customWidth="1" style="204" min="12" max="12"/>
  </cols>
  <sheetData>
    <row r="3">
      <c r="B3" s="232" t="inlineStr">
        <is>
          <t>Приложение № 2</t>
        </is>
      </c>
      <c r="K3" s="142" t="n"/>
    </row>
    <row r="4">
      <c r="B4" s="233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2">
      <c r="B6" s="240" t="inlineStr">
        <is>
          <t>Наименование разрабатываемого показателя УНЦ — КРМ 220кВ мощность 75-78 Мвар БСК</t>
        </is>
      </c>
      <c r="K6" s="142" t="n"/>
    </row>
    <row r="7" ht="15.75" customHeight="1" s="202">
      <c r="B7" s="241" t="inlineStr">
        <is>
          <t>Единица измерения  — 1 ед.</t>
        </is>
      </c>
      <c r="K7" s="142" t="n"/>
    </row>
    <row r="8" ht="18" customHeight="1" s="202">
      <c r="B8" s="119" t="n"/>
    </row>
    <row r="9" ht="15.75" customHeight="1" s="202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</row>
    <row r="10" ht="15.75" customHeight="1" s="202">
      <c r="B10" s="338" t="n"/>
      <c r="C10" s="338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1 кв. 2013 г., тыс. руб.</t>
        </is>
      </c>
      <c r="G10" s="336" t="n"/>
      <c r="H10" s="336" t="n"/>
      <c r="I10" s="336" t="n"/>
      <c r="J10" s="337" t="n"/>
    </row>
    <row r="11" ht="31.15" customHeight="1" s="202">
      <c r="B11" s="339" t="n"/>
      <c r="C11" s="339" t="n"/>
      <c r="D11" s="339" t="n"/>
      <c r="E11" s="339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31.5" customHeight="1" s="202">
      <c r="B12" s="220" t="n"/>
      <c r="C12" s="220" t="inlineStr">
        <is>
          <t>КРМ 220кВ мощность 75-78 Мвар БСК</t>
        </is>
      </c>
      <c r="D12" s="220" t="n"/>
      <c r="E12" s="220" t="n"/>
      <c r="F12" s="340">
        <f>(Прил.3!H12+Прил.3!H32+Прил.3!H34+Прил.3!H75)*6.29/1000</f>
        <v/>
      </c>
      <c r="G12" s="337" t="n"/>
      <c r="H12" s="341">
        <f>Прил.3!H72*3.86/1000</f>
        <v/>
      </c>
      <c r="I12" s="220" t="n"/>
      <c r="J12" s="341">
        <f>F12+H12</f>
        <v/>
      </c>
    </row>
    <row r="13" ht="14.45" customHeight="1" s="202">
      <c r="B13" s="244" t="inlineStr">
        <is>
          <t>Всего по объекту:</t>
        </is>
      </c>
      <c r="C13" s="342" t="n"/>
      <c r="D13" s="342" t="n"/>
      <c r="E13" s="343" t="n"/>
      <c r="F13" s="223" t="n"/>
      <c r="G13" s="223" t="n"/>
      <c r="H13" s="223" t="n"/>
      <c r="I13" s="223" t="n"/>
      <c r="J13" s="223" t="n"/>
    </row>
    <row r="14" ht="15.75" customHeight="1" s="202">
      <c r="B14" s="245" t="inlineStr">
        <is>
          <t>Всего по объекту в сопоставимом уровне цен 1 кв. 2013 г:</t>
        </is>
      </c>
      <c r="C14" s="336" t="n"/>
      <c r="D14" s="336" t="n"/>
      <c r="E14" s="337" t="n"/>
      <c r="F14" s="344">
        <f>F12</f>
        <v/>
      </c>
      <c r="G14" s="337" t="n"/>
      <c r="H14" s="345">
        <f>H12</f>
        <v/>
      </c>
      <c r="I14" s="167" t="n"/>
      <c r="J14" s="345">
        <f>J12</f>
        <v/>
      </c>
    </row>
    <row r="15" ht="14.45" customHeight="1" s="202"/>
    <row r="16" ht="14.45" customHeight="1" s="202"/>
    <row r="17" ht="14.45" customHeight="1" s="202"/>
    <row r="18" ht="14.45" customHeight="1" s="202">
      <c r="C18" s="190" t="inlineStr">
        <is>
          <t>Составил ______________________     Е. М. Добровольская</t>
        </is>
      </c>
      <c r="D18" s="200" t="n"/>
      <c r="E18" s="200" t="n"/>
    </row>
    <row r="19" ht="14.45" customHeight="1" s="202">
      <c r="C19" s="201" t="inlineStr">
        <is>
          <t xml:space="preserve">                         (подпись, инициалы, фамилия)</t>
        </is>
      </c>
      <c r="D19" s="200" t="n"/>
      <c r="E19" s="200" t="n"/>
    </row>
    <row r="20" ht="14.45" customHeight="1" s="202">
      <c r="C20" s="190" t="n"/>
      <c r="D20" s="200" t="n"/>
      <c r="E20" s="200" t="n"/>
    </row>
    <row r="21" ht="14.45" customHeight="1" s="202">
      <c r="C21" s="190" t="inlineStr">
        <is>
          <t>Проверил ______________________        А.В. Костянецкая</t>
        </is>
      </c>
      <c r="D21" s="200" t="n"/>
      <c r="E21" s="200" t="n"/>
    </row>
    <row r="22" ht="14.45" customHeight="1" s="202">
      <c r="C22" s="201" t="inlineStr">
        <is>
          <t xml:space="preserve">                        (подпись, инициалы, фамилия)</t>
        </is>
      </c>
      <c r="D22" s="200" t="n"/>
      <c r="E22" s="200" t="n"/>
    </row>
    <row r="23" ht="14.45" customHeight="1" s="202"/>
    <row r="24" ht="14.45" customHeight="1" s="202"/>
    <row r="25" ht="14.45" customHeight="1" s="202"/>
    <row r="26" ht="14.45" customHeight="1" s="202"/>
    <row r="27" ht="14.45" customHeight="1" s="202"/>
    <row r="28" ht="14.45" customHeight="1" s="202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62"/>
  <sheetViews>
    <sheetView view="pageBreakPreview" topLeftCell="A148" zoomScale="70" workbookViewId="0">
      <selection activeCell="D168" sqref="D168"/>
    </sheetView>
  </sheetViews>
  <sheetFormatPr baseColWidth="8" defaultColWidth="9.140625" defaultRowHeight="15.75"/>
  <cols>
    <col width="9.140625" customWidth="1" style="204" min="1" max="1"/>
    <col width="12.5703125" customWidth="1" style="204" min="2" max="2"/>
    <col width="22.42578125" customWidth="1" style="204" min="3" max="3"/>
    <col width="49.7109375" customWidth="1" style="204" min="4" max="4"/>
    <col width="10.140625" customWidth="1" style="204" min="5" max="5"/>
    <col width="20.7109375" customWidth="1" style="204" min="6" max="6"/>
    <col width="20" customWidth="1" style="204" min="7" max="7"/>
    <col width="15.28515625" customWidth="1" style="204" min="8" max="8"/>
    <col hidden="1" width="9.140625" customWidth="1" style="204" min="9" max="10"/>
    <col hidden="1" width="2.85546875" customWidth="1" style="204" min="11" max="11"/>
    <col hidden="1" width="9.140625" customWidth="1" style="204" min="12" max="12"/>
    <col width="9.140625" customWidth="1" style="204" min="13" max="13"/>
  </cols>
  <sheetData>
    <row r="2">
      <c r="A2" s="232" t="inlineStr">
        <is>
          <t xml:space="preserve">Приложение № 3 </t>
        </is>
      </c>
    </row>
    <row r="3">
      <c r="A3" s="233" t="inlineStr">
        <is>
          <t>Объектная ресурсная ведомость</t>
        </is>
      </c>
    </row>
    <row r="4" ht="17.45" customHeight="1" s="202">
      <c r="A4" s="176" t="n"/>
      <c r="B4" s="176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4" t="n"/>
    </row>
    <row r="6" ht="30" customHeight="1" s="202">
      <c r="A6" s="240" t="inlineStr">
        <is>
          <t>Наименование разрабатываемого показателя УНЦ — КРМ 220кВ мощность 75-78 Мвар БСК</t>
        </is>
      </c>
    </row>
    <row r="7" ht="30" customHeight="1" s="202">
      <c r="A7" s="240" t="n"/>
      <c r="B7" s="240" t="n"/>
      <c r="C7" s="240" t="n"/>
      <c r="D7" s="240" t="n"/>
      <c r="E7" s="240" t="n"/>
      <c r="F7" s="240" t="n"/>
      <c r="G7" s="240" t="n"/>
      <c r="H7" s="240" t="n"/>
      <c r="I7" s="204" t="n"/>
      <c r="J7" s="204" t="n"/>
      <c r="K7" s="204" t="n"/>
      <c r="L7" s="204" t="n"/>
      <c r="M7" s="204" t="n"/>
    </row>
    <row r="8">
      <c r="A8" s="241" t="n"/>
      <c r="B8" s="241" t="n"/>
      <c r="C8" s="241" t="n"/>
      <c r="D8" s="241" t="n"/>
      <c r="E8" s="241" t="n"/>
      <c r="F8" s="241" t="n"/>
      <c r="G8" s="241" t="n"/>
      <c r="H8" s="241" t="n"/>
    </row>
    <row r="9" ht="38.25" customHeight="1" s="202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37" t="n"/>
    </row>
    <row r="10" ht="27.75" customHeight="1" s="202">
      <c r="A10" s="339" t="n"/>
      <c r="B10" s="339" t="n"/>
      <c r="C10" s="339" t="n"/>
      <c r="D10" s="339" t="n"/>
      <c r="E10" s="339" t="n"/>
      <c r="F10" s="339" t="n"/>
      <c r="G10" s="238" t="inlineStr">
        <is>
          <t>на ед.изм.</t>
        </is>
      </c>
      <c r="H10" s="238" t="inlineStr">
        <is>
          <t>общая</t>
        </is>
      </c>
    </row>
    <row r="11">
      <c r="A11" s="239" t="n">
        <v>1</v>
      </c>
      <c r="B11" s="239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239" t="n">
        <v>6</v>
      </c>
      <c r="H11" s="239" t="n">
        <v>7</v>
      </c>
    </row>
    <row r="12" customFormat="1" s="153">
      <c r="A12" s="247" t="inlineStr">
        <is>
          <t>Затраты труда рабочих</t>
        </is>
      </c>
      <c r="B12" s="336" t="n"/>
      <c r="C12" s="336" t="n"/>
      <c r="D12" s="336" t="n"/>
      <c r="E12" s="337" t="n"/>
      <c r="F12" s="346" t="n">
        <v>7669.32</v>
      </c>
      <c r="G12" s="10" t="n"/>
      <c r="H12" s="346">
        <f>SUM(H13:H31)</f>
        <v/>
      </c>
    </row>
    <row r="13">
      <c r="A13" s="168" t="n">
        <v>1</v>
      </c>
      <c r="B13" s="156" t="n"/>
      <c r="C13" s="183" t="inlineStr">
        <is>
          <t>1-3-0</t>
        </is>
      </c>
      <c r="D13" s="184" t="inlineStr">
        <is>
          <t>Затраты труда рабочих (ср 3)</t>
        </is>
      </c>
      <c r="E13" s="185" t="inlineStr">
        <is>
          <t>чел.-ч</t>
        </is>
      </c>
      <c r="F13" s="347" t="n">
        <v>2273.08</v>
      </c>
      <c r="G13" s="187" t="n">
        <v>8.529999999999999</v>
      </c>
      <c r="H13" s="170">
        <f>ROUND(F13*G13,2)</f>
        <v/>
      </c>
      <c r="I13" s="204" t="n">
        <v>3</v>
      </c>
      <c r="J13" s="204">
        <f>I13*F13</f>
        <v/>
      </c>
    </row>
    <row r="14">
      <c r="A14" s="282" t="n">
        <v>2</v>
      </c>
      <c r="B14" s="156" t="n"/>
      <c r="C14" s="183" t="inlineStr">
        <is>
          <t>1-4-0</t>
        </is>
      </c>
      <c r="D14" s="184" t="inlineStr">
        <is>
          <t>Затраты труда рабочих (ср 4)</t>
        </is>
      </c>
      <c r="E14" s="185" t="inlineStr">
        <is>
          <t>чел.-ч</t>
        </is>
      </c>
      <c r="F14" s="347" t="n">
        <v>1543.2</v>
      </c>
      <c r="G14" s="187" t="n">
        <v>9.619999999999999</v>
      </c>
      <c r="H14" s="170">
        <f>ROUND(F14*G14,2)</f>
        <v/>
      </c>
      <c r="I14" s="204" t="n">
        <v>4</v>
      </c>
      <c r="J14" s="204">
        <f>I14*F14</f>
        <v/>
      </c>
    </row>
    <row r="15">
      <c r="A15" s="168" t="n">
        <v>3</v>
      </c>
      <c r="B15" s="156" t="n"/>
      <c r="C15" s="183" t="inlineStr">
        <is>
          <t>1-4-9</t>
        </is>
      </c>
      <c r="D15" s="184" t="inlineStr">
        <is>
          <t>Затраты труда рабочих (ср 4,9)</t>
        </is>
      </c>
      <c r="E15" s="185" t="inlineStr">
        <is>
          <t>чел.-ч</t>
        </is>
      </c>
      <c r="F15" s="347" t="n">
        <v>1344.3</v>
      </c>
      <c r="G15" s="187" t="n">
        <v>10.94</v>
      </c>
      <c r="H15" s="170">
        <f>ROUND(F15*G15,2)</f>
        <v/>
      </c>
      <c r="I15" s="204" t="n">
        <v>4.9</v>
      </c>
      <c r="J15" s="204">
        <f>I15*F15</f>
        <v/>
      </c>
    </row>
    <row r="16">
      <c r="A16" s="282" t="n">
        <v>4</v>
      </c>
      <c r="B16" s="156" t="n"/>
      <c r="C16" s="183" t="inlineStr">
        <is>
          <t>1-2-5</t>
        </is>
      </c>
      <c r="D16" s="184" t="inlineStr">
        <is>
          <t>Затраты труда рабочих (ср 2,5)</t>
        </is>
      </c>
      <c r="E16" s="185" t="inlineStr">
        <is>
          <t>чел.-ч</t>
        </is>
      </c>
      <c r="F16" s="347" t="n">
        <v>655</v>
      </c>
      <c r="G16" s="187" t="n">
        <v>8.17</v>
      </c>
      <c r="H16" s="170">
        <f>ROUND(F16*G16,2)</f>
        <v/>
      </c>
      <c r="I16" s="204" t="n">
        <v>2.5</v>
      </c>
      <c r="J16" s="204">
        <f>I16*F16</f>
        <v/>
      </c>
    </row>
    <row r="17">
      <c r="A17" s="168" t="n">
        <v>5</v>
      </c>
      <c r="B17" s="156" t="n"/>
      <c r="C17" s="183" t="inlineStr">
        <is>
          <t>1-3-5</t>
        </is>
      </c>
      <c r="D17" s="184" t="inlineStr">
        <is>
          <t>Затраты труда рабочих (ср 3,5)</t>
        </is>
      </c>
      <c r="E17" s="185" t="inlineStr">
        <is>
          <t>чел.-ч</t>
        </is>
      </c>
      <c r="F17" s="347" t="n">
        <v>382.38</v>
      </c>
      <c r="G17" s="187" t="n">
        <v>9.07</v>
      </c>
      <c r="H17" s="170">
        <f>ROUND(F17*G17,2)</f>
        <v/>
      </c>
      <c r="I17" s="204" t="n">
        <v>3.5</v>
      </c>
      <c r="J17" s="204">
        <f>I17*F17</f>
        <v/>
      </c>
    </row>
    <row r="18">
      <c r="A18" s="282" t="n">
        <v>6</v>
      </c>
      <c r="B18" s="156" t="n"/>
      <c r="C18" s="183" t="inlineStr">
        <is>
          <t>1-3-3</t>
        </is>
      </c>
      <c r="D18" s="184" t="inlineStr">
        <is>
          <t>Затраты труда рабочих (ср 3,3)</t>
        </is>
      </c>
      <c r="E18" s="185" t="inlineStr">
        <is>
          <t>чел.-ч</t>
        </is>
      </c>
      <c r="F18" s="347" t="n">
        <v>367.72</v>
      </c>
      <c r="G18" s="187" t="n">
        <v>8.859999999999999</v>
      </c>
      <c r="H18" s="170">
        <f>ROUND(F18*G18,2)</f>
        <v/>
      </c>
      <c r="I18" s="204" t="n">
        <v>3.3</v>
      </c>
      <c r="J18" s="204">
        <f>I18*F18</f>
        <v/>
      </c>
    </row>
    <row r="19">
      <c r="A19" s="168" t="n">
        <v>7</v>
      </c>
      <c r="B19" s="156" t="n"/>
      <c r="C19" s="183" t="inlineStr">
        <is>
          <t>1-3-9</t>
        </is>
      </c>
      <c r="D19" s="184" t="inlineStr">
        <is>
          <t>Затраты труда рабочих (ср 3,9)</t>
        </is>
      </c>
      <c r="E19" s="185" t="inlineStr">
        <is>
          <t>чел.-ч</t>
        </is>
      </c>
      <c r="F19" s="347" t="n">
        <v>251.44</v>
      </c>
      <c r="G19" s="187" t="n">
        <v>9.51</v>
      </c>
      <c r="H19" s="170">
        <f>ROUND(F19*G19,2)</f>
        <v/>
      </c>
      <c r="I19" s="204" t="n">
        <v>3.9</v>
      </c>
      <c r="J19" s="204">
        <f>I19*F19</f>
        <v/>
      </c>
    </row>
    <row r="20">
      <c r="A20" s="282" t="n">
        <v>8</v>
      </c>
      <c r="B20" s="156" t="n"/>
      <c r="C20" s="183" t="inlineStr">
        <is>
          <t>1-4-5</t>
        </is>
      </c>
      <c r="D20" s="184" t="inlineStr">
        <is>
          <t>Затраты труда рабочих (ср 4,5)</t>
        </is>
      </c>
      <c r="E20" s="185" t="inlineStr">
        <is>
          <t>чел.-ч</t>
        </is>
      </c>
      <c r="F20" s="347" t="n">
        <v>185.38</v>
      </c>
      <c r="G20" s="187" t="n">
        <v>10.35</v>
      </c>
      <c r="H20" s="170">
        <f>ROUND(F20*G20,2)</f>
        <v/>
      </c>
      <c r="I20" s="204" t="n">
        <v>4.5</v>
      </c>
      <c r="J20" s="204">
        <f>I20*F20</f>
        <v/>
      </c>
    </row>
    <row r="21">
      <c r="A21" s="168" t="n">
        <v>9</v>
      </c>
      <c r="B21" s="156" t="n"/>
      <c r="C21" s="183" t="inlineStr">
        <is>
          <t>1-2-9</t>
        </is>
      </c>
      <c r="D21" s="184" t="inlineStr">
        <is>
          <t>Затраты труда рабочих (ср 2,9)</t>
        </is>
      </c>
      <c r="E21" s="185" t="inlineStr">
        <is>
          <t>чел.-ч</t>
        </is>
      </c>
      <c r="F21" s="347" t="n">
        <v>160.32</v>
      </c>
      <c r="G21" s="187" t="n">
        <v>8.460000000000001</v>
      </c>
      <c r="H21" s="170">
        <f>ROUND(F21*G21,2)</f>
        <v/>
      </c>
      <c r="I21" s="204" t="n">
        <v>2.9</v>
      </c>
      <c r="J21" s="204">
        <f>I21*F21</f>
        <v/>
      </c>
    </row>
    <row r="22">
      <c r="A22" s="282" t="n">
        <v>10</v>
      </c>
      <c r="B22" s="156" t="n"/>
      <c r="C22" s="183" t="inlineStr">
        <is>
          <t>1-2-0</t>
        </is>
      </c>
      <c r="D22" s="184" t="inlineStr">
        <is>
          <t>Затраты труда рабочих (ср 2)</t>
        </is>
      </c>
      <c r="E22" s="185" t="inlineStr">
        <is>
          <t>чел.-ч</t>
        </is>
      </c>
      <c r="F22" s="347" t="n">
        <v>162.94</v>
      </c>
      <c r="G22" s="187" t="n">
        <v>7.8</v>
      </c>
      <c r="H22" s="170">
        <f>ROUND(F22*G22,2)</f>
        <v/>
      </c>
      <c r="I22" s="204" t="n">
        <v>2</v>
      </c>
      <c r="J22" s="204">
        <f>I22*F22</f>
        <v/>
      </c>
    </row>
    <row r="23">
      <c r="A23" s="168" t="n">
        <v>11</v>
      </c>
      <c r="B23" s="156" t="n"/>
      <c r="C23" s="183" t="inlineStr">
        <is>
          <t>1-1-5</t>
        </is>
      </c>
      <c r="D23" s="184" t="inlineStr">
        <is>
          <t>Затраты труда рабочих (ср 1,5)</t>
        </is>
      </c>
      <c r="E23" s="185" t="inlineStr">
        <is>
          <t>чел.-ч</t>
        </is>
      </c>
      <c r="F23" s="347" t="n">
        <v>96.8</v>
      </c>
      <c r="G23" s="187" t="n">
        <v>7.5</v>
      </c>
      <c r="H23" s="170">
        <f>ROUND(F23*G23,2)</f>
        <v/>
      </c>
      <c r="I23" s="204" t="n">
        <v>1.5</v>
      </c>
      <c r="J23" s="204">
        <f>I23*F23</f>
        <v/>
      </c>
    </row>
    <row r="24">
      <c r="A24" s="282" t="n">
        <v>12</v>
      </c>
      <c r="B24" s="156" t="n"/>
      <c r="C24" s="183" t="inlineStr">
        <is>
          <t>1-4-1</t>
        </is>
      </c>
      <c r="D24" s="184" t="inlineStr">
        <is>
          <t>Затраты труда рабочих (ср 4,1)</t>
        </is>
      </c>
      <c r="E24" s="185" t="inlineStr">
        <is>
          <t>чел.-ч</t>
        </is>
      </c>
      <c r="F24" s="347" t="n">
        <v>64.42</v>
      </c>
      <c r="G24" s="187" t="n">
        <v>9.76</v>
      </c>
      <c r="H24" s="170">
        <f>ROUND(F24*G24,2)</f>
        <v/>
      </c>
      <c r="I24" s="204" t="n">
        <v>4.1</v>
      </c>
      <c r="J24" s="204">
        <f>I24*F24</f>
        <v/>
      </c>
    </row>
    <row r="25">
      <c r="A25" s="168" t="n">
        <v>13</v>
      </c>
      <c r="B25" s="156" t="n"/>
      <c r="C25" s="183" t="inlineStr">
        <is>
          <t>1-4-6</t>
        </is>
      </c>
      <c r="D25" s="184" t="inlineStr">
        <is>
          <t>Затраты труда рабочих (ср 4,6)</t>
        </is>
      </c>
      <c r="E25" s="185" t="inlineStr">
        <is>
          <t>чел.-ч</t>
        </is>
      </c>
      <c r="F25" s="347" t="n">
        <v>48.46</v>
      </c>
      <c r="G25" s="187" t="n">
        <v>10.5</v>
      </c>
      <c r="H25" s="170">
        <f>ROUND(F25*G25,2)</f>
        <v/>
      </c>
      <c r="I25" s="204" t="n">
        <v>4.6</v>
      </c>
      <c r="J25" s="204">
        <f>I25*F25</f>
        <v/>
      </c>
    </row>
    <row r="26">
      <c r="A26" s="282" t="n">
        <v>14</v>
      </c>
      <c r="B26" s="156" t="n"/>
      <c r="C26" s="183" t="inlineStr">
        <is>
          <t>1-3-8</t>
        </is>
      </c>
      <c r="D26" s="184" t="inlineStr">
        <is>
          <t>Затраты труда рабочих (ср 3,8)</t>
        </is>
      </c>
      <c r="E26" s="185" t="inlineStr">
        <is>
          <t>чел.-ч</t>
        </is>
      </c>
      <c r="F26" s="347" t="n">
        <v>44.22</v>
      </c>
      <c r="G26" s="187" t="n">
        <v>9.4</v>
      </c>
      <c r="H26" s="170">
        <f>ROUND(F26*G26,2)</f>
        <v/>
      </c>
      <c r="I26" s="204" t="n">
        <v>3.8</v>
      </c>
      <c r="J26" s="204">
        <f>I26*F26</f>
        <v/>
      </c>
    </row>
    <row r="27">
      <c r="A27" s="168" t="n">
        <v>15</v>
      </c>
      <c r="B27" s="156" t="n"/>
      <c r="C27" s="183" t="inlineStr">
        <is>
          <t>1-2-8</t>
        </is>
      </c>
      <c r="D27" s="184" t="inlineStr">
        <is>
          <t>Затраты труда рабочих (ср 2,8)</t>
        </is>
      </c>
      <c r="E27" s="185" t="inlineStr">
        <is>
          <t>чел.-ч</t>
        </is>
      </c>
      <c r="F27" s="347" t="n">
        <v>39.88</v>
      </c>
      <c r="G27" s="187" t="n">
        <v>8.380000000000001</v>
      </c>
      <c r="H27" s="170">
        <f>ROUND(F27*G27,2)</f>
        <v/>
      </c>
      <c r="I27" s="204" t="n">
        <v>2.8</v>
      </c>
      <c r="J27" s="204">
        <f>I27*F27</f>
        <v/>
      </c>
    </row>
    <row r="28">
      <c r="A28" s="282" t="n">
        <v>16</v>
      </c>
      <c r="B28" s="156" t="n"/>
      <c r="C28" s="183" t="inlineStr">
        <is>
          <t>1-3-4</t>
        </is>
      </c>
      <c r="D28" s="184" t="inlineStr">
        <is>
          <t>Затраты труда рабочих (ср 3,4)</t>
        </is>
      </c>
      <c r="E28" s="185" t="inlineStr">
        <is>
          <t>чел.-ч</t>
        </is>
      </c>
      <c r="F28" s="347" t="n">
        <v>19.22</v>
      </c>
      <c r="G28" s="187" t="n">
        <v>8.970000000000001</v>
      </c>
      <c r="H28" s="170">
        <f>ROUND(F28*G28,2)</f>
        <v/>
      </c>
      <c r="I28" s="204" t="n">
        <v>3.4</v>
      </c>
      <c r="J28" s="204">
        <f>I28*F28</f>
        <v/>
      </c>
    </row>
    <row r="29">
      <c r="A29" s="168" t="n">
        <v>17</v>
      </c>
      <c r="B29" s="156" t="n"/>
      <c r="C29" s="183" t="inlineStr">
        <is>
          <t>1-3-1</t>
        </is>
      </c>
      <c r="D29" s="184" t="inlineStr">
        <is>
          <t>Затраты труда рабочих (ср 3,1)</t>
        </is>
      </c>
      <c r="E29" s="185" t="inlineStr">
        <is>
          <t>чел.-ч</t>
        </is>
      </c>
      <c r="F29" s="347" t="n">
        <v>13.76</v>
      </c>
      <c r="G29" s="187" t="n">
        <v>8.640000000000001</v>
      </c>
      <c r="H29" s="170">
        <f>ROUND(F29*G29,2)</f>
        <v/>
      </c>
      <c r="I29" s="204" t="n">
        <v>3.1</v>
      </c>
      <c r="J29" s="204">
        <f>I29*F29</f>
        <v/>
      </c>
    </row>
    <row r="30">
      <c r="A30" s="282" t="n">
        <v>18</v>
      </c>
      <c r="B30" s="156" t="n"/>
      <c r="C30" s="183" t="inlineStr">
        <is>
          <t>1-4-7</t>
        </is>
      </c>
      <c r="D30" s="184" t="inlineStr">
        <is>
          <t>Затраты труда рабочих (ср 4,7)</t>
        </is>
      </c>
      <c r="E30" s="185" t="inlineStr">
        <is>
          <t>чел.-ч</t>
        </is>
      </c>
      <c r="F30" s="347" t="n">
        <v>10.62</v>
      </c>
      <c r="G30" s="187" t="n">
        <v>10.65</v>
      </c>
      <c r="H30" s="170">
        <f>ROUND(F30*G30,2)</f>
        <v/>
      </c>
      <c r="I30" s="204" t="n">
        <v>4.7</v>
      </c>
      <c r="J30" s="204">
        <f>I30*F30</f>
        <v/>
      </c>
    </row>
    <row r="31">
      <c r="A31" s="168" t="n">
        <v>19</v>
      </c>
      <c r="B31" s="156" t="n"/>
      <c r="C31" s="183" t="inlineStr">
        <is>
          <t>1-3-2</t>
        </is>
      </c>
      <c r="D31" s="184" t="inlineStr">
        <is>
          <t>Затраты труда рабочих (ср 3,2)</t>
        </is>
      </c>
      <c r="E31" s="185" t="inlineStr">
        <is>
          <t>чел.-ч</t>
        </is>
      </c>
      <c r="F31" s="347" t="n">
        <v>6.18</v>
      </c>
      <c r="G31" s="187" t="n">
        <v>8.74</v>
      </c>
      <c r="H31" s="170">
        <f>ROUND(F31*G31,2)</f>
        <v/>
      </c>
      <c r="I31" s="204" t="n">
        <v>3.2</v>
      </c>
      <c r="J31" s="204">
        <f>I31*F31</f>
        <v/>
      </c>
    </row>
    <row r="32">
      <c r="A32" s="246" t="inlineStr">
        <is>
          <t>Затраты труда машинистов</t>
        </is>
      </c>
      <c r="B32" s="336" t="n"/>
      <c r="C32" s="336" t="n"/>
      <c r="D32" s="336" t="n"/>
      <c r="E32" s="337" t="n"/>
      <c r="F32" s="247" t="n"/>
      <c r="G32" s="154" t="n"/>
      <c r="H32" s="346">
        <f>H33</f>
        <v/>
      </c>
    </row>
    <row r="33">
      <c r="A33" s="282" t="n">
        <v>20</v>
      </c>
      <c r="B33" s="248" t="n"/>
      <c r="C33" s="168" t="n">
        <v>2</v>
      </c>
      <c r="D33" s="172" t="inlineStr">
        <is>
          <t>Затраты труда машинистов</t>
        </is>
      </c>
      <c r="E33" s="282" t="inlineStr">
        <is>
          <t>чел.-ч</t>
        </is>
      </c>
      <c r="F33" s="348" t="n">
        <v>1273.35</v>
      </c>
      <c r="G33" s="170" t="n">
        <v>0</v>
      </c>
      <c r="H33" s="349" t="n">
        <v>21555.34</v>
      </c>
      <c r="J33" s="204">
        <f>SUM(J13:J31)</f>
        <v/>
      </c>
    </row>
    <row r="34" customFormat="1" s="153">
      <c r="A34" s="247" t="inlineStr">
        <is>
          <t>Машины и механизмы</t>
        </is>
      </c>
      <c r="B34" s="336" t="n"/>
      <c r="C34" s="336" t="n"/>
      <c r="D34" s="336" t="n"/>
      <c r="E34" s="337" t="n"/>
      <c r="F34" s="247" t="n"/>
      <c r="G34" s="154" t="n"/>
      <c r="H34" s="346">
        <f>SUM(H35:H71)</f>
        <v/>
      </c>
    </row>
    <row r="35">
      <c r="A35" s="282" t="n">
        <v>21</v>
      </c>
      <c r="B35" s="248" t="n"/>
      <c r="C35" s="168" t="inlineStr">
        <is>
          <t>91.21.22-447</t>
        </is>
      </c>
      <c r="D35" s="172" t="inlineStr">
        <is>
          <t>Установки электрометаллизационные</t>
        </is>
      </c>
      <c r="E35" s="282" t="inlineStr">
        <is>
          <t>маш.-ч</t>
        </is>
      </c>
      <c r="F35" s="182" t="n">
        <v>415.1</v>
      </c>
      <c r="G35" s="174" t="n">
        <v>74.23999999999999</v>
      </c>
      <c r="H35" s="170">
        <f>ROUND(F35*G35,2)</f>
        <v/>
      </c>
      <c r="I35" s="159">
        <f>H35/$H$34</f>
        <v/>
      </c>
      <c r="J35" s="177">
        <f>J33/F12</f>
        <v/>
      </c>
      <c r="L35" s="159">
        <f>H35/$H$34</f>
        <v/>
      </c>
    </row>
    <row r="36" ht="39.6" customHeight="1" s="202">
      <c r="A36" s="282" t="n">
        <v>22</v>
      </c>
      <c r="B36" s="248" t="n"/>
      <c r="C36" s="168" t="inlineStr">
        <is>
          <t>91.18.01-007</t>
        </is>
      </c>
      <c r="D36" s="17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82" t="inlineStr">
        <is>
          <t>маш.-ч</t>
        </is>
      </c>
      <c r="F36" s="182" t="n">
        <v>178.3</v>
      </c>
      <c r="G36" s="174" t="n">
        <v>90</v>
      </c>
      <c r="H36" s="170">
        <f>ROUND(F36*G36,2)</f>
        <v/>
      </c>
      <c r="I36" s="159">
        <f>H36/$H$34</f>
        <v/>
      </c>
      <c r="J36" s="177" t="n"/>
      <c r="L36" s="159" t="n"/>
    </row>
    <row r="37" ht="26.45" customHeight="1" s="202">
      <c r="A37" s="282" t="n">
        <v>23</v>
      </c>
      <c r="B37" s="248" t="n"/>
      <c r="C37" s="168" t="inlineStr">
        <is>
          <t>91.01.05-085</t>
        </is>
      </c>
      <c r="D37" s="172" t="inlineStr">
        <is>
          <t>Экскаваторы одноковшовые дизельные на гусеничном ходу, емкость ковша 0,5 м3</t>
        </is>
      </c>
      <c r="E37" s="282" t="inlineStr">
        <is>
          <t>маш.-ч</t>
        </is>
      </c>
      <c r="F37" s="182" t="n">
        <v>102.2</v>
      </c>
      <c r="G37" s="174" t="n">
        <v>100</v>
      </c>
      <c r="H37" s="170">
        <f>ROUND(F37*G37,2)</f>
        <v/>
      </c>
      <c r="I37" s="159">
        <f>H37/$H$34</f>
        <v/>
      </c>
      <c r="J37" s="177" t="n"/>
      <c r="L37" s="159" t="n"/>
    </row>
    <row r="38">
      <c r="A38" s="282" t="n">
        <v>24</v>
      </c>
      <c r="B38" s="248" t="n"/>
      <c r="C38" s="168" t="inlineStr">
        <is>
          <t>91.05.01-017</t>
        </is>
      </c>
      <c r="D38" s="172" t="inlineStr">
        <is>
          <t>Краны башенные, грузоподъемность 8 т</t>
        </is>
      </c>
      <c r="E38" s="282" t="inlineStr">
        <is>
          <t>маш.-ч</t>
        </is>
      </c>
      <c r="F38" s="182" t="n">
        <v>70.5</v>
      </c>
      <c r="G38" s="174" t="n">
        <v>86.40000000000001</v>
      </c>
      <c r="H38" s="170">
        <f>ROUND(F38*G38,2)</f>
        <v/>
      </c>
      <c r="I38" s="159">
        <f>H38/$H$34</f>
        <v/>
      </c>
      <c r="J38" s="177" t="n"/>
      <c r="L38" s="159" t="n"/>
    </row>
    <row r="39" ht="26.45" customHeight="1" s="202">
      <c r="A39" s="282" t="n">
        <v>25</v>
      </c>
      <c r="B39" s="248" t="n"/>
      <c r="C39" s="168" t="inlineStr">
        <is>
          <t>91.01.05-084</t>
        </is>
      </c>
      <c r="D39" s="172" t="inlineStr">
        <is>
          <t>Экскаваторы одноковшовые дизельные на гусеничном ходу, емкость ковша 0,4 м3</t>
        </is>
      </c>
      <c r="E39" s="282" t="inlineStr">
        <is>
          <t>маш.-ч</t>
        </is>
      </c>
      <c r="F39" s="182" t="n">
        <v>108.88</v>
      </c>
      <c r="G39" s="174" t="n">
        <v>54.81</v>
      </c>
      <c r="H39" s="170">
        <f>ROUND(F39*G39,2)</f>
        <v/>
      </c>
      <c r="I39" s="159">
        <f>H39/$H$34</f>
        <v/>
      </c>
      <c r="J39" s="177" t="n"/>
      <c r="L39" s="159" t="n"/>
    </row>
    <row r="40" ht="26.45" customHeight="1" s="202">
      <c r="A40" s="282" t="n">
        <v>26</v>
      </c>
      <c r="B40" s="248" t="n"/>
      <c r="C40" s="168" t="inlineStr">
        <is>
          <t>91.05.05-014</t>
        </is>
      </c>
      <c r="D40" s="172" t="inlineStr">
        <is>
          <t>Краны на автомобильном ходу, грузоподъемность 10 т</t>
        </is>
      </c>
      <c r="E40" s="282" t="inlineStr">
        <is>
          <t>маш.-ч</t>
        </is>
      </c>
      <c r="F40" s="182" t="n">
        <v>46.52</v>
      </c>
      <c r="G40" s="174" t="n">
        <v>111.99</v>
      </c>
      <c r="H40" s="170">
        <f>ROUND(F40*G40,2)</f>
        <v/>
      </c>
      <c r="I40" s="159">
        <f>H40/$H$34</f>
        <v/>
      </c>
      <c r="J40" s="177" t="n"/>
      <c r="L40" s="159" t="n"/>
    </row>
    <row r="41">
      <c r="A41" s="282" t="n">
        <v>27</v>
      </c>
      <c r="B41" s="248" t="n"/>
      <c r="C41" s="168" t="inlineStr">
        <is>
          <t>91.05.06-009</t>
        </is>
      </c>
      <c r="D41" s="172" t="inlineStr">
        <is>
          <t>Краны на гусеничном ходу, грузоподъемность 50-63 т</t>
        </is>
      </c>
      <c r="E41" s="282" t="inlineStr">
        <is>
          <t>маш.-ч</t>
        </is>
      </c>
      <c r="F41" s="182" t="n">
        <v>11.72</v>
      </c>
      <c r="G41" s="174" t="n">
        <v>290.01</v>
      </c>
      <c r="H41" s="170">
        <f>ROUND(F41*G41,2)</f>
        <v/>
      </c>
      <c r="I41" s="159">
        <f>H41/$H$34</f>
        <v/>
      </c>
      <c r="J41" s="177" t="n"/>
      <c r="L41" s="159" t="n"/>
    </row>
    <row r="42" ht="26.45" customHeight="1" s="202">
      <c r="A42" s="282" t="n">
        <v>28</v>
      </c>
      <c r="B42" s="248" t="n"/>
      <c r="C42" s="168" t="inlineStr">
        <is>
          <t>91.05.08-007</t>
        </is>
      </c>
      <c r="D42" s="172" t="inlineStr">
        <is>
          <t>Краны на пневмоколесном ходу, грузоподъемность 25 т</t>
        </is>
      </c>
      <c r="E42" s="282" t="inlineStr">
        <is>
          <t>маш.-ч</t>
        </is>
      </c>
      <c r="F42" s="182" t="n">
        <v>31.04</v>
      </c>
      <c r="G42" s="174" t="n">
        <v>102.51</v>
      </c>
      <c r="H42" s="170">
        <f>ROUND(F42*G42,2)</f>
        <v/>
      </c>
      <c r="I42" s="159">
        <f>H42/$H$34</f>
        <v/>
      </c>
      <c r="J42" s="177" t="n"/>
      <c r="L42" s="159" t="n"/>
    </row>
    <row r="43">
      <c r="A43" s="282" t="n">
        <v>29</v>
      </c>
      <c r="B43" s="248" t="n"/>
      <c r="C43" s="168" t="inlineStr">
        <is>
          <t>91.21.22-447</t>
        </is>
      </c>
      <c r="D43" s="172" t="inlineStr">
        <is>
          <t>Установки электрометаллизационные</t>
        </is>
      </c>
      <c r="E43" s="282" t="inlineStr">
        <is>
          <t>маш.-ч</t>
        </is>
      </c>
      <c r="F43" s="182" t="n">
        <v>42.19</v>
      </c>
      <c r="G43" s="174" t="n">
        <v>74.23999999999999</v>
      </c>
      <c r="H43" s="170">
        <f>ROUND(F43*G43,2)</f>
        <v/>
      </c>
      <c r="I43" s="159">
        <f>H43/$H$34</f>
        <v/>
      </c>
      <c r="J43" s="177" t="n"/>
      <c r="L43" s="159" t="n"/>
    </row>
    <row r="44">
      <c r="A44" s="282" t="n">
        <v>30</v>
      </c>
      <c r="B44" s="248" t="n"/>
      <c r="C44" s="168" t="inlineStr">
        <is>
          <t>91.01.01-035</t>
        </is>
      </c>
      <c r="D44" s="172" t="inlineStr">
        <is>
          <t>Бульдозеры, мощность 79 кВт (108 л.с.)</t>
        </is>
      </c>
      <c r="E44" s="282" t="inlineStr">
        <is>
          <t>маш.-ч</t>
        </is>
      </c>
      <c r="F44" s="182" t="n">
        <v>39.4</v>
      </c>
      <c r="G44" s="174" t="n">
        <v>79.06999999999999</v>
      </c>
      <c r="H44" s="170">
        <f>ROUND(F44*G44,2)</f>
        <v/>
      </c>
      <c r="I44" s="159">
        <f>H44/$H$34</f>
        <v/>
      </c>
      <c r="J44" s="177" t="n"/>
      <c r="L44" s="159" t="n"/>
    </row>
    <row r="45">
      <c r="A45" s="282" t="n">
        <v>31</v>
      </c>
      <c r="B45" s="248" t="n"/>
      <c r="C45" s="168" t="inlineStr">
        <is>
          <t>91.14.02-001</t>
        </is>
      </c>
      <c r="D45" s="172" t="inlineStr">
        <is>
          <t>Автомобили бортовые, грузоподъемность: до 5 т</t>
        </is>
      </c>
      <c r="E45" s="282" t="inlineStr">
        <is>
          <t>маш.-ч</t>
        </is>
      </c>
      <c r="F45" s="182" t="n">
        <v>41.63</v>
      </c>
      <c r="G45" s="174" t="n">
        <v>65.70999999999999</v>
      </c>
      <c r="H45" s="170">
        <f>ROUND(F45*G45,2)</f>
        <v/>
      </c>
      <c r="I45" s="159">
        <f>H45/$H$34</f>
        <v/>
      </c>
      <c r="J45" s="177" t="n"/>
      <c r="L45" s="159" t="n"/>
    </row>
    <row r="46" ht="26.45" customHeight="1" s="202">
      <c r="A46" s="282" t="n">
        <v>32</v>
      </c>
      <c r="B46" s="248" t="n"/>
      <c r="C46" s="168" t="inlineStr">
        <is>
          <t>91.06.03-058</t>
        </is>
      </c>
      <c r="D46" s="172" t="inlineStr">
        <is>
          <t>Лебедки электрические тяговым усилием: 156,96 кН (16 т)</t>
        </is>
      </c>
      <c r="E46" s="282" t="inlineStr">
        <is>
          <t>маш.-ч</t>
        </is>
      </c>
      <c r="F46" s="182" t="n">
        <v>18.1</v>
      </c>
      <c r="G46" s="174" t="n">
        <v>131.44</v>
      </c>
      <c r="H46" s="170">
        <f>ROUND(F46*G46,2)</f>
        <v/>
      </c>
      <c r="I46" s="159">
        <f>H46/$H$34</f>
        <v/>
      </c>
      <c r="J46" s="177" t="n"/>
      <c r="L46" s="159" t="n"/>
    </row>
    <row r="47">
      <c r="A47" s="282" t="n">
        <v>33</v>
      </c>
      <c r="B47" s="248" t="n"/>
      <c r="C47" s="168" t="inlineStr">
        <is>
          <t>91.10.01-002</t>
        </is>
      </c>
      <c r="D47" s="172" t="inlineStr">
        <is>
          <t>Агрегаты наполнительно-опрессовочные: до 300 м3/ч</t>
        </is>
      </c>
      <c r="E47" s="282" t="inlineStr">
        <is>
          <t>маш.-ч</t>
        </is>
      </c>
      <c r="F47" s="182" t="n">
        <v>7.66</v>
      </c>
      <c r="G47" s="174" t="n">
        <v>287.99</v>
      </c>
      <c r="H47" s="170">
        <f>ROUND(F47*G47,2)</f>
        <v/>
      </c>
      <c r="I47" s="159" t="n"/>
      <c r="J47" s="177" t="n"/>
      <c r="L47" s="159" t="n"/>
    </row>
    <row r="48">
      <c r="A48" s="282" t="n">
        <v>34</v>
      </c>
      <c r="B48" s="248" t="n"/>
      <c r="C48" s="168" t="inlineStr">
        <is>
          <t>91.01.01-034</t>
        </is>
      </c>
      <c r="D48" s="172" t="inlineStr">
        <is>
          <t>Бульдозеры, мощность 59 кВт (80 л.с.)</t>
        </is>
      </c>
      <c r="E48" s="282" t="inlineStr">
        <is>
          <t>маш.-ч</t>
        </is>
      </c>
      <c r="F48" s="182" t="n">
        <v>33.9</v>
      </c>
      <c r="G48" s="174" t="n">
        <v>59.47</v>
      </c>
      <c r="H48" s="170">
        <f>ROUND(F48*G48,2)</f>
        <v/>
      </c>
      <c r="I48" s="159" t="n"/>
      <c r="J48" s="177" t="n"/>
      <c r="L48" s="159" t="n"/>
    </row>
    <row r="49" ht="26.45" customHeight="1" s="202">
      <c r="A49" s="282" t="n">
        <v>35</v>
      </c>
      <c r="B49" s="248" t="n"/>
      <c r="C49" s="168" t="inlineStr">
        <is>
          <t>91.06.05-057</t>
        </is>
      </c>
      <c r="D49" s="172" t="inlineStr">
        <is>
          <t>Погрузчики одноковшовые универсальные фронтальные пневмоколесные, грузоподъемность 3 т</t>
        </is>
      </c>
      <c r="E49" s="282" t="inlineStr">
        <is>
          <t>маш.-ч</t>
        </is>
      </c>
      <c r="F49" s="182" t="n">
        <v>20.96</v>
      </c>
      <c r="G49" s="174" t="n">
        <v>90.40000000000001</v>
      </c>
      <c r="H49" s="170">
        <f>ROUND(F49*G49,2)</f>
        <v/>
      </c>
      <c r="I49" s="159" t="n"/>
      <c r="J49" s="177" t="n"/>
      <c r="L49" s="159" t="n"/>
    </row>
    <row r="50">
      <c r="A50" s="282" t="n">
        <v>36</v>
      </c>
      <c r="B50" s="248" t="n"/>
      <c r="C50" s="168" t="inlineStr">
        <is>
          <t>91.14.02-001</t>
        </is>
      </c>
      <c r="D50" s="172" t="inlineStr">
        <is>
          <t>Автомобили бортовые, грузоподъемность до 5 т</t>
        </is>
      </c>
      <c r="E50" s="282" t="inlineStr">
        <is>
          <t>маш.-ч</t>
        </is>
      </c>
      <c r="F50" s="182" t="n">
        <v>26.5</v>
      </c>
      <c r="G50" s="174" t="n">
        <v>65.70999999999999</v>
      </c>
      <c r="H50" s="170">
        <f>ROUND(F50*G50,2)</f>
        <v/>
      </c>
      <c r="I50" s="159" t="n"/>
      <c r="J50" s="177" t="n"/>
      <c r="L50" s="159" t="n"/>
    </row>
    <row r="51">
      <c r="A51" s="282" t="n">
        <v>37</v>
      </c>
      <c r="B51" s="248" t="n"/>
      <c r="C51" s="168" t="inlineStr">
        <is>
          <t>91.01.01-036</t>
        </is>
      </c>
      <c r="D51" s="172" t="inlineStr">
        <is>
          <t>Бульдозеры, мощность 96 кВт (130 л.с.)</t>
        </is>
      </c>
      <c r="E51" s="282" t="inlineStr">
        <is>
          <t>маш.-ч</t>
        </is>
      </c>
      <c r="F51" s="182" t="n">
        <v>16.38</v>
      </c>
      <c r="G51" s="174" t="n">
        <v>94.05</v>
      </c>
      <c r="H51" s="170">
        <f>ROUND(F51*G51,2)</f>
        <v/>
      </c>
      <c r="I51" s="159" t="n"/>
      <c r="J51" s="177" t="n"/>
      <c r="L51" s="159" t="n"/>
    </row>
    <row r="52">
      <c r="A52" s="282" t="n">
        <v>38</v>
      </c>
      <c r="B52" s="248" t="n"/>
      <c r="C52" s="168" t="inlineStr">
        <is>
          <t>91.06.06-042</t>
        </is>
      </c>
      <c r="D52" s="172" t="inlineStr">
        <is>
          <t>Подъемники гидравлические высотой подъема: 10 м</t>
        </is>
      </c>
      <c r="E52" s="282" t="inlineStr">
        <is>
          <t>маш.-ч</t>
        </is>
      </c>
      <c r="F52" s="182" t="n">
        <v>51.67</v>
      </c>
      <c r="G52" s="174" t="n">
        <v>29.6</v>
      </c>
      <c r="H52" s="170">
        <f>ROUND(F52*G52,2)</f>
        <v/>
      </c>
      <c r="I52" s="159" t="n"/>
      <c r="J52" s="177" t="n"/>
      <c r="L52" s="159" t="n"/>
    </row>
    <row r="53" ht="26.45" customHeight="1" s="202">
      <c r="A53" s="282" t="n">
        <v>39</v>
      </c>
      <c r="B53" s="248" t="n"/>
      <c r="C53" s="168" t="inlineStr">
        <is>
          <t>91.17.04-233</t>
        </is>
      </c>
      <c r="D53" s="172" t="inlineStr">
        <is>
          <t>Установки для сварки: ручной дуговой (постоянного тока)</t>
        </is>
      </c>
      <c r="E53" s="282" t="inlineStr">
        <is>
          <t>маш.-ч</t>
        </is>
      </c>
      <c r="F53" s="182" t="n">
        <v>109.34</v>
      </c>
      <c r="G53" s="174" t="n">
        <v>8.1</v>
      </c>
      <c r="H53" s="170">
        <f>ROUND(F53*G53,2)</f>
        <v/>
      </c>
      <c r="I53" s="159" t="n"/>
      <c r="J53" s="177" t="n"/>
      <c r="L53" s="159" t="n"/>
    </row>
    <row r="54">
      <c r="A54" s="282" t="n">
        <v>40</v>
      </c>
      <c r="B54" s="248" t="n"/>
      <c r="C54" s="168" t="inlineStr">
        <is>
          <t>91.08.04-021</t>
        </is>
      </c>
      <c r="D54" s="172" t="inlineStr">
        <is>
          <t>Котлы битумные: передвижные 400 л</t>
        </is>
      </c>
      <c r="E54" s="282" t="inlineStr">
        <is>
          <t>маш.-ч</t>
        </is>
      </c>
      <c r="F54" s="182" t="n">
        <v>23.12</v>
      </c>
      <c r="G54" s="174" t="n">
        <v>30</v>
      </c>
      <c r="H54" s="170">
        <f>ROUND(F54*G54,2)</f>
        <v/>
      </c>
      <c r="I54" s="159" t="n"/>
      <c r="J54" s="177" t="n"/>
      <c r="L54" s="159" t="n"/>
    </row>
    <row r="55">
      <c r="A55" s="282" t="n">
        <v>41</v>
      </c>
      <c r="B55" s="248" t="n"/>
      <c r="C55" s="168" t="inlineStr">
        <is>
          <t>91.06.05-011</t>
        </is>
      </c>
      <c r="D55" s="172" t="inlineStr">
        <is>
          <t>Погрузчики, грузоподъемность 5 т</t>
        </is>
      </c>
      <c r="E55" s="282" t="inlineStr">
        <is>
          <t>маш.-ч</t>
        </is>
      </c>
      <c r="F55" s="182" t="n">
        <v>4.42</v>
      </c>
      <c r="G55" s="174" t="n">
        <v>89.98999999999999</v>
      </c>
      <c r="H55" s="170">
        <f>ROUND(F55*G55,2)</f>
        <v/>
      </c>
      <c r="I55" s="159" t="n"/>
      <c r="J55" s="177" t="n"/>
      <c r="L55" s="159" t="n"/>
    </row>
    <row r="56">
      <c r="A56" s="282" t="n">
        <v>42</v>
      </c>
      <c r="B56" s="248" t="n"/>
      <c r="C56" s="168" t="inlineStr">
        <is>
          <t>91.06.05-011</t>
        </is>
      </c>
      <c r="D56" s="172" t="inlineStr">
        <is>
          <t>Погрузчик, грузоподъемность 5 т</t>
        </is>
      </c>
      <c r="E56" s="282" t="inlineStr">
        <is>
          <t>маш.-ч</t>
        </is>
      </c>
      <c r="F56" s="182" t="n">
        <v>3.56</v>
      </c>
      <c r="G56" s="174" t="n">
        <v>89.98999999999999</v>
      </c>
      <c r="H56" s="170">
        <f>ROUND(F56*G56,2)</f>
        <v/>
      </c>
      <c r="I56" s="159" t="n"/>
      <c r="J56" s="177" t="n"/>
      <c r="L56" s="159" t="n"/>
    </row>
    <row r="57" ht="26.45" customHeight="1" s="202">
      <c r="A57" s="282" t="n">
        <v>43</v>
      </c>
      <c r="B57" s="248" t="n"/>
      <c r="C57" s="168" t="inlineStr">
        <is>
          <t>91.17.04-171</t>
        </is>
      </c>
      <c r="D57" s="172" t="inlineStr">
        <is>
          <t>Преобразователи сварочные номинальным сварочным током 315-500 А</t>
        </is>
      </c>
      <c r="E57" s="282" t="inlineStr">
        <is>
          <t>маш.-ч</t>
        </is>
      </c>
      <c r="F57" s="182" t="n">
        <v>24.4</v>
      </c>
      <c r="G57" s="174" t="n">
        <v>12.31</v>
      </c>
      <c r="H57" s="170">
        <f>ROUND(F57*G57,2)</f>
        <v/>
      </c>
      <c r="I57" s="159" t="n"/>
      <c r="J57" s="177" t="n"/>
      <c r="L57" s="159" t="n"/>
    </row>
    <row r="58" ht="26.45" customHeight="1" s="202">
      <c r="A58" s="282" t="n">
        <v>44</v>
      </c>
      <c r="B58" s="248" t="n"/>
      <c r="C58" s="168" t="inlineStr">
        <is>
          <t>91.08.09-023</t>
        </is>
      </c>
      <c r="D58" s="172" t="inlineStr">
        <is>
          <t>Трамбовки пневматические при работе от: передвижных компрессорных станций</t>
        </is>
      </c>
      <c r="E58" s="282" t="inlineStr">
        <is>
          <t>маш.-ч</t>
        </is>
      </c>
      <c r="F58" s="182" t="n">
        <v>467.14</v>
      </c>
      <c r="G58" s="174" t="n">
        <v>0.55</v>
      </c>
      <c r="H58" s="170">
        <f>ROUND(F58*G58,2)</f>
        <v/>
      </c>
      <c r="I58" s="159" t="n"/>
      <c r="J58" s="177" t="n"/>
      <c r="L58" s="159" t="n"/>
    </row>
    <row r="59" ht="26.45" customHeight="1" s="202">
      <c r="A59" s="282" t="n">
        <v>45</v>
      </c>
      <c r="B59" s="248" t="n"/>
      <c r="C59" s="168" t="inlineStr">
        <is>
          <t>91.17.04-036</t>
        </is>
      </c>
      <c r="D59" s="172" t="inlineStr">
        <is>
          <t>Агрегаты сварочные передвижные номинальным сварочным током 250-400 А: с дизельным двигателем</t>
        </is>
      </c>
      <c r="E59" s="282" t="inlineStr">
        <is>
          <t>маш.-ч</t>
        </is>
      </c>
      <c r="F59" s="182" t="n">
        <v>16.68</v>
      </c>
      <c r="G59" s="174" t="n">
        <v>14</v>
      </c>
      <c r="H59" s="170">
        <f>ROUND(F59*G59,2)</f>
        <v/>
      </c>
      <c r="I59" s="159" t="n"/>
      <c r="J59" s="177" t="n"/>
      <c r="L59" s="159" t="n"/>
    </row>
    <row r="60">
      <c r="A60" s="282" t="n">
        <v>46</v>
      </c>
      <c r="B60" s="248" t="n"/>
      <c r="C60" s="168" t="inlineStr">
        <is>
          <t>91.05.06-007</t>
        </is>
      </c>
      <c r="D60" s="172" t="inlineStr">
        <is>
          <t>Краны на гусеничном ходу, грузоподъемность 25 т</t>
        </is>
      </c>
      <c r="E60" s="282" t="inlineStr">
        <is>
          <t>маш.-ч</t>
        </is>
      </c>
      <c r="F60" s="182" t="n">
        <v>1.94</v>
      </c>
      <c r="G60" s="174" t="n">
        <v>120.04</v>
      </c>
      <c r="H60" s="170">
        <f>ROUND(F60*G60,2)</f>
        <v/>
      </c>
      <c r="I60" s="159" t="n"/>
      <c r="J60" s="177" t="n"/>
      <c r="L60" s="159" t="n"/>
    </row>
    <row r="61" ht="26.45" customHeight="1" s="202">
      <c r="A61" s="282" t="n">
        <v>47</v>
      </c>
      <c r="B61" s="248" t="n"/>
      <c r="C61" s="168" t="inlineStr">
        <is>
          <t>91.06.03-062</t>
        </is>
      </c>
      <c r="D61" s="172" t="inlineStr">
        <is>
          <t>Лебедки электрические тяговым усилием: до 31,39 кН (3,2 т)</t>
        </is>
      </c>
      <c r="E61" s="282" t="inlineStr">
        <is>
          <t>маш.-ч</t>
        </is>
      </c>
      <c r="F61" s="182" t="n">
        <v>17.24</v>
      </c>
      <c r="G61" s="174" t="n">
        <v>6.9</v>
      </c>
      <c r="H61" s="170">
        <f>ROUND(F61*G61,2)</f>
        <v/>
      </c>
      <c r="I61" s="159" t="n"/>
      <c r="J61" s="177" t="n"/>
      <c r="L61" s="159" t="n"/>
    </row>
    <row r="62">
      <c r="A62" s="282" t="n">
        <v>48</v>
      </c>
      <c r="B62" s="248" t="n"/>
      <c r="C62" s="168" t="inlineStr">
        <is>
          <t>91.07.04-001</t>
        </is>
      </c>
      <c r="D62" s="172" t="inlineStr">
        <is>
          <t>Вибратор глубинный</t>
        </is>
      </c>
      <c r="E62" s="282" t="inlineStr">
        <is>
          <t>маш.-ч</t>
        </is>
      </c>
      <c r="F62" s="182" t="n">
        <v>57.12</v>
      </c>
      <c r="G62" s="174" t="n">
        <v>1.9</v>
      </c>
      <c r="H62" s="170">
        <f>ROUND(F62*G62,2)</f>
        <v/>
      </c>
      <c r="I62" s="159" t="n"/>
      <c r="J62" s="177" t="n"/>
      <c r="L62" s="159" t="n"/>
    </row>
    <row r="63">
      <c r="A63" s="282" t="n">
        <v>49</v>
      </c>
      <c r="B63" s="248" t="n"/>
      <c r="C63" s="168" t="inlineStr">
        <is>
          <t>91.08.03-015</t>
        </is>
      </c>
      <c r="D63" s="172" t="inlineStr">
        <is>
          <t>Катки дорожные самоходные гладкие, масса 5 т</t>
        </is>
      </c>
      <c r="E63" s="282" t="inlineStr">
        <is>
          <t>маш.-ч</t>
        </is>
      </c>
      <c r="F63" s="182" t="n">
        <v>0.46</v>
      </c>
      <c r="G63" s="174" t="n">
        <v>176.03</v>
      </c>
      <c r="H63" s="170">
        <f>ROUND(F63*G63,2)</f>
        <v/>
      </c>
      <c r="I63" s="159" t="n"/>
      <c r="J63" s="177" t="n"/>
      <c r="L63" s="159" t="n"/>
    </row>
    <row r="64" ht="26.45" customHeight="1" s="202">
      <c r="A64" s="282" t="n">
        <v>50</v>
      </c>
      <c r="B64" s="248" t="n"/>
      <c r="C64" s="168" t="inlineStr">
        <is>
          <t>91.21.01-012</t>
        </is>
      </c>
      <c r="D64" s="172" t="inlineStr">
        <is>
          <t>Агрегаты окрасочные высокого давления для окраски поверхностей конструкций, мощность 1 кВт</t>
        </is>
      </c>
      <c r="E64" s="282" t="inlineStr">
        <is>
          <t>маш.-ч</t>
        </is>
      </c>
      <c r="F64" s="182" t="n">
        <v>11.04</v>
      </c>
      <c r="G64" s="174" t="n">
        <v>6.82</v>
      </c>
      <c r="H64" s="170">
        <f>ROUND(F64*G64,2)</f>
        <v/>
      </c>
      <c r="I64" s="159" t="n"/>
      <c r="J64" s="177" t="n"/>
      <c r="L64" s="159" t="n"/>
    </row>
    <row r="65">
      <c r="A65" s="282" t="n">
        <v>51</v>
      </c>
      <c r="B65" s="248" t="n"/>
      <c r="C65" s="168" t="inlineStr">
        <is>
          <t>91.08.04-024</t>
        </is>
      </c>
      <c r="D65" s="172" t="inlineStr">
        <is>
          <t>Котлы битумные: электрические 1000 л</t>
        </is>
      </c>
      <c r="E65" s="282" t="inlineStr">
        <is>
          <t>маш.-ч</t>
        </is>
      </c>
      <c r="F65" s="182" t="n">
        <v>2.14</v>
      </c>
      <c r="G65" s="174" t="n">
        <v>28.87</v>
      </c>
      <c r="H65" s="170">
        <f>ROUND(F65*G65,2)</f>
        <v/>
      </c>
      <c r="I65" s="159" t="n"/>
      <c r="J65" s="177" t="n"/>
      <c r="L65" s="159" t="n"/>
    </row>
    <row r="66" ht="26.45" customHeight="1" s="202">
      <c r="A66" s="282" t="n">
        <v>52</v>
      </c>
      <c r="B66" s="248" t="n"/>
      <c r="C66" s="168" t="inlineStr">
        <is>
          <t>91.06.01-003</t>
        </is>
      </c>
      <c r="D66" s="172" t="inlineStr">
        <is>
          <t>Домкраты гидравлические, грузоподъемность 63-100 т</t>
        </is>
      </c>
      <c r="E66" s="282" t="inlineStr">
        <is>
          <t>маш.-ч</t>
        </is>
      </c>
      <c r="F66" s="182" t="n">
        <v>27.08</v>
      </c>
      <c r="G66" s="174" t="n">
        <v>0.9</v>
      </c>
      <c r="H66" s="170">
        <f>ROUND(F66*G66,2)</f>
        <v/>
      </c>
      <c r="I66" s="159" t="n"/>
      <c r="J66" s="177" t="n"/>
      <c r="L66" s="159" t="n"/>
    </row>
    <row r="67">
      <c r="A67" s="282" t="n">
        <v>53</v>
      </c>
      <c r="B67" s="248" t="n"/>
      <c r="C67" s="168" t="inlineStr">
        <is>
          <t>91.17.04-042</t>
        </is>
      </c>
      <c r="D67" s="172" t="inlineStr">
        <is>
          <t>Аппарат для газовой сварки и резки</t>
        </is>
      </c>
      <c r="E67" s="282" t="inlineStr">
        <is>
          <t>маш.-ч</t>
        </is>
      </c>
      <c r="F67" s="182" t="n">
        <v>17.76</v>
      </c>
      <c r="G67" s="174" t="n">
        <v>1.2</v>
      </c>
      <c r="H67" s="170">
        <f>ROUND(F67*G67,2)</f>
        <v/>
      </c>
      <c r="I67" s="159" t="n"/>
      <c r="J67" s="177" t="n"/>
      <c r="L67" s="159" t="n"/>
    </row>
    <row r="68">
      <c r="A68" s="282" t="n">
        <v>54</v>
      </c>
      <c r="B68" s="248" t="n"/>
      <c r="C68" s="168" t="inlineStr">
        <is>
          <t>91.14.03-001</t>
        </is>
      </c>
      <c r="D68" s="172" t="inlineStr">
        <is>
          <t>Автомобиль-самосвал, грузоподъемность: до 7 т</t>
        </is>
      </c>
      <c r="E68" s="282" t="inlineStr">
        <is>
          <t>маш.-ч</t>
        </is>
      </c>
      <c r="F68" s="182" t="n">
        <v>0.16</v>
      </c>
      <c r="G68" s="174" t="n">
        <v>89.54000000000001</v>
      </c>
      <c r="H68" s="170">
        <f>ROUND(F68*G68,2)</f>
        <v/>
      </c>
      <c r="I68" s="159" t="n"/>
      <c r="J68" s="177" t="n"/>
      <c r="L68" s="159" t="n"/>
    </row>
    <row r="69">
      <c r="A69" s="282" t="n">
        <v>55</v>
      </c>
      <c r="B69" s="248" t="n"/>
      <c r="C69" s="168" t="inlineStr">
        <is>
          <t>91.14.02-002</t>
        </is>
      </c>
      <c r="D69" s="172" t="inlineStr">
        <is>
          <t>Автомобили бортовые, грузоподъемность: до 8 т</t>
        </is>
      </c>
      <c r="E69" s="282" t="inlineStr">
        <is>
          <t>маш.-ч</t>
        </is>
      </c>
      <c r="F69" s="182" t="n">
        <v>0.16</v>
      </c>
      <c r="G69" s="174" t="n">
        <v>85.84</v>
      </c>
      <c r="H69" s="170">
        <f>ROUND(F69*G69,2)</f>
        <v/>
      </c>
      <c r="I69" s="159" t="n"/>
      <c r="J69" s="177" t="n"/>
      <c r="L69" s="159" t="n"/>
    </row>
    <row r="70">
      <c r="A70" s="282" t="n">
        <v>56</v>
      </c>
      <c r="B70" s="248" t="n"/>
      <c r="C70" s="168" t="inlineStr">
        <is>
          <t>91.07.04-002</t>
        </is>
      </c>
      <c r="D70" s="172" t="inlineStr">
        <is>
          <t>Вибратор поверхностный</t>
        </is>
      </c>
      <c r="E70" s="282" t="inlineStr">
        <is>
          <t>маш.-ч</t>
        </is>
      </c>
      <c r="F70" s="182" t="n">
        <v>14.26</v>
      </c>
      <c r="G70" s="174" t="n">
        <v>0.5</v>
      </c>
      <c r="H70" s="170">
        <f>ROUND(F70*G70,2)</f>
        <v/>
      </c>
      <c r="I70" s="159" t="n"/>
      <c r="J70" s="177" t="n"/>
      <c r="L70" s="159" t="n"/>
    </row>
    <row r="71" ht="26.45" customHeight="1" s="202">
      <c r="A71" s="282" t="n">
        <v>57</v>
      </c>
      <c r="B71" s="248" t="n"/>
      <c r="C71" s="168" t="inlineStr">
        <is>
          <t>91.06.03-060</t>
        </is>
      </c>
      <c r="D71" s="172" t="inlineStr">
        <is>
          <t>Лебедки электрические тяговым усилием: до 5,79 кН (0,59 т)</t>
        </is>
      </c>
      <c r="E71" s="282" t="inlineStr">
        <is>
          <t>маш.-ч</t>
        </is>
      </c>
      <c r="F71" s="182" t="n">
        <v>0.1</v>
      </c>
      <c r="G71" s="174" t="n">
        <v>1.7</v>
      </c>
      <c r="H71" s="170">
        <f>ROUND(F71*G71,2)</f>
        <v/>
      </c>
      <c r="I71" s="159" t="n"/>
      <c r="J71" s="177" t="n"/>
      <c r="L71" s="159" t="n"/>
    </row>
    <row r="72">
      <c r="A72" s="247" t="inlineStr">
        <is>
          <t>Оборудование</t>
        </is>
      </c>
      <c r="B72" s="336" t="n"/>
      <c r="C72" s="336" t="n"/>
      <c r="D72" s="336" t="n"/>
      <c r="E72" s="337" t="n"/>
      <c r="F72" s="247" t="n"/>
      <c r="G72" s="154" t="n"/>
      <c r="H72" s="346">
        <f>SUM(H73:H74)</f>
        <v/>
      </c>
      <c r="I72" s="159" t="n"/>
      <c r="J72" s="177" t="n"/>
      <c r="L72" s="159" t="n"/>
    </row>
    <row r="73">
      <c r="A73" s="282" t="n">
        <v>58</v>
      </c>
      <c r="B73" s="248" t="n"/>
      <c r="C73" s="182" t="inlineStr">
        <is>
          <t>Прайс из СД ОП</t>
        </is>
      </c>
      <c r="D73" s="188" t="inlineStr">
        <is>
          <t>Конденсаторная батарея КБ-220-75000 УХЛ1</t>
        </is>
      </c>
      <c r="E73" s="282" t="inlineStr">
        <is>
          <t>компл.</t>
        </is>
      </c>
      <c r="F73" s="175" t="n">
        <v>2</v>
      </c>
      <c r="G73" s="170" t="n">
        <v>10495207.67</v>
      </c>
      <c r="H73" s="170">
        <f>ROUND(F73*G73,2)</f>
        <v/>
      </c>
      <c r="I73" s="178">
        <f>H73/$H$72</f>
        <v/>
      </c>
      <c r="J73" s="177" t="n"/>
      <c r="L73" s="159" t="n"/>
    </row>
    <row r="74">
      <c r="A74" s="282" t="n">
        <v>59</v>
      </c>
      <c r="B74" s="248" t="n"/>
      <c r="C74" s="182" t="inlineStr">
        <is>
          <t>Прайс из СД ОП</t>
        </is>
      </c>
      <c r="D74" s="188" t="inlineStr">
        <is>
          <t>Заземлитель однополюсной ЗРО-110 УХЛ1</t>
        </is>
      </c>
      <c r="E74" s="282" t="inlineStr">
        <is>
          <t>компл.</t>
        </is>
      </c>
      <c r="F74" s="175" t="n">
        <v>6</v>
      </c>
      <c r="G74" s="170" t="n">
        <v>38338.66</v>
      </c>
      <c r="H74" s="170">
        <f>ROUND(F74*G74,2)</f>
        <v/>
      </c>
      <c r="I74" s="178">
        <f>H74/$H$72</f>
        <v/>
      </c>
      <c r="J74" s="177" t="n"/>
      <c r="L74" s="159" t="n"/>
    </row>
    <row r="75">
      <c r="A75" s="247" t="inlineStr">
        <is>
          <t>Материалы</t>
        </is>
      </c>
      <c r="B75" s="336" t="n"/>
      <c r="C75" s="336" t="n"/>
      <c r="D75" s="336" t="n"/>
      <c r="E75" s="337" t="n"/>
      <c r="F75" s="247" t="n"/>
      <c r="G75" s="154" t="n"/>
      <c r="H75" s="346">
        <f>SUM(H76:H155)</f>
        <v/>
      </c>
    </row>
    <row r="76" ht="26.45" customHeight="1" s="202">
      <c r="A76" s="175" t="n">
        <v>60</v>
      </c>
      <c r="B76" s="248" t="n"/>
      <c r="C76" s="168" t="inlineStr">
        <is>
          <t>04.1.02.05-0060</t>
        </is>
      </c>
      <c r="D76" s="172" t="inlineStr">
        <is>
          <t>Бетон тяжелый, крупность заполнителя 40 мм, класс В 15 (М200)</t>
        </is>
      </c>
      <c r="E76" s="282" t="inlineStr">
        <is>
          <t>м3</t>
        </is>
      </c>
      <c r="F76" s="168" t="n">
        <v>257.2568</v>
      </c>
      <c r="G76" s="170" t="n">
        <v>665</v>
      </c>
      <c r="H76" s="170">
        <f>ROUND(F76*G76,2)</f>
        <v/>
      </c>
      <c r="I76" s="178">
        <f>H76/$H$75</f>
        <v/>
      </c>
      <c r="K76" s="159">
        <f>H76/$H$75</f>
        <v/>
      </c>
    </row>
    <row r="77" ht="52.9" customHeight="1" s="202">
      <c r="A77" s="175" t="n">
        <v>61</v>
      </c>
      <c r="B77" s="248" t="n"/>
      <c r="C77" s="168" t="inlineStr">
        <is>
          <t>07.2.07.12-0019</t>
        </is>
      </c>
      <c r="D77" s="17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С245</t>
        </is>
      </c>
      <c r="E77" s="282" t="inlineStr">
        <is>
          <t>т</t>
        </is>
      </c>
      <c r="F77" s="168" t="n">
        <v>7.65</v>
      </c>
      <c r="G77" s="170" t="n">
        <v>8060</v>
      </c>
      <c r="H77" s="170">
        <f>ROUND(F77*G77,2)</f>
        <v/>
      </c>
      <c r="I77" s="178">
        <f>H77/$H$75</f>
        <v/>
      </c>
    </row>
    <row r="78" ht="52.9" customHeight="1" s="202">
      <c r="A78" s="175" t="n">
        <v>62</v>
      </c>
      <c r="B78" s="248" t="n"/>
      <c r="C78" s="168" t="inlineStr">
        <is>
          <t>07.2.07.12-0019</t>
        </is>
      </c>
      <c r="D78" s="17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С255</t>
        </is>
      </c>
      <c r="E78" s="282" t="inlineStr">
        <is>
          <t>т</t>
        </is>
      </c>
      <c r="F78" s="168" t="n">
        <v>7.65</v>
      </c>
      <c r="G78" s="170" t="n">
        <v>8060</v>
      </c>
      <c r="H78" s="170">
        <f>ROUND(F78*G78,2)</f>
        <v/>
      </c>
      <c r="I78" s="178">
        <f>H78/$H$75</f>
        <v/>
      </c>
    </row>
    <row r="79" ht="26.45" customHeight="1" s="202">
      <c r="A79" s="175" t="n">
        <v>63</v>
      </c>
      <c r="B79" s="248" t="n"/>
      <c r="C79" s="168" t="inlineStr">
        <is>
          <t>07.2.05.01-0032</t>
        </is>
      </c>
      <c r="D79" s="172" t="inlineStr">
        <is>
          <t>Ограждение лестничных проемов, лестничные марши, пожарные лестницы</t>
        </is>
      </c>
      <c r="E79" s="282" t="inlineStr">
        <is>
          <t>т</t>
        </is>
      </c>
      <c r="F79" s="168" t="n">
        <v>3.9</v>
      </c>
      <c r="G79" s="170" t="n">
        <v>7571</v>
      </c>
      <c r="H79" s="170">
        <f>ROUND(F79*G79,2)</f>
        <v/>
      </c>
      <c r="I79" s="178">
        <f>H79/$H$75</f>
        <v/>
      </c>
    </row>
    <row r="80" ht="26.45" customHeight="1" s="202">
      <c r="A80" s="175" t="n">
        <v>64</v>
      </c>
      <c r="B80" s="248" t="n"/>
      <c r="C80" s="168" t="inlineStr">
        <is>
          <t>08.4.03.03-0032</t>
        </is>
      </c>
      <c r="D80" s="172" t="inlineStr">
        <is>
          <t>Горячекатаная арматурная сталь периодического профиля класса А-III диаметром 12 мм</t>
        </is>
      </c>
      <c r="E80" s="282" t="inlineStr">
        <is>
          <t>т</t>
        </is>
      </c>
      <c r="F80" s="168" t="n">
        <v>3.662</v>
      </c>
      <c r="G80" s="170" t="n">
        <v>7997.23</v>
      </c>
      <c r="H80" s="170">
        <f>ROUND(F80*G80,2)</f>
        <v/>
      </c>
      <c r="I80" s="178">
        <f>H80/$H$75</f>
        <v/>
      </c>
    </row>
    <row r="81">
      <c r="A81" s="175" t="n">
        <v>65</v>
      </c>
      <c r="B81" s="248" t="n"/>
      <c r="C81" s="168" t="inlineStr">
        <is>
          <t>02.2.05.04-1577</t>
        </is>
      </c>
      <c r="D81" s="172" t="inlineStr">
        <is>
          <t>Щебень М 800, фракция 5(3)-10 мм, группа 2</t>
        </is>
      </c>
      <c r="E81" s="282" t="inlineStr">
        <is>
          <t>м3</t>
        </is>
      </c>
      <c r="F81" s="168" t="n">
        <v>180.91</v>
      </c>
      <c r="G81" s="170" t="n">
        <v>155.94</v>
      </c>
      <c r="H81" s="170">
        <f>ROUND(F81*G81,2)</f>
        <v/>
      </c>
      <c r="I81" s="178">
        <f>H81/$H$75</f>
        <v/>
      </c>
    </row>
    <row r="82" ht="26.45" customHeight="1" s="202">
      <c r="A82" s="175" t="n">
        <v>66</v>
      </c>
      <c r="B82" s="248" t="n"/>
      <c r="C82" s="168" t="inlineStr">
        <is>
          <t>22.2.01.03-0003</t>
        </is>
      </c>
      <c r="D82" s="172" t="inlineStr">
        <is>
          <t>Изоляторы линейные подвесные стеклянные ПСД-70Е</t>
        </is>
      </c>
      <c r="E82" s="282" t="inlineStr">
        <is>
          <t>шт</t>
        </is>
      </c>
      <c r="F82" s="168" t="n">
        <v>120</v>
      </c>
      <c r="G82" s="170" t="n">
        <v>169.25</v>
      </c>
      <c r="H82" s="170">
        <f>ROUND(F82*G82,2)</f>
        <v/>
      </c>
      <c r="I82" s="178">
        <f>H82/$H$75</f>
        <v/>
      </c>
    </row>
    <row r="83" ht="26.45" customHeight="1" s="202">
      <c r="A83" s="175" t="n">
        <v>67</v>
      </c>
      <c r="B83" s="248" t="n"/>
      <c r="C83" s="168" t="inlineStr">
        <is>
          <t>10.1.02.03-0001</t>
        </is>
      </c>
      <c r="D83" s="172" t="inlineStr">
        <is>
          <t>Проволока алюминиевая, марка АМЦ, диаметр 1,4-1,8 мм</t>
        </is>
      </c>
      <c r="E83" s="282" t="inlineStr">
        <is>
          <t>т</t>
        </is>
      </c>
      <c r="F83" s="168" t="n">
        <v>0.666816</v>
      </c>
      <c r="G83" s="170" t="n">
        <v>30090</v>
      </c>
      <c r="H83" s="170">
        <f>ROUND(F83*G83,2)</f>
        <v/>
      </c>
      <c r="I83" s="178">
        <f>H83/$H$75</f>
        <v/>
      </c>
    </row>
    <row r="84" ht="39.6" customHeight="1" s="202">
      <c r="A84" s="175" t="n">
        <v>68</v>
      </c>
      <c r="B84" s="248" t="n"/>
      <c r="C84" s="168" t="inlineStr">
        <is>
          <t>08.4.01.01-0022</t>
        </is>
      </c>
      <c r="D84" s="172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84" s="282" t="inlineStr">
        <is>
          <t>т</t>
        </is>
      </c>
      <c r="F84" s="168" t="n">
        <v>1.656</v>
      </c>
      <c r="G84" s="170" t="n">
        <v>10100</v>
      </c>
      <c r="H84" s="170">
        <f>ROUND(F84*G84,2)</f>
        <v/>
      </c>
      <c r="I84" s="178">
        <f>H84/$H$75</f>
        <v/>
      </c>
    </row>
    <row r="85">
      <c r="A85" s="175" t="n">
        <v>69</v>
      </c>
      <c r="B85" s="248" t="n"/>
      <c r="C85" s="168" t="inlineStr">
        <is>
          <t>08.4.01.02-0001</t>
        </is>
      </c>
      <c r="D85" s="172" t="inlineStr">
        <is>
          <t>Детали закладные весом до 1 килограмма</t>
        </is>
      </c>
      <c r="E85" s="282" t="inlineStr">
        <is>
          <t>т</t>
        </is>
      </c>
      <c r="F85" s="168" t="n">
        <v>1.239</v>
      </c>
      <c r="G85" s="170" t="n">
        <v>11684</v>
      </c>
      <c r="H85" s="170">
        <f>ROUND(F85*G85,2)</f>
        <v/>
      </c>
      <c r="I85" s="178">
        <f>H85/$H$75</f>
        <v/>
      </c>
    </row>
    <row r="86">
      <c r="A86" s="175" t="n">
        <v>70</v>
      </c>
      <c r="B86" s="248" t="n"/>
      <c r="C86" s="168" t="inlineStr">
        <is>
          <t>22.2.01.05-0054</t>
        </is>
      </c>
      <c r="D86" s="172" t="inlineStr">
        <is>
          <t>Изоляторы опорные ИОС-110-600 УХЛ</t>
        </is>
      </c>
      <c r="E86" s="282" t="inlineStr">
        <is>
          <t>шт</t>
        </is>
      </c>
      <c r="F86" s="168" t="n">
        <v>6</v>
      </c>
      <c r="G86" s="170" t="n">
        <v>2185.05</v>
      </c>
      <c r="H86" s="170">
        <f>ROUND(F86*G86,2)</f>
        <v/>
      </c>
      <c r="I86" s="178">
        <f>H86/$H$75</f>
        <v/>
      </c>
    </row>
    <row r="87" ht="26.45" customHeight="1" s="202">
      <c r="A87" s="175" t="n">
        <v>71</v>
      </c>
      <c r="B87" s="248" t="n"/>
      <c r="C87" s="168" t="inlineStr">
        <is>
          <t>04.1.02.05-0057</t>
        </is>
      </c>
      <c r="D87" s="172" t="inlineStr">
        <is>
          <t>Бетон тяжелый, крупность заполнителя 40 мм, класс В 7,5 (М100)</t>
        </is>
      </c>
      <c r="E87" s="282" t="inlineStr">
        <is>
          <t>м3</t>
        </is>
      </c>
      <c r="F87" s="168" t="n">
        <v>23.05</v>
      </c>
      <c r="G87" s="170" t="n">
        <v>562.74</v>
      </c>
      <c r="H87" s="170">
        <f>ROUND(F87*G87,2)</f>
        <v/>
      </c>
      <c r="I87" s="178" t="n"/>
    </row>
    <row r="88" ht="26.45" customHeight="1" s="202">
      <c r="A88" s="175" t="n">
        <v>72</v>
      </c>
      <c r="B88" s="248" t="n"/>
      <c r="C88" s="168" t="inlineStr">
        <is>
          <t>08.4.03.03-0035</t>
        </is>
      </c>
      <c r="D88" s="172" t="inlineStr">
        <is>
          <t>Горячекатаная арматурная сталь периодического профиля класса А-III диаметром 20 мм</t>
        </is>
      </c>
      <c r="E88" s="282" t="inlineStr">
        <is>
          <t>т</t>
        </is>
      </c>
      <c r="F88" s="168" t="n">
        <v>1.3088</v>
      </c>
      <c r="G88" s="170" t="n">
        <v>7917</v>
      </c>
      <c r="H88" s="170">
        <f>ROUND(F88*G88,2)</f>
        <v/>
      </c>
      <c r="I88" s="178" t="n"/>
    </row>
    <row r="89">
      <c r="A89" s="175" t="n">
        <v>73</v>
      </c>
      <c r="B89" s="248" t="n"/>
      <c r="C89" s="168" t="inlineStr">
        <is>
          <t>01.2.03.03-0013</t>
        </is>
      </c>
      <c r="D89" s="172" t="inlineStr">
        <is>
          <t>Мастика битумная кровельная горячая</t>
        </is>
      </c>
      <c r="E89" s="282" t="inlineStr">
        <is>
          <t>т</t>
        </is>
      </c>
      <c r="F89" s="168" t="n">
        <v>2.846</v>
      </c>
      <c r="G89" s="170" t="n">
        <v>3390</v>
      </c>
      <c r="H89" s="170">
        <f>ROUND(F89*G89,2)</f>
        <v/>
      </c>
      <c r="I89" s="178" t="n"/>
    </row>
    <row r="90" ht="26.45" customHeight="1" s="202">
      <c r="A90" s="175" t="n">
        <v>74</v>
      </c>
      <c r="B90" s="248" t="n"/>
      <c r="C90" s="168" t="inlineStr">
        <is>
          <t>08.4.03.02-0001</t>
        </is>
      </c>
      <c r="D90" s="172" t="inlineStr">
        <is>
          <t>Горячекатаная арматурная сталь гладкая класса А-I диаметром 6 мм</t>
        </is>
      </c>
      <c r="E90" s="282" t="inlineStr">
        <is>
          <t>т</t>
        </is>
      </c>
      <c r="F90" s="168" t="n">
        <v>1.1604</v>
      </c>
      <c r="G90" s="170" t="n">
        <v>7418.82</v>
      </c>
      <c r="H90" s="170">
        <f>ROUND(F90*G90,2)</f>
        <v/>
      </c>
      <c r="I90" s="178" t="n"/>
    </row>
    <row r="91" ht="52.9" customHeight="1" s="202">
      <c r="A91" s="175" t="n">
        <v>75</v>
      </c>
      <c r="B91" s="248" t="n"/>
      <c r="C91" s="168" t="inlineStr">
        <is>
          <t>21.2.01.02-0089</t>
        </is>
      </c>
      <c r="D91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120/19 мм2</t>
        </is>
      </c>
      <c r="E91" s="282" t="inlineStr">
        <is>
          <t>т</t>
        </is>
      </c>
      <c r="F91" s="168" t="n">
        <v>0.136267</v>
      </c>
      <c r="G91" s="170" t="n">
        <v>32007.25</v>
      </c>
      <c r="H91" s="170">
        <f>ROUND(F91*G91,2)</f>
        <v/>
      </c>
      <c r="I91" s="178" t="n"/>
    </row>
    <row r="92" ht="26.45" customHeight="1" s="202">
      <c r="A92" s="175" t="n">
        <v>76</v>
      </c>
      <c r="B92" s="248" t="n"/>
      <c r="C92" s="168" t="inlineStr">
        <is>
          <t>08.4.03.02-0004</t>
        </is>
      </c>
      <c r="D92" s="172" t="inlineStr">
        <is>
          <t>Горячекатаная арматурная сталь гладкая класса А-I диаметром 12 мм</t>
        </is>
      </c>
      <c r="E92" s="282" t="inlineStr">
        <is>
          <t>т</t>
        </is>
      </c>
      <c r="F92" s="168" t="n">
        <v>0.5639999999999999</v>
      </c>
      <c r="G92" s="170" t="n">
        <v>6508.75</v>
      </c>
      <c r="H92" s="170">
        <f>ROUND(F92*G92,2)</f>
        <v/>
      </c>
      <c r="I92" s="178" t="n"/>
    </row>
    <row r="93">
      <c r="A93" s="175" t="n">
        <v>77</v>
      </c>
      <c r="B93" s="248" t="n"/>
      <c r="C93" s="168" t="inlineStr">
        <is>
          <t>11.2.13.04-0011</t>
        </is>
      </c>
      <c r="D93" s="172" t="inlineStr">
        <is>
          <t>Щиты: из досок толщиной 25 мм</t>
        </is>
      </c>
      <c r="E93" s="282" t="inlineStr">
        <is>
          <t>м2</t>
        </is>
      </c>
      <c r="F93" s="168" t="n">
        <v>86.5</v>
      </c>
      <c r="G93" s="170" t="n">
        <v>35.53</v>
      </c>
      <c r="H93" s="170">
        <f>ROUND(F93*G93,2)</f>
        <v/>
      </c>
      <c r="I93" s="178" t="n"/>
    </row>
    <row r="94">
      <c r="A94" s="175" t="n">
        <v>78</v>
      </c>
      <c r="B94" s="248" t="n"/>
      <c r="C94" s="168" t="inlineStr">
        <is>
          <t>20.2.04.04-0052</t>
        </is>
      </c>
      <c r="D94" s="172" t="inlineStr">
        <is>
          <t>Короб электротехнический стальной: КП-0,1/0,2-2У1</t>
        </is>
      </c>
      <c r="E94" s="282" t="inlineStr">
        <is>
          <t>шт</t>
        </is>
      </c>
      <c r="F94" s="168" t="n">
        <v>8</v>
      </c>
      <c r="G94" s="170" t="n">
        <v>317.02</v>
      </c>
      <c r="H94" s="170">
        <f>ROUND(F94*G94,2)</f>
        <v/>
      </c>
      <c r="I94" s="178" t="n"/>
    </row>
    <row r="95" ht="26.45" customHeight="1" s="202">
      <c r="A95" s="175" t="n">
        <v>79</v>
      </c>
      <c r="B95" s="248" t="n"/>
      <c r="C95" s="168" t="inlineStr">
        <is>
          <t>10.1.02.03-0001</t>
        </is>
      </c>
      <c r="D95" s="172" t="inlineStr">
        <is>
          <t>Проволока алюминиевая (АМЦ) диаметром 1,4-1,8 мм</t>
        </is>
      </c>
      <c r="E95" s="282" t="inlineStr">
        <is>
          <t>т</t>
        </is>
      </c>
      <c r="F95" s="168" t="n">
        <v>0.066</v>
      </c>
      <c r="G95" s="170" t="n">
        <v>30090</v>
      </c>
      <c r="H95" s="170">
        <f>ROUND(F95*G95,2)</f>
        <v/>
      </c>
      <c r="I95" s="178" t="n"/>
    </row>
    <row r="96">
      <c r="A96" s="175" t="n">
        <v>80</v>
      </c>
      <c r="B96" s="248" t="n"/>
      <c r="C96" s="168" t="inlineStr">
        <is>
          <t>20.1.01.02-0060</t>
        </is>
      </c>
      <c r="D96" s="172" t="inlineStr">
        <is>
          <t>Зажим аппаратный прессуемый: А4А-120-2</t>
        </is>
      </c>
      <c r="E96" s="282" t="inlineStr">
        <is>
          <t>100 шт</t>
        </is>
      </c>
      <c r="F96" s="168" t="n">
        <v>0.65</v>
      </c>
      <c r="G96" s="170" t="n">
        <v>2551</v>
      </c>
      <c r="H96" s="170">
        <f>ROUND(F96*G96,2)</f>
        <v/>
      </c>
      <c r="I96" s="178" t="n"/>
    </row>
    <row r="97">
      <c r="A97" s="175" t="n">
        <v>81</v>
      </c>
      <c r="B97" s="248" t="n"/>
      <c r="C97" s="168" t="inlineStr">
        <is>
          <t>14.5.09.11-0102</t>
        </is>
      </c>
      <c r="D97" s="172" t="inlineStr">
        <is>
          <t>Уайт-спирит</t>
        </is>
      </c>
      <c r="E97" s="282" t="inlineStr">
        <is>
          <t>кг</t>
        </is>
      </c>
      <c r="F97" s="168" t="n">
        <v>220.8</v>
      </c>
      <c r="G97" s="170" t="n">
        <v>6.67</v>
      </c>
      <c r="H97" s="170">
        <f>ROUND(F97*G97,2)</f>
        <v/>
      </c>
      <c r="I97" s="178" t="n"/>
    </row>
    <row r="98">
      <c r="A98" s="175" t="n">
        <v>82</v>
      </c>
      <c r="B98" s="248" t="n"/>
      <c r="C98" s="168" t="inlineStr">
        <is>
          <t>20.5.04.04-0001</t>
        </is>
      </c>
      <c r="D98" s="172" t="inlineStr">
        <is>
          <t>Зажим натяжной болтовый НБ-2-6</t>
        </is>
      </c>
      <c r="E98" s="282" t="inlineStr">
        <is>
          <t>шт</t>
        </is>
      </c>
      <c r="F98" s="168" t="n">
        <v>14</v>
      </c>
      <c r="G98" s="170" t="n">
        <v>89.44</v>
      </c>
      <c r="H98" s="170">
        <f>ROUND(F98*G98,2)</f>
        <v/>
      </c>
      <c r="I98" s="178" t="n"/>
    </row>
    <row r="99" ht="39.6" customHeight="1" s="202">
      <c r="A99" s="175" t="n">
        <v>83</v>
      </c>
      <c r="B99" s="248" t="n"/>
      <c r="C99" s="168" t="inlineStr">
        <is>
          <t>11.1.03.06-0095</t>
        </is>
      </c>
      <c r="D99" s="172" t="inlineStr">
        <is>
          <t>Доски обрезные хвойных пород длиной: 4-6,5 м, шириной 75-150 мм, толщиной 44 мм и более, III сорта</t>
        </is>
      </c>
      <c r="E99" s="282" t="inlineStr">
        <is>
          <t>м3</t>
        </is>
      </c>
      <c r="F99" s="168" t="n">
        <v>1.1756</v>
      </c>
      <c r="G99" s="170" t="n">
        <v>1056</v>
      </c>
      <c r="H99" s="170">
        <f>ROUND(F99*G99,2)</f>
        <v/>
      </c>
      <c r="I99" s="178" t="n"/>
    </row>
    <row r="100">
      <c r="A100" s="175" t="n">
        <v>84</v>
      </c>
      <c r="B100" s="248" t="n"/>
      <c r="C100" s="168" t="inlineStr">
        <is>
          <t>01.7.07.12-0024</t>
        </is>
      </c>
      <c r="D100" s="172" t="inlineStr">
        <is>
          <t>Пленка полиэтиленовая толщиной: 0,15 мм</t>
        </is>
      </c>
      <c r="E100" s="282" t="inlineStr">
        <is>
          <t>м2</t>
        </is>
      </c>
      <c r="F100" s="168" t="n">
        <v>321.46</v>
      </c>
      <c r="G100" s="170" t="n">
        <v>3.62</v>
      </c>
      <c r="H100" s="170">
        <f>ROUND(F100*G100,2)</f>
        <v/>
      </c>
      <c r="I100" s="178" t="n"/>
    </row>
    <row r="101">
      <c r="A101" s="175" t="n">
        <v>85</v>
      </c>
      <c r="B101" s="248" t="n"/>
      <c r="C101" s="168" t="inlineStr">
        <is>
          <t>14.4.01.01-0003</t>
        </is>
      </c>
      <c r="D101" s="172" t="inlineStr">
        <is>
          <t>Грунтовка: ГФ-021 красно-коричневая</t>
        </is>
      </c>
      <c r="E101" s="282" t="inlineStr">
        <is>
          <t>т</t>
        </is>
      </c>
      <c r="F101" s="168" t="n">
        <v>0.0742</v>
      </c>
      <c r="G101" s="170" t="n">
        <v>15620</v>
      </c>
      <c r="H101" s="170">
        <f>ROUND(F101*G101,2)</f>
        <v/>
      </c>
      <c r="I101" s="178" t="n"/>
    </row>
    <row r="102" ht="26.45" customHeight="1" s="202">
      <c r="A102" s="175" t="n">
        <v>86</v>
      </c>
      <c r="B102" s="248" t="n"/>
      <c r="C102" s="168" t="inlineStr">
        <is>
          <t>11.1.02.04-0031</t>
        </is>
      </c>
      <c r="D102" s="172" t="inlineStr">
        <is>
          <t>Лесоматериалы круглые хвойных пород для строительства диаметром 14-24 см, длиной 3-6,5 м</t>
        </is>
      </c>
      <c r="E102" s="282" t="inlineStr">
        <is>
          <t>м3</t>
        </is>
      </c>
      <c r="F102" s="168" t="n">
        <v>1.952</v>
      </c>
      <c r="G102" s="170" t="n">
        <v>558.33</v>
      </c>
      <c r="H102" s="170">
        <f>ROUND(F102*G102,2)</f>
        <v/>
      </c>
      <c r="I102" s="178" t="n"/>
    </row>
    <row r="103">
      <c r="A103" s="175" t="n">
        <v>87</v>
      </c>
      <c r="B103" s="248" t="n"/>
      <c r="C103" s="168" t="inlineStr">
        <is>
          <t>14.4.02.09-0301</t>
        </is>
      </c>
      <c r="D103" s="172" t="inlineStr">
        <is>
          <t>Краска "Цинол"</t>
        </is>
      </c>
      <c r="E103" s="282" t="inlineStr">
        <is>
          <t>кг</t>
        </is>
      </c>
      <c r="F103" s="168" t="n">
        <v>4.355</v>
      </c>
      <c r="G103" s="170" t="n">
        <v>238.48</v>
      </c>
      <c r="H103" s="170">
        <f>ROUND(F103*G103,2)</f>
        <v/>
      </c>
      <c r="I103" s="178" t="n"/>
    </row>
    <row r="104">
      <c r="A104" s="175" t="n">
        <v>88</v>
      </c>
      <c r="B104" s="248" t="n"/>
      <c r="C104" s="168" t="inlineStr">
        <is>
          <t>14.4.04.08-0003</t>
        </is>
      </c>
      <c r="D104" s="172" t="inlineStr">
        <is>
          <t>Эмаль ПФ-115 серая</t>
        </is>
      </c>
      <c r="E104" s="282" t="inlineStr">
        <is>
          <t>т</t>
        </is>
      </c>
      <c r="F104" s="168" t="n">
        <v>0.06900000000000001</v>
      </c>
      <c r="G104" s="170" t="n">
        <v>14312.87</v>
      </c>
      <c r="H104" s="170">
        <f>ROUND(F104*G104,2)</f>
        <v/>
      </c>
      <c r="I104" s="178" t="n"/>
    </row>
    <row r="105" ht="26.45" customHeight="1" s="202">
      <c r="A105" s="175" t="n">
        <v>89</v>
      </c>
      <c r="B105" s="248" t="n"/>
      <c r="C105" s="168" t="inlineStr">
        <is>
          <t>11.1.03.05-0086</t>
        </is>
      </c>
      <c r="D105" s="172" t="inlineStr">
        <is>
          <t>Доски необрезные хвойных пород длиной: 4-6,5 м, все ширины, толщиной 44 мм и более, IV сорта</t>
        </is>
      </c>
      <c r="E105" s="282" t="inlineStr">
        <is>
          <t>м3</t>
        </is>
      </c>
      <c r="F105" s="168" t="n">
        <v>1.728</v>
      </c>
      <c r="G105" s="170" t="n">
        <v>550</v>
      </c>
      <c r="H105" s="170">
        <f>ROUND(F105*G105,2)</f>
        <v/>
      </c>
      <c r="I105" s="178" t="n"/>
    </row>
    <row r="106" ht="26.45" customHeight="1" s="202">
      <c r="A106" s="175" t="n">
        <v>90</v>
      </c>
      <c r="B106" s="248" t="n"/>
      <c r="C106" s="168" t="inlineStr">
        <is>
          <t>08.4.03.02-0005</t>
        </is>
      </c>
      <c r="D106" s="172" t="inlineStr">
        <is>
          <t>Горячекатаная арматурная сталь гладкая класса А-I, диаметром: 14 мм</t>
        </is>
      </c>
      <c r="E106" s="282" t="inlineStr">
        <is>
          <t>т</t>
        </is>
      </c>
      <c r="F106" s="168" t="n">
        <v>0.149</v>
      </c>
      <c r="G106" s="170" t="n">
        <v>6210</v>
      </c>
      <c r="H106" s="170">
        <f>ROUND(F106*G106,2)</f>
        <v/>
      </c>
      <c r="I106" s="178" t="n"/>
    </row>
    <row r="107">
      <c r="A107" s="175" t="n">
        <v>91</v>
      </c>
      <c r="B107" s="248" t="n"/>
      <c r="C107" s="168" t="inlineStr">
        <is>
          <t>11.2.13.04-0012</t>
        </is>
      </c>
      <c r="D107" s="172" t="inlineStr">
        <is>
          <t>Щиты: из досок толщиной 40 мм</t>
        </is>
      </c>
      <c r="E107" s="282" t="inlineStr">
        <is>
          <t>м2</t>
        </is>
      </c>
      <c r="F107" s="168" t="n">
        <v>15.378</v>
      </c>
      <c r="G107" s="170" t="n">
        <v>57.63</v>
      </c>
      <c r="H107" s="170">
        <f>ROUND(F107*G107,2)</f>
        <v/>
      </c>
      <c r="I107" s="178" t="n"/>
    </row>
    <row r="108">
      <c r="A108" s="175" t="n">
        <v>92</v>
      </c>
      <c r="B108" s="248" t="n"/>
      <c r="C108" s="168" t="inlineStr">
        <is>
          <t>14.5.09.11-0102</t>
        </is>
      </c>
      <c r="D108" s="172" t="inlineStr">
        <is>
          <t>Уайт-спирит</t>
        </is>
      </c>
      <c r="E108" s="282" t="inlineStr">
        <is>
          <t>кг</t>
        </is>
      </c>
      <c r="F108" s="168" t="n">
        <v>123.2</v>
      </c>
      <c r="G108" s="170" t="n">
        <v>6.67</v>
      </c>
      <c r="H108" s="170">
        <f>ROUND(F108*G108,2)</f>
        <v/>
      </c>
      <c r="I108" s="178" t="n"/>
    </row>
    <row r="109">
      <c r="A109" s="175" t="n">
        <v>93</v>
      </c>
      <c r="B109" s="248" t="n"/>
      <c r="C109" s="168" t="inlineStr">
        <is>
          <t>01.7.15.03-0042</t>
        </is>
      </c>
      <c r="D109" s="172" t="inlineStr">
        <is>
          <t>Болты с гайками и шайбами строительные</t>
        </is>
      </c>
      <c r="E109" s="282" t="inlineStr">
        <is>
          <t>кг</t>
        </is>
      </c>
      <c r="F109" s="168" t="n">
        <v>86.55500000000001</v>
      </c>
      <c r="G109" s="170" t="n">
        <v>9.039999999999999</v>
      </c>
      <c r="H109" s="170">
        <f>ROUND(F109*G109,2)</f>
        <v/>
      </c>
      <c r="I109" s="178" t="n"/>
    </row>
    <row r="110">
      <c r="A110" s="175" t="n">
        <v>94</v>
      </c>
      <c r="B110" s="248" t="n"/>
      <c r="C110" s="168" t="inlineStr">
        <is>
          <t>01.3.01.03-0002</t>
        </is>
      </c>
      <c r="D110" s="172" t="inlineStr">
        <is>
          <t>Керосин для технических целей марок КТ-1, КТ-2</t>
        </is>
      </c>
      <c r="E110" s="282" t="inlineStr">
        <is>
          <t>т</t>
        </is>
      </c>
      <c r="F110" s="168" t="n">
        <v>0.2846</v>
      </c>
      <c r="G110" s="170" t="n">
        <v>2606.9</v>
      </c>
      <c r="H110" s="170">
        <f>ROUND(F110*G110,2)</f>
        <v/>
      </c>
      <c r="I110" s="178" t="n"/>
    </row>
    <row r="111">
      <c r="A111" s="175" t="n">
        <v>95</v>
      </c>
      <c r="B111" s="248" t="n"/>
      <c r="C111" s="168" t="inlineStr">
        <is>
          <t>01.7.15.06-0111</t>
        </is>
      </c>
      <c r="D111" s="172" t="inlineStr">
        <is>
          <t>Гвозди строительные</t>
        </is>
      </c>
      <c r="E111" s="282" t="inlineStr">
        <is>
          <t>т</t>
        </is>
      </c>
      <c r="F111" s="168" t="n">
        <v>0.0536</v>
      </c>
      <c r="G111" s="170" t="n">
        <v>11978</v>
      </c>
      <c r="H111" s="170">
        <f>ROUND(F111*G111,2)</f>
        <v/>
      </c>
      <c r="I111" s="178" t="n"/>
    </row>
    <row r="112">
      <c r="A112" s="175" t="n">
        <v>96</v>
      </c>
      <c r="B112" s="248" t="n"/>
      <c r="C112" s="168" t="inlineStr">
        <is>
          <t>01.7.11.07-0034</t>
        </is>
      </c>
      <c r="D112" s="172" t="inlineStr">
        <is>
          <t>Электроды диаметром: 4 мм Э42А</t>
        </is>
      </c>
      <c r="E112" s="282" t="inlineStr">
        <is>
          <t>кг</t>
        </is>
      </c>
      <c r="F112" s="168" t="n">
        <v>56.2272</v>
      </c>
      <c r="G112" s="170" t="n">
        <v>10.57</v>
      </c>
      <c r="H112" s="170">
        <f>ROUND(F112*G112,2)</f>
        <v/>
      </c>
      <c r="I112" s="178" t="n"/>
    </row>
    <row r="113">
      <c r="A113" s="175" t="n">
        <v>97</v>
      </c>
      <c r="B113" s="248" t="n"/>
      <c r="C113" s="168" t="inlineStr">
        <is>
          <t>20.1.02.22-0005</t>
        </is>
      </c>
      <c r="D113" s="172" t="inlineStr">
        <is>
          <t>Ушко однолапчатое У1-7-16</t>
        </is>
      </c>
      <c r="E113" s="282" t="inlineStr">
        <is>
          <t>шт</t>
        </is>
      </c>
      <c r="F113" s="168" t="n">
        <v>14</v>
      </c>
      <c r="G113" s="170" t="n">
        <v>39.32</v>
      </c>
      <c r="H113" s="170">
        <f>ROUND(F113*G113,2)</f>
        <v/>
      </c>
      <c r="I113" s="178" t="n"/>
    </row>
    <row r="114">
      <c r="A114" s="175" t="n">
        <v>98</v>
      </c>
      <c r="B114" s="248" t="n"/>
      <c r="C114" s="168" t="inlineStr">
        <is>
          <t>01.7.11.07-0032</t>
        </is>
      </c>
      <c r="D114" s="172" t="inlineStr">
        <is>
          <t>Электроды диаметром: 4 мм Э42</t>
        </is>
      </c>
      <c r="E114" s="282" t="inlineStr">
        <is>
          <t>т</t>
        </is>
      </c>
      <c r="F114" s="168" t="n">
        <v>0.0416</v>
      </c>
      <c r="G114" s="170" t="n">
        <v>10315.01</v>
      </c>
      <c r="H114" s="170">
        <f>ROUND(F114*G114,2)</f>
        <v/>
      </c>
      <c r="I114" s="178" t="n"/>
    </row>
    <row r="115">
      <c r="A115" s="175" t="n">
        <v>99</v>
      </c>
      <c r="B115" s="248" t="n"/>
      <c r="C115" s="168" t="inlineStr">
        <is>
          <t>14.4.02.09-0001</t>
        </is>
      </c>
      <c r="D115" s="172" t="inlineStr">
        <is>
          <t>Краска</t>
        </is>
      </c>
      <c r="E115" s="282" t="inlineStr">
        <is>
          <t>кг</t>
        </is>
      </c>
      <c r="F115" s="168" t="n">
        <v>13.304</v>
      </c>
      <c r="G115" s="170" t="n">
        <v>28.6</v>
      </c>
      <c r="H115" s="170">
        <f>ROUND(F115*G115,2)</f>
        <v/>
      </c>
      <c r="I115" s="178" t="n"/>
    </row>
    <row r="116">
      <c r="A116" s="175" t="n">
        <v>100</v>
      </c>
      <c r="B116" s="248" t="n"/>
      <c r="C116" s="168" t="inlineStr">
        <is>
          <t>20.1.02.21-0043</t>
        </is>
      </c>
      <c r="D116" s="172" t="inlineStr">
        <is>
          <t>Узел крепления КГП-7-3</t>
        </is>
      </c>
      <c r="E116" s="282" t="inlineStr">
        <is>
          <t>шт</t>
        </is>
      </c>
      <c r="F116" s="168" t="n">
        <v>14</v>
      </c>
      <c r="G116" s="170" t="n">
        <v>25.55</v>
      </c>
      <c r="H116" s="170">
        <f>ROUND(F116*G116,2)</f>
        <v/>
      </c>
      <c r="I116" s="178" t="n"/>
    </row>
    <row r="117">
      <c r="A117" s="175" t="n">
        <v>101</v>
      </c>
      <c r="B117" s="248" t="n"/>
      <c r="C117" s="168" t="inlineStr">
        <is>
          <t>20.5.04.03-0011</t>
        </is>
      </c>
      <c r="D117" s="172" t="inlineStr">
        <is>
          <t>Зажимы наборные</t>
        </is>
      </c>
      <c r="E117" s="282" t="inlineStr">
        <is>
          <t>шт</t>
        </is>
      </c>
      <c r="F117" s="168" t="n">
        <v>89.76000000000001</v>
      </c>
      <c r="G117" s="170" t="n">
        <v>3.5</v>
      </c>
      <c r="H117" s="170">
        <f>ROUND(F117*G117,2)</f>
        <v/>
      </c>
      <c r="I117" s="178" t="n"/>
    </row>
    <row r="118" ht="26.45" customHeight="1" s="202">
      <c r="A118" s="175" t="n">
        <v>102</v>
      </c>
      <c r="B118" s="248" t="n"/>
      <c r="C118" s="168" t="inlineStr">
        <is>
          <t>999-9950</t>
        </is>
      </c>
      <c r="D118" s="172" t="inlineStr">
        <is>
          <t>Вспомогательные ненормируемые ресурсы (2% от Оплаты труда рабочих)</t>
        </is>
      </c>
      <c r="E118" s="282" t="inlineStr">
        <is>
          <t>руб.</t>
        </is>
      </c>
      <c r="F118" s="168" t="n">
        <v>290.472</v>
      </c>
      <c r="G118" s="170" t="n">
        <v>1</v>
      </c>
      <c r="H118" s="170">
        <f>ROUND(F118*G118,2)</f>
        <v/>
      </c>
      <c r="I118" s="178" t="n"/>
    </row>
    <row r="119">
      <c r="A119" s="175" t="n">
        <v>103</v>
      </c>
      <c r="B119" s="248" t="n"/>
      <c r="C119" s="168" t="inlineStr">
        <is>
          <t>01.2.01.02-0054</t>
        </is>
      </c>
      <c r="D119" s="172" t="inlineStr">
        <is>
          <t>Битумы нефтяные строительные марки: БН-90/10</t>
        </is>
      </c>
      <c r="E119" s="282" t="inlineStr">
        <is>
          <t>т</t>
        </is>
      </c>
      <c r="F119" s="168" t="n">
        <v>0.1898</v>
      </c>
      <c r="G119" s="170" t="n">
        <v>1383.1</v>
      </c>
      <c r="H119" s="170">
        <f>ROUND(F119*G119,2)</f>
        <v/>
      </c>
      <c r="I119" s="178" t="n"/>
    </row>
    <row r="120" ht="26.45" customHeight="1" s="202">
      <c r="A120" s="175" t="n">
        <v>104</v>
      </c>
      <c r="B120" s="248" t="n"/>
      <c r="C120" s="168" t="inlineStr">
        <is>
          <t>08.3.07.01-0076</t>
        </is>
      </c>
      <c r="D120" s="172" t="inlineStr">
        <is>
          <t>Сталь полосовая, марка стали: Ст3сп шириной 50-200 мм толщиной 4-5 мм</t>
        </is>
      </c>
      <c r="E120" s="282" t="inlineStr">
        <is>
          <t>т</t>
        </is>
      </c>
      <c r="F120" s="168" t="n">
        <v>0.0506</v>
      </c>
      <c r="G120" s="170" t="n">
        <v>5000</v>
      </c>
      <c r="H120" s="170">
        <f>ROUND(F120*G120,2)</f>
        <v/>
      </c>
      <c r="I120" s="178" t="n"/>
    </row>
    <row r="121" ht="26.45" customHeight="1" s="202">
      <c r="A121" s="175" t="n">
        <v>105</v>
      </c>
      <c r="B121" s="248" t="n"/>
      <c r="C121" s="168" t="inlineStr">
        <is>
          <t>11.1.03.06-0087</t>
        </is>
      </c>
      <c r="D121" s="172" t="inlineStr">
        <is>
          <t>Доски обрезные хвойных пород длиной: 4-6,5 м, шириной 75-150 мм, толщиной 25 мм, III сорта</t>
        </is>
      </c>
      <c r="E121" s="282" t="inlineStr">
        <is>
          <t>м3</t>
        </is>
      </c>
      <c r="F121" s="168" t="n">
        <v>0.2248</v>
      </c>
      <c r="G121" s="170" t="n">
        <v>1100</v>
      </c>
      <c r="H121" s="170">
        <f>ROUND(F121*G121,2)</f>
        <v/>
      </c>
      <c r="I121" s="178" t="n"/>
    </row>
    <row r="122" ht="26.45" customHeight="1" s="202">
      <c r="A122" s="175" t="n">
        <v>106</v>
      </c>
      <c r="B122" s="248" t="n"/>
      <c r="C122" s="168" t="inlineStr">
        <is>
          <t>07.2.07.04-0007</t>
        </is>
      </c>
      <c r="D122" s="172" t="inlineStr">
        <is>
          <t>Конструкции стальные индивидуальные: решетчатые сварные массой до 0,1 т</t>
        </is>
      </c>
      <c r="E122" s="282" t="inlineStr">
        <is>
          <t>т</t>
        </is>
      </c>
      <c r="F122" s="168" t="n">
        <v>0.021</v>
      </c>
      <c r="G122" s="170" t="n">
        <v>11500</v>
      </c>
      <c r="H122" s="170">
        <f>ROUND(F122*G122,2)</f>
        <v/>
      </c>
      <c r="I122" s="178" t="n"/>
    </row>
    <row r="123" ht="26.45" customHeight="1" s="202">
      <c r="A123" s="175" t="n">
        <v>107</v>
      </c>
      <c r="B123" s="248" t="n"/>
      <c r="C123" s="168" t="inlineStr">
        <is>
          <t>08.3.03.06-0002</t>
        </is>
      </c>
      <c r="D123" s="172" t="inlineStr">
        <is>
          <t>Проволока горячекатаная в мотках, диаметром 6,3-6,5 мм</t>
        </is>
      </c>
      <c r="E123" s="282" t="inlineStr">
        <is>
          <t>т</t>
        </is>
      </c>
      <c r="F123" s="168" t="n">
        <v>0.0512</v>
      </c>
      <c r="G123" s="170" t="n">
        <v>4455.2</v>
      </c>
      <c r="H123" s="170">
        <f>ROUND(F123*G123,2)</f>
        <v/>
      </c>
      <c r="I123" s="178" t="n"/>
    </row>
    <row r="124" ht="52.9" customHeight="1" s="202">
      <c r="A124" s="175" t="n">
        <v>108</v>
      </c>
      <c r="B124" s="248" t="n"/>
      <c r="C124" s="168" t="inlineStr">
        <is>
          <t>07.2.07.12-0020</t>
        </is>
      </c>
      <c r="D124" s="17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82" t="inlineStr">
        <is>
          <t>т</t>
        </is>
      </c>
      <c r="F124" s="168" t="n">
        <v>0.0276</v>
      </c>
      <c r="G124" s="170" t="n">
        <v>7712</v>
      </c>
      <c r="H124" s="170">
        <f>ROUND(F124*G124,2)</f>
        <v/>
      </c>
      <c r="I124" s="178" t="n"/>
    </row>
    <row r="125">
      <c r="A125" s="175" t="n">
        <v>109</v>
      </c>
      <c r="B125" s="248" t="n"/>
      <c r="C125" s="168" t="inlineStr">
        <is>
          <t>01.7.11.07-0035</t>
        </is>
      </c>
      <c r="D125" s="172" t="inlineStr">
        <is>
          <t>Электроды диаметром: 4 мм Э46</t>
        </is>
      </c>
      <c r="E125" s="282" t="inlineStr">
        <is>
          <t>т</t>
        </is>
      </c>
      <c r="F125" s="168" t="n">
        <v>0.0172</v>
      </c>
      <c r="G125" s="170" t="n">
        <v>10749</v>
      </c>
      <c r="H125" s="170">
        <f>ROUND(F125*G125,2)</f>
        <v/>
      </c>
      <c r="I125" s="178" t="n"/>
    </row>
    <row r="126">
      <c r="A126" s="175" t="n">
        <v>110</v>
      </c>
      <c r="B126" s="248" t="n"/>
      <c r="C126" s="168" t="inlineStr">
        <is>
          <t>20.1.02.14-1022</t>
        </is>
      </c>
      <c r="D126" s="172" t="inlineStr">
        <is>
          <t>Серьга СРС-7-16</t>
        </is>
      </c>
      <c r="E126" s="282" t="inlineStr">
        <is>
          <t>шт</t>
        </is>
      </c>
      <c r="F126" s="168" t="n">
        <v>14</v>
      </c>
      <c r="G126" s="170" t="n">
        <v>10.03</v>
      </c>
      <c r="H126" s="170">
        <f>ROUND(F126*G126,2)</f>
        <v/>
      </c>
      <c r="I126" s="178" t="n"/>
    </row>
    <row r="127">
      <c r="A127" s="175" t="n">
        <v>111</v>
      </c>
      <c r="B127" s="248" t="n"/>
      <c r="C127" s="168" t="inlineStr">
        <is>
          <t>20.5.04.05-0012</t>
        </is>
      </c>
      <c r="D127" s="172" t="inlineStr">
        <is>
          <t>Зажим ответвительный ОА 120-1</t>
        </is>
      </c>
      <c r="E127" s="282" t="inlineStr">
        <is>
          <t>100 шт</t>
        </is>
      </c>
      <c r="F127" s="168" t="n">
        <v>0.09</v>
      </c>
      <c r="G127" s="170" t="n">
        <v>1261</v>
      </c>
      <c r="H127" s="170">
        <f>ROUND(F127*G127,2)</f>
        <v/>
      </c>
      <c r="I127" s="178" t="n"/>
    </row>
    <row r="128" ht="26.45" customHeight="1" s="202">
      <c r="A128" s="175" t="n">
        <v>112</v>
      </c>
      <c r="B128" s="248" t="n"/>
      <c r="C128" s="168" t="inlineStr">
        <is>
          <t>20.5.04.05-0013</t>
        </is>
      </c>
      <c r="D128" s="172" t="inlineStr">
        <is>
          <t>Зажим ответвительный ОА 120-2 (прим. Зажим ответвительный ОА-120Т-2 )</t>
        </is>
      </c>
      <c r="E128" s="282" t="inlineStr">
        <is>
          <t>100 шт</t>
        </is>
      </c>
      <c r="F128" s="168" t="n">
        <v>0.03</v>
      </c>
      <c r="G128" s="170" t="n">
        <v>3782</v>
      </c>
      <c r="H128" s="170">
        <f>ROUND(F128*G128,2)</f>
        <v/>
      </c>
      <c r="I128" s="178" t="n"/>
    </row>
    <row r="129">
      <c r="A129" s="175" t="n">
        <v>113</v>
      </c>
      <c r="B129" s="248" t="n"/>
      <c r="C129" s="168" t="inlineStr">
        <is>
          <t>08.3.11.01-0091</t>
        </is>
      </c>
      <c r="D129" s="172" t="inlineStr">
        <is>
          <t>Швеллеры № 40 из стали марки: Ст0</t>
        </is>
      </c>
      <c r="E129" s="282" t="inlineStr">
        <is>
          <t>т</t>
        </is>
      </c>
      <c r="F129" s="168" t="n">
        <v>0.022</v>
      </c>
      <c r="G129" s="170" t="n">
        <v>4920</v>
      </c>
      <c r="H129" s="170">
        <f>ROUND(F129*G129,2)</f>
        <v/>
      </c>
      <c r="I129" s="178" t="n"/>
    </row>
    <row r="130">
      <c r="A130" s="175" t="n">
        <v>114</v>
      </c>
      <c r="B130" s="248" t="n"/>
      <c r="C130" s="168" t="inlineStr">
        <is>
          <t>01.7.03.01-0001</t>
        </is>
      </c>
      <c r="D130" s="172" t="inlineStr">
        <is>
          <t>Вода</t>
        </is>
      </c>
      <c r="E130" s="282" t="inlineStr">
        <is>
          <t>м3</t>
        </is>
      </c>
      <c r="F130" s="168" t="n">
        <v>41.243</v>
      </c>
      <c r="G130" s="170" t="n">
        <v>2.44</v>
      </c>
      <c r="H130" s="170">
        <f>ROUND(F130*G130,2)</f>
        <v/>
      </c>
      <c r="I130" s="178" t="n"/>
    </row>
    <row r="131">
      <c r="A131" s="175" t="n">
        <v>115</v>
      </c>
      <c r="B131" s="248" t="n"/>
      <c r="C131" s="168" t="inlineStr">
        <is>
          <t>08.3.03.04-0012</t>
        </is>
      </c>
      <c r="D131" s="172" t="inlineStr">
        <is>
          <t>Проволока светлая диаметром: 1,1 мм</t>
        </is>
      </c>
      <c r="E131" s="282" t="inlineStr">
        <is>
          <t>т</t>
        </is>
      </c>
      <c r="F131" s="168" t="n">
        <v>0.009599999999999999</v>
      </c>
      <c r="G131" s="170" t="n">
        <v>10200</v>
      </c>
      <c r="H131" s="170">
        <f>ROUND(F131*G131,2)</f>
        <v/>
      </c>
      <c r="I131" s="178" t="n"/>
    </row>
    <row r="132">
      <c r="A132" s="175" t="n">
        <v>116</v>
      </c>
      <c r="B132" s="248" t="n"/>
      <c r="C132" s="168" t="inlineStr">
        <is>
          <t>01.3.01.01-0001</t>
        </is>
      </c>
      <c r="D132" s="172" t="inlineStr">
        <is>
          <t>Бензин авиационный Б-70</t>
        </is>
      </c>
      <c r="E132" s="282" t="inlineStr">
        <is>
          <t>т</t>
        </is>
      </c>
      <c r="F132" s="168" t="n">
        <v>0.0218</v>
      </c>
      <c r="G132" s="170" t="n">
        <v>4488.4</v>
      </c>
      <c r="H132" s="170">
        <f>ROUND(F132*G132,2)</f>
        <v/>
      </c>
      <c r="I132" s="178" t="n"/>
    </row>
    <row r="133" ht="26.45" customHeight="1" s="202">
      <c r="A133" s="175" t="n">
        <v>117</v>
      </c>
      <c r="B133" s="248" t="n"/>
      <c r="C133" s="168" t="inlineStr">
        <is>
          <t>01.2.01.02-0031</t>
        </is>
      </c>
      <c r="D133" s="172" t="inlineStr">
        <is>
          <t>Битумы нефтяные строительные изоляционные БНИ-IV-3, БНИ-IV, БНИ-V</t>
        </is>
      </c>
      <c r="E133" s="282" t="inlineStr">
        <is>
          <t>т</t>
        </is>
      </c>
      <c r="F133" s="168" t="n">
        <v>0.06519999999999999</v>
      </c>
      <c r="G133" s="170" t="n">
        <v>1412.5</v>
      </c>
      <c r="H133" s="170">
        <f>ROUND(F133*G133,2)</f>
        <v/>
      </c>
      <c r="I133" s="178" t="n"/>
    </row>
    <row r="134">
      <c r="A134" s="175" t="n">
        <v>118</v>
      </c>
      <c r="B134" s="248" t="n"/>
      <c r="C134" s="168" t="inlineStr">
        <is>
          <t>01.3.02.08-0001</t>
        </is>
      </c>
      <c r="D134" s="172" t="inlineStr">
        <is>
          <t>Кислород технический: газообразный</t>
        </is>
      </c>
      <c r="E134" s="282" t="inlineStr">
        <is>
          <t>м3</t>
        </is>
      </c>
      <c r="F134" s="168" t="n">
        <v>14.548</v>
      </c>
      <c r="G134" s="170" t="n">
        <v>6.22</v>
      </c>
      <c r="H134" s="170">
        <f>ROUND(F134*G134,2)</f>
        <v/>
      </c>
      <c r="I134" s="178" t="n"/>
    </row>
    <row r="135">
      <c r="A135" s="175" t="n">
        <v>119</v>
      </c>
      <c r="B135" s="248" t="n"/>
      <c r="C135" s="168" t="inlineStr">
        <is>
          <t>14.5.09.07-0029</t>
        </is>
      </c>
      <c r="D135" s="172" t="inlineStr">
        <is>
          <t>Растворитель марки: Р-4</t>
        </is>
      </c>
      <c r="E135" s="282" t="inlineStr">
        <is>
          <t>т</t>
        </is>
      </c>
      <c r="F135" s="168" t="n">
        <v>0.0068</v>
      </c>
      <c r="G135" s="170" t="n">
        <v>9420</v>
      </c>
      <c r="H135" s="170">
        <f>ROUND(F135*G135,2)</f>
        <v/>
      </c>
      <c r="I135" s="178" t="n"/>
    </row>
    <row r="136" ht="26.45" customHeight="1" s="202">
      <c r="A136" s="175" t="n">
        <v>120</v>
      </c>
      <c r="B136" s="248" t="n"/>
      <c r="C136" s="168" t="inlineStr">
        <is>
          <t>01.3.01.06-0050</t>
        </is>
      </c>
      <c r="D136" s="172" t="inlineStr">
        <is>
          <t>Смазка универсальная тугоплавкая УТ (консталин жировой)</t>
        </is>
      </c>
      <c r="E136" s="282" t="inlineStr">
        <is>
          <t>т</t>
        </is>
      </c>
      <c r="F136" s="168" t="n">
        <v>0.0032</v>
      </c>
      <c r="G136" s="170" t="n">
        <v>17500</v>
      </c>
      <c r="H136" s="170">
        <f>ROUND(F136*G136,2)</f>
        <v/>
      </c>
      <c r="I136" s="178" t="n"/>
    </row>
    <row r="137">
      <c r="A137" s="175" t="n">
        <v>121</v>
      </c>
      <c r="B137" s="248" t="n"/>
      <c r="C137" s="168" t="inlineStr">
        <is>
          <t>01.2.01.02-0052</t>
        </is>
      </c>
      <c r="D137" s="172" t="inlineStr">
        <is>
          <t>Битумы нефтяные строительные марки: БН-70/30</t>
        </is>
      </c>
      <c r="E137" s="282" t="inlineStr">
        <is>
          <t>т</t>
        </is>
      </c>
      <c r="F137" s="168" t="n">
        <v>0.0326</v>
      </c>
      <c r="G137" s="170" t="n">
        <v>1525.5</v>
      </c>
      <c r="H137" s="170">
        <f>ROUND(F137*G137,2)</f>
        <v/>
      </c>
      <c r="I137" s="178" t="n"/>
    </row>
    <row r="138">
      <c r="A138" s="175" t="n">
        <v>122</v>
      </c>
      <c r="B138" s="248" t="n"/>
      <c r="C138" s="168" t="inlineStr">
        <is>
          <t>01.7.20.08-0071</t>
        </is>
      </c>
      <c r="D138" s="172" t="inlineStr">
        <is>
          <t>Канаты пеньковые пропитанные</t>
        </is>
      </c>
      <c r="E138" s="282" t="inlineStr">
        <is>
          <t>т</t>
        </is>
      </c>
      <c r="F138" s="168" t="n">
        <v>0.0012</v>
      </c>
      <c r="G138" s="170" t="n">
        <v>37900</v>
      </c>
      <c r="H138" s="170">
        <f>ROUND(F138*G138,2)</f>
        <v/>
      </c>
      <c r="I138" s="178" t="n"/>
    </row>
    <row r="139" ht="26.45" customHeight="1" s="202">
      <c r="A139" s="175" t="n">
        <v>123</v>
      </c>
      <c r="B139" s="248" t="n"/>
      <c r="C139" s="168" t="inlineStr">
        <is>
          <t>08.3.05.02-0101</t>
        </is>
      </c>
      <c r="D139" s="172" t="inlineStr">
        <is>
          <t>Сталь листовая углеродистая обыкновенного качества марки ВСт3пс5 толщиной: 4-6 мм</t>
        </is>
      </c>
      <c r="E139" s="282" t="inlineStr">
        <is>
          <t>т</t>
        </is>
      </c>
      <c r="F139" s="168" t="n">
        <v>0.0074</v>
      </c>
      <c r="G139" s="170" t="n">
        <v>5763</v>
      </c>
      <c r="H139" s="170">
        <f>ROUND(F139*G139,2)</f>
        <v/>
      </c>
      <c r="I139" s="178" t="n"/>
    </row>
    <row r="140">
      <c r="A140" s="175" t="n">
        <v>124</v>
      </c>
      <c r="B140" s="248" t="n"/>
      <c r="C140" s="168" t="inlineStr">
        <is>
          <t>03.1.02.03-0011</t>
        </is>
      </c>
      <c r="D140" s="172" t="inlineStr">
        <is>
          <t>Известь строительная: негашеная комовая, сорт I</t>
        </is>
      </c>
      <c r="E140" s="282" t="inlineStr">
        <is>
          <t>т</t>
        </is>
      </c>
      <c r="F140" s="168" t="n">
        <v>0.0506</v>
      </c>
      <c r="G140" s="170" t="n">
        <v>734.5</v>
      </c>
      <c r="H140" s="170">
        <f>ROUND(F140*G140,2)</f>
        <v/>
      </c>
      <c r="I140" s="178" t="n"/>
    </row>
    <row r="141">
      <c r="A141" s="175" t="n">
        <v>125</v>
      </c>
      <c r="B141" s="248" t="n"/>
      <c r="C141" s="168" t="inlineStr">
        <is>
          <t>14.5.09.02-0002</t>
        </is>
      </c>
      <c r="D141" s="172" t="inlineStr">
        <is>
          <t>Ксилол нефтяной марки А</t>
        </is>
      </c>
      <c r="E141" s="282" t="inlineStr">
        <is>
          <t>т</t>
        </is>
      </c>
      <c r="F141" s="168" t="n">
        <v>0.004</v>
      </c>
      <c r="G141" s="170" t="n">
        <v>7640</v>
      </c>
      <c r="H141" s="170">
        <f>ROUND(F141*G141,2)</f>
        <v/>
      </c>
      <c r="I141" s="178" t="n"/>
    </row>
    <row r="142">
      <c r="A142" s="175" t="n">
        <v>126</v>
      </c>
      <c r="B142" s="248" t="n"/>
      <c r="C142" s="168" t="inlineStr">
        <is>
          <t>02.2.05.04-1777</t>
        </is>
      </c>
      <c r="D142" s="172" t="inlineStr">
        <is>
          <t>Щебень М 800, фракция 20-40 мм, группа 2</t>
        </is>
      </c>
      <c r="E142" s="282" t="inlineStr">
        <is>
          <t>м3</t>
        </is>
      </c>
      <c r="F142" s="168" t="n">
        <v>0.2514</v>
      </c>
      <c r="G142" s="170" t="n">
        <v>108.4</v>
      </c>
      <c r="H142" s="170">
        <f>ROUND(F142*G142,2)</f>
        <v/>
      </c>
      <c r="I142" s="178" t="n"/>
    </row>
    <row r="143">
      <c r="A143" s="175" t="n">
        <v>127</v>
      </c>
      <c r="B143" s="248" t="n"/>
      <c r="C143" s="168" t="inlineStr">
        <is>
          <t>01.3.02.09-0022</t>
        </is>
      </c>
      <c r="D143" s="172" t="inlineStr">
        <is>
          <t>Пропан-бутан, смесь техническая</t>
        </is>
      </c>
      <c r="E143" s="282" t="inlineStr">
        <is>
          <t>кг</t>
        </is>
      </c>
      <c r="F143" s="168" t="n">
        <v>4.402</v>
      </c>
      <c r="G143" s="170" t="n">
        <v>6.09</v>
      </c>
      <c r="H143" s="170">
        <f>ROUND(F143*G143,2)</f>
        <v/>
      </c>
      <c r="I143" s="178" t="n"/>
    </row>
    <row r="144">
      <c r="A144" s="175" t="n">
        <v>128</v>
      </c>
      <c r="B144" s="248" t="n"/>
      <c r="C144" s="168" t="inlineStr">
        <is>
          <t>01.1.02.10-1022</t>
        </is>
      </c>
      <c r="D144" s="172" t="inlineStr">
        <is>
          <t>Хризотил, группа 6К</t>
        </is>
      </c>
      <c r="E144" s="282" t="inlineStr">
        <is>
          <t>т</t>
        </is>
      </c>
      <c r="F144" s="168" t="n">
        <v>0.021</v>
      </c>
      <c r="G144" s="170" t="n">
        <v>1160</v>
      </c>
      <c r="H144" s="170">
        <f>ROUND(F144*G144,2)</f>
        <v/>
      </c>
      <c r="I144" s="178" t="n"/>
    </row>
    <row r="145" ht="26.45" customHeight="1" s="202">
      <c r="A145" s="175" t="n">
        <v>129</v>
      </c>
      <c r="B145" s="248" t="n"/>
      <c r="C145" s="168" t="inlineStr">
        <is>
          <t>11.1.03.01-0077</t>
        </is>
      </c>
      <c r="D145" s="172" t="inlineStr">
        <is>
          <t>Бруски обрезные хвойных пород длиной: 4-6,5 м, шириной 75-150 мм, толщиной 40-75 мм, I сорта</t>
        </is>
      </c>
      <c r="E145" s="282" t="inlineStr">
        <is>
          <t>м3</t>
        </is>
      </c>
      <c r="F145" s="168" t="n">
        <v>0.0116</v>
      </c>
      <c r="G145" s="170" t="n">
        <v>1700</v>
      </c>
      <c r="H145" s="170">
        <f>ROUND(F145*G145,2)</f>
        <v/>
      </c>
      <c r="I145" s="178" t="n"/>
    </row>
    <row r="146">
      <c r="A146" s="175" t="n">
        <v>130</v>
      </c>
      <c r="B146" s="248" t="n"/>
      <c r="C146" s="168" t="inlineStr">
        <is>
          <t>20.2.08.07-0033</t>
        </is>
      </c>
      <c r="D146" s="172" t="inlineStr">
        <is>
          <t>Скоба: У1078</t>
        </is>
      </c>
      <c r="E146" s="282" t="inlineStr">
        <is>
          <t>100 шт</t>
        </is>
      </c>
      <c r="F146" s="168" t="n">
        <v>0.0176</v>
      </c>
      <c r="G146" s="170" t="n">
        <v>617</v>
      </c>
      <c r="H146" s="170">
        <f>ROUND(F146*G146,2)</f>
        <v/>
      </c>
      <c r="I146" s="178" t="n"/>
    </row>
    <row r="147" ht="52.9" customHeight="1" s="202">
      <c r="A147" s="175" t="n">
        <v>131</v>
      </c>
      <c r="B147" s="248" t="n"/>
      <c r="C147" s="168" t="inlineStr">
        <is>
          <t>08.2.02.11-0007</t>
        </is>
      </c>
      <c r="D147" s="17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47" s="282" t="inlineStr">
        <is>
          <t>10 м</t>
        </is>
      </c>
      <c r="F147" s="168" t="n">
        <v>0.2124</v>
      </c>
      <c r="G147" s="170" t="n">
        <v>50.24</v>
      </c>
      <c r="H147" s="170">
        <f>ROUND(F147*G147,2)</f>
        <v/>
      </c>
      <c r="I147" s="178" t="n"/>
    </row>
    <row r="148">
      <c r="A148" s="175" t="n">
        <v>132</v>
      </c>
      <c r="B148" s="248" t="n"/>
      <c r="C148" s="168" t="inlineStr">
        <is>
          <t>01.7.20.08-0051</t>
        </is>
      </c>
      <c r="D148" s="172" t="inlineStr">
        <is>
          <t>Ветошь</t>
        </is>
      </c>
      <c r="E148" s="282" t="inlineStr">
        <is>
          <t>кг</t>
        </is>
      </c>
      <c r="F148" s="168" t="n">
        <v>4.586</v>
      </c>
      <c r="G148" s="170" t="n">
        <v>1.82</v>
      </c>
      <c r="H148" s="170">
        <f>ROUND(F148*G148,2)</f>
        <v/>
      </c>
      <c r="I148" s="178" t="n"/>
    </row>
    <row r="149">
      <c r="A149" s="175" t="n">
        <v>133</v>
      </c>
      <c r="B149" s="248" t="n"/>
      <c r="C149" s="168" t="inlineStr">
        <is>
          <t>01.7.15.07-0014</t>
        </is>
      </c>
      <c r="D149" s="172" t="inlineStr">
        <is>
          <t>Дюбели распорные полипропиленовые</t>
        </is>
      </c>
      <c r="E149" s="282" t="inlineStr">
        <is>
          <t>100 шт</t>
        </is>
      </c>
      <c r="F149" s="168" t="n">
        <v>0.064</v>
      </c>
      <c r="G149" s="170" t="n">
        <v>86</v>
      </c>
      <c r="H149" s="170">
        <f>ROUND(F149*G149,2)</f>
        <v/>
      </c>
      <c r="I149" s="178" t="n"/>
    </row>
    <row r="150">
      <c r="A150" s="175" t="n">
        <v>134</v>
      </c>
      <c r="B150" s="248" t="n"/>
      <c r="C150" s="168" t="inlineStr">
        <is>
          <t>02.2.02.03-0021</t>
        </is>
      </c>
      <c r="D150" s="172" t="inlineStr">
        <is>
          <t>Порошок минеральный</t>
        </is>
      </c>
      <c r="E150" s="282" t="inlineStr">
        <is>
          <t>т</t>
        </is>
      </c>
      <c r="F150" s="168" t="n">
        <v>0.021</v>
      </c>
      <c r="G150" s="170" t="n">
        <v>150</v>
      </c>
      <c r="H150" s="170">
        <f>ROUND(F150*G150,2)</f>
        <v/>
      </c>
      <c r="I150" s="178" t="n"/>
    </row>
    <row r="151">
      <c r="A151" s="175" t="n">
        <v>135</v>
      </c>
      <c r="B151" s="248" t="n"/>
      <c r="C151" s="168" t="inlineStr">
        <is>
          <t>07.2.07.02-0001</t>
        </is>
      </c>
      <c r="D151" s="172" t="inlineStr">
        <is>
          <t>Кондуктор инвентарный металлический</t>
        </is>
      </c>
      <c r="E151" s="282" t="inlineStr">
        <is>
          <t>шт</t>
        </is>
      </c>
      <c r="F151" s="168" t="n">
        <v>0.0083</v>
      </c>
      <c r="G151" s="170" t="n">
        <v>346</v>
      </c>
      <c r="H151" s="170">
        <f>ROUND(F151*G151,2)</f>
        <v/>
      </c>
      <c r="I151" s="178" t="n"/>
    </row>
    <row r="152">
      <c r="A152" s="175" t="n">
        <v>136</v>
      </c>
      <c r="B152" s="248" t="n"/>
      <c r="C152" s="168" t="inlineStr">
        <is>
          <t>01.7.15.07-0031</t>
        </is>
      </c>
      <c r="D152" s="172" t="inlineStr">
        <is>
          <t>Дюбели распорные с гайкой</t>
        </is>
      </c>
      <c r="E152" s="282" t="inlineStr">
        <is>
          <t>100 шт</t>
        </is>
      </c>
      <c r="F152" s="168" t="n">
        <v>0.0168</v>
      </c>
      <c r="G152" s="170" t="n">
        <v>110</v>
      </c>
      <c r="H152" s="170">
        <f>ROUND(F152*G152,2)</f>
        <v/>
      </c>
      <c r="I152" s="178" t="n"/>
    </row>
    <row r="153" ht="26.45" customHeight="1" s="202">
      <c r="A153" s="175" t="n">
        <v>137</v>
      </c>
      <c r="B153" s="248" t="n"/>
      <c r="C153" s="168" t="inlineStr">
        <is>
          <t>03.2.01.01-0003</t>
        </is>
      </c>
      <c r="D153" s="172" t="inlineStr">
        <is>
          <t>Портландцемент общестроительного назначения бездобавочный, марки: 500</t>
        </is>
      </c>
      <c r="E153" s="282" t="inlineStr">
        <is>
          <t>т</t>
        </is>
      </c>
      <c r="F153" s="168" t="n">
        <v>0.0038</v>
      </c>
      <c r="G153" s="170" t="n">
        <v>480</v>
      </c>
      <c r="H153" s="170">
        <f>ROUND(F153*G153,2)</f>
        <v/>
      </c>
      <c r="I153" s="178" t="n"/>
    </row>
    <row r="154">
      <c r="A154" s="175" t="n">
        <v>138</v>
      </c>
      <c r="B154" s="248" t="n"/>
      <c r="C154" s="168" t="inlineStr">
        <is>
          <t>01.7.20.08-0031</t>
        </is>
      </c>
      <c r="D154" s="172" t="inlineStr">
        <is>
          <t>Бязь суровая арт. 6804</t>
        </is>
      </c>
      <c r="E154" s="282" t="inlineStr">
        <is>
          <t>10 м2</t>
        </is>
      </c>
      <c r="F154" s="168" t="n">
        <v>0.018</v>
      </c>
      <c r="G154" s="170" t="n">
        <v>79.09999999999999</v>
      </c>
      <c r="H154" s="170">
        <f>ROUND(F154*G154,2)</f>
        <v/>
      </c>
      <c r="I154" s="178" t="n"/>
    </row>
    <row r="155" ht="26.45" customHeight="1" s="202">
      <c r="A155" s="175" t="n">
        <v>139</v>
      </c>
      <c r="B155" s="248" t="n"/>
      <c r="C155" s="168" t="inlineStr">
        <is>
          <t>02.3.01.02-1020</t>
        </is>
      </c>
      <c r="D155" s="172" t="inlineStr">
        <is>
          <t>Песок природный II класс, повышенной крупности, круглые сита</t>
        </is>
      </c>
      <c r="E155" s="282" t="inlineStr">
        <is>
          <t>м3</t>
        </is>
      </c>
      <c r="F155" s="168" t="n">
        <v>0.0032</v>
      </c>
      <c r="G155" s="170" t="n">
        <v>59.99</v>
      </c>
      <c r="H155" s="170">
        <f>ROUND(F155*G155,2)</f>
        <v/>
      </c>
      <c r="I155" s="178" t="n"/>
    </row>
    <row r="158">
      <c r="B158" s="204" t="inlineStr">
        <is>
          <t>Составил ______________________     Е. М. Добровольская</t>
        </is>
      </c>
    </row>
    <row r="159">
      <c r="B159" s="142" t="inlineStr">
        <is>
          <t xml:space="preserve">                         (подпись, инициалы, фамилия)</t>
        </is>
      </c>
    </row>
    <row r="161">
      <c r="B161" s="204" t="inlineStr">
        <is>
          <t>Проверил ______________________        А.В. Костянецкая</t>
        </is>
      </c>
    </row>
    <row r="162">
      <c r="B162" s="142" t="inlineStr">
        <is>
          <t xml:space="preserve">                        (подпись, инициалы, фамилия)</t>
        </is>
      </c>
    </row>
  </sheetData>
  <mergeCells count="16">
    <mergeCell ref="C9:C10"/>
    <mergeCell ref="A34:E34"/>
    <mergeCell ref="A12:E12"/>
    <mergeCell ref="A3:H3"/>
    <mergeCell ref="B9:B10"/>
    <mergeCell ref="D9:D10"/>
    <mergeCell ref="E9:E10"/>
    <mergeCell ref="F9:F10"/>
    <mergeCell ref="A9:A10"/>
    <mergeCell ref="A72:E72"/>
    <mergeCell ref="A2:H2"/>
    <mergeCell ref="A75:E75"/>
    <mergeCell ref="A32:E32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D44" sqref="D44"/>
    </sheetView>
  </sheetViews>
  <sheetFormatPr baseColWidth="8" defaultColWidth="9.140625" defaultRowHeight="15"/>
  <cols>
    <col width="4.140625" customWidth="1" style="202" min="1" max="1"/>
    <col width="36.28515625" customWidth="1" style="202" min="2" max="2"/>
    <col width="18.85546875" customWidth="1" style="202" min="3" max="3"/>
    <col width="18.28515625" customWidth="1" style="202" min="4" max="4"/>
    <col width="18.85546875" customWidth="1" style="202" min="5" max="5"/>
    <col width="13.42578125" customWidth="1" style="202" min="7" max="7"/>
    <col width="13.5703125" customWidth="1" style="202" min="12" max="12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77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25" t="inlineStr">
        <is>
          <t>Ресурсная модель</t>
        </is>
      </c>
    </row>
    <row r="6">
      <c r="B6" s="164" t="n"/>
      <c r="C6" s="190" t="n"/>
      <c r="D6" s="190" t="n"/>
      <c r="E6" s="190" t="n"/>
    </row>
    <row r="7" ht="25.5" customHeight="1" s="202">
      <c r="B7" s="251" t="inlineStr">
        <is>
          <t>Наименование разрабатываемого показателя УНЦ — КРМ 220кВ мощность 75-78 Мвар БСК</t>
        </is>
      </c>
    </row>
    <row r="8">
      <c r="B8" s="252" t="inlineStr">
        <is>
          <t>Единица измерения  — 1 ед.</t>
        </is>
      </c>
    </row>
    <row r="9">
      <c r="B9" s="164" t="n"/>
      <c r="C9" s="190" t="n"/>
      <c r="D9" s="190" t="n"/>
      <c r="E9" s="190" t="n"/>
    </row>
    <row r="10" ht="52.9" customHeight="1" s="202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5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5">
        <f>'Прил.5 Расчет СМР и ОБ'!J31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5">
        <f>'Прил.5 Расчет СМР и ОБ'!J57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5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5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5">
        <f>'Прил.5 Расчет СМР и ОБ'!J80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5">
        <f>'Прил.5 Расчет СМР и ОБ'!J150</f>
        <v/>
      </c>
      <c r="D17" s="26">
        <f>C17/$C$24</f>
        <v/>
      </c>
      <c r="E17" s="26">
        <f>C17/$C$40</f>
        <v/>
      </c>
      <c r="G17" s="350" t="n"/>
    </row>
    <row r="18">
      <c r="B18" s="24" t="inlineStr">
        <is>
          <t>МАТЕРИАЛЫ, ВСЕГО:</t>
        </is>
      </c>
      <c r="C18" s="19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ОБ'!D153</f>
        <v/>
      </c>
      <c r="D23" s="26" t="n"/>
      <c r="E23" s="24" t="n"/>
    </row>
    <row r="24">
      <c r="B24" s="24" t="inlineStr">
        <is>
          <t>ВСЕГО СМР с НР и СП</t>
        </is>
      </c>
      <c r="C24" s="195">
        <f>C19+C20+C22</f>
        <v/>
      </c>
      <c r="D24" s="26">
        <f>C24/$C$24</f>
        <v/>
      </c>
      <c r="E24" s="26">
        <f>C24/$C$40</f>
        <v/>
      </c>
    </row>
    <row r="25" ht="26.45" customHeight="1" s="202">
      <c r="B25" s="24" t="inlineStr">
        <is>
          <t>ВСЕГО стоимость оборудования, в том числе</t>
        </is>
      </c>
      <c r="C25" s="195">
        <f>'Прил.5 Расчет СМР и ОБ'!J65</f>
        <v/>
      </c>
      <c r="D25" s="26" t="n"/>
      <c r="E25" s="26">
        <f>C25/$C$40</f>
        <v/>
      </c>
    </row>
    <row r="26" ht="26.45" customHeight="1" s="202">
      <c r="B26" s="24" t="inlineStr">
        <is>
          <t>стоимость оборудования технологического</t>
        </is>
      </c>
      <c r="C26" s="195">
        <f>'Прил.5 Расчет СМР и ОБ'!J66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20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6.45" customHeight="1" s="202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 t="n">
        <v>0.039</v>
      </c>
    </row>
    <row r="30" ht="39.6" customHeight="1" s="202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25" t="n">
        <v>1518537.48</v>
      </c>
      <c r="D31" s="24" t="n"/>
      <c r="E31" s="26">
        <f>C31/$C$40</f>
        <v/>
      </c>
    </row>
    <row r="32" ht="26.45" customHeight="1" s="202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39.6" customHeight="1" s="202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2.9" customHeight="1" s="20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9.15000000000001" customHeight="1" s="20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6.45" customHeight="1" s="202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62" t="n"/>
    </row>
    <row r="38" ht="39.6" customHeight="1" s="202">
      <c r="B38" s="24" t="inlineStr">
        <is>
          <t>ИТОГО (СМР+ОБОРУДОВАНИЕ+ПРОЧ. ЗАТР., УЧТЕННЫЕ ПОКАЗАТЕЛЕМ)</t>
        </is>
      </c>
      <c r="C38" s="195">
        <f>C27+C32+C33+C34+C35+C29+C31+C30+C36+C37</f>
        <v/>
      </c>
      <c r="D38" s="24" t="n"/>
      <c r="E38" s="26">
        <f>C38/$C$40</f>
        <v/>
      </c>
    </row>
    <row r="39" ht="13.5" customHeight="1" s="202">
      <c r="B39" s="24" t="inlineStr">
        <is>
          <t>Непредвиденные расходы</t>
        </is>
      </c>
      <c r="C39" s="19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5">
        <f>C40/'Прил.5 Расчет СМР и ОБ'!E157</f>
        <v/>
      </c>
      <c r="D41" s="24" t="n"/>
      <c r="E41" s="24" t="n"/>
    </row>
    <row r="42">
      <c r="B42" s="197" t="n"/>
      <c r="C42" s="190" t="n"/>
      <c r="D42" s="190" t="n"/>
      <c r="E42" s="190" t="n"/>
    </row>
    <row r="43">
      <c r="B43" s="197" t="inlineStr">
        <is>
          <t>Составил ____________________________  Е. М. Добровольская</t>
        </is>
      </c>
      <c r="C43" s="190" t="n"/>
      <c r="D43" s="190" t="n"/>
      <c r="E43" s="190" t="n"/>
    </row>
    <row r="44">
      <c r="B44" s="197" t="inlineStr">
        <is>
          <t xml:space="preserve">(должность, подпись, инициалы, фамилия) </t>
        </is>
      </c>
      <c r="C44" s="190" t="n"/>
      <c r="D44" s="190" t="n"/>
      <c r="E44" s="190" t="n"/>
    </row>
    <row r="45">
      <c r="B45" s="197" t="n"/>
      <c r="C45" s="190" t="n"/>
      <c r="D45" s="190" t="n"/>
      <c r="E45" s="190" t="n"/>
    </row>
    <row r="46">
      <c r="B46" s="197" t="inlineStr">
        <is>
          <t>Проверил ____________________________ А.В. Костянецкая</t>
        </is>
      </c>
      <c r="C46" s="190" t="n"/>
      <c r="D46" s="190" t="n"/>
      <c r="E46" s="190" t="n"/>
    </row>
    <row r="47">
      <c r="B47" s="252" t="inlineStr">
        <is>
          <t>(должность, подпись, инициалы, фамилия)</t>
        </is>
      </c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3"/>
  <sheetViews>
    <sheetView view="pageBreakPreview" topLeftCell="A153" zoomScale="70" workbookViewId="0">
      <selection activeCell="F163" sqref="F163"/>
    </sheetView>
  </sheetViews>
  <sheetFormatPr baseColWidth="8" defaultColWidth="9.140625" defaultRowHeight="15" outlineLevelRow="1"/>
  <cols>
    <col width="5.7109375" customWidth="1" style="200" min="1" max="1"/>
    <col width="22.5703125" customWidth="1" style="200" min="2" max="2"/>
    <col width="39.140625" customWidth="1" style="200" min="3" max="3"/>
    <col width="10.7109375" customWidth="1" style="200" min="4" max="4"/>
    <col width="14.5703125" customWidth="1" style="200" min="5" max="6"/>
    <col width="15.85546875" customWidth="1" style="200" min="7" max="7"/>
    <col width="12.7109375" customWidth="1" style="200" min="8" max="8"/>
    <col width="15.140625" customWidth="1" style="200" min="9" max="9"/>
    <col width="17.5703125" customWidth="1" style="200" min="10" max="10"/>
    <col width="10.85546875" customWidth="1" style="200" min="11" max="11"/>
    <col width="13.85546875" customWidth="1" style="200" min="12" max="12"/>
  </cols>
  <sheetData>
    <row r="1">
      <c r="M1" s="200" t="n"/>
      <c r="N1" s="200" t="n"/>
    </row>
    <row r="2" ht="15.6" customHeight="1" s="202">
      <c r="H2" s="253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3.15" customFormat="1" customHeight="1" s="190">
      <c r="A4" s="225" t="inlineStr">
        <is>
          <t>Расчет стоимости СМР и оборудования</t>
        </is>
      </c>
    </row>
    <row r="5" ht="13.15" customFormat="1" customHeight="1" s="190">
      <c r="A5" s="225" t="n"/>
      <c r="B5" s="225" t="n"/>
      <c r="C5" s="284" t="n"/>
      <c r="D5" s="225" t="n"/>
      <c r="E5" s="225" t="n"/>
      <c r="F5" s="225" t="n"/>
      <c r="G5" s="225" t="n"/>
      <c r="H5" s="225" t="n"/>
      <c r="I5" s="225" t="n"/>
      <c r="J5" s="225" t="n"/>
    </row>
    <row r="6" ht="13.5" customFormat="1" customHeight="1" s="190">
      <c r="A6" s="180" t="inlineStr">
        <is>
          <t>Наименование разрабатываемого показателя УНЦ</t>
        </is>
      </c>
      <c r="B6" s="136" t="n"/>
      <c r="C6" s="136" t="n"/>
      <c r="D6" s="228" t="inlineStr">
        <is>
          <t>КРМ 220кВ мощность 75-78 Мвар БСК</t>
        </is>
      </c>
    </row>
    <row r="7" ht="12.75" customFormat="1" customHeight="1" s="190">
      <c r="A7" s="228" t="inlineStr">
        <is>
          <t>Единица измерения  — 1 ед</t>
        </is>
      </c>
      <c r="I7" s="251" t="n"/>
      <c r="J7" s="251" t="n"/>
    </row>
    <row r="8" ht="13.5" customFormat="1" customHeight="1" s="190">
      <c r="A8" s="228" t="n"/>
    </row>
    <row r="9" ht="27" customHeight="1" s="202">
      <c r="A9" s="256" t="inlineStr">
        <is>
          <t>№ пп.</t>
        </is>
      </c>
      <c r="B9" s="256" t="inlineStr">
        <is>
          <t>Код ресурса</t>
        </is>
      </c>
      <c r="C9" s="256" t="inlineStr">
        <is>
          <t>Наименование</t>
        </is>
      </c>
      <c r="D9" s="256" t="inlineStr">
        <is>
          <t>Ед. изм.</t>
        </is>
      </c>
      <c r="E9" s="256" t="inlineStr">
        <is>
          <t>Кол-во единиц по проектным данным</t>
        </is>
      </c>
      <c r="F9" s="256" t="inlineStr">
        <is>
          <t>Сметная стоимость в ценах на 01.01.2000 (руб.)</t>
        </is>
      </c>
      <c r="G9" s="337" t="n"/>
      <c r="H9" s="256" t="inlineStr">
        <is>
          <t>Удельный вес, %</t>
        </is>
      </c>
      <c r="I9" s="256" t="inlineStr">
        <is>
          <t>Сметная стоимость в ценах на 01.01.2023 (руб.)</t>
        </is>
      </c>
      <c r="J9" s="337" t="n"/>
      <c r="M9" s="200" t="n"/>
      <c r="N9" s="200" t="n"/>
    </row>
    <row r="10" ht="28.5" customHeight="1" s="202">
      <c r="A10" s="339" t="n"/>
      <c r="B10" s="339" t="n"/>
      <c r="C10" s="339" t="n"/>
      <c r="D10" s="339" t="n"/>
      <c r="E10" s="339" t="n"/>
      <c r="F10" s="256" t="inlineStr">
        <is>
          <t>на ед. изм.</t>
        </is>
      </c>
      <c r="G10" s="256" t="inlineStr">
        <is>
          <t>общая</t>
        </is>
      </c>
      <c r="H10" s="339" t="n"/>
      <c r="I10" s="256" t="inlineStr">
        <is>
          <t>на ед. изм.</t>
        </is>
      </c>
      <c r="J10" s="256" t="inlineStr">
        <is>
          <t>общая</t>
        </is>
      </c>
      <c r="M10" s="200" t="n"/>
      <c r="N10" s="200" t="n"/>
    </row>
    <row r="11">
      <c r="A11" s="256" t="n">
        <v>1</v>
      </c>
      <c r="B11" s="256" t="n">
        <v>2</v>
      </c>
      <c r="C11" s="256" t="n">
        <v>3</v>
      </c>
      <c r="D11" s="256" t="n">
        <v>4</v>
      </c>
      <c r="E11" s="256" t="n">
        <v>5</v>
      </c>
      <c r="F11" s="256" t="n">
        <v>6</v>
      </c>
      <c r="G11" s="256" t="n">
        <v>7</v>
      </c>
      <c r="H11" s="256" t="n">
        <v>8</v>
      </c>
      <c r="I11" s="257" t="n">
        <v>9</v>
      </c>
      <c r="J11" s="257" t="n">
        <v>10</v>
      </c>
      <c r="M11" s="200" t="n"/>
      <c r="N11" s="200" t="n"/>
    </row>
    <row r="12">
      <c r="A12" s="256" t="n"/>
      <c r="B12" s="246" t="inlineStr">
        <is>
          <t>Затраты труда рабочих-строителей</t>
        </is>
      </c>
      <c r="C12" s="336" t="n"/>
      <c r="D12" s="336" t="n"/>
      <c r="E12" s="336" t="n"/>
      <c r="F12" s="336" t="n"/>
      <c r="G12" s="336" t="n"/>
      <c r="H12" s="337" t="n"/>
      <c r="I12" s="125" t="n"/>
      <c r="J12" s="125" t="n"/>
    </row>
    <row r="13" ht="26.45" customHeight="1" s="202">
      <c r="A13" s="256" t="n">
        <v>1</v>
      </c>
      <c r="B13" s="135" t="inlineStr">
        <is>
          <t>1-3-6</t>
        </is>
      </c>
      <c r="C13" s="263" t="inlineStr">
        <is>
          <t>Затраты труда рабочих-строителей среднего разряда (3,6)</t>
        </is>
      </c>
      <c r="D13" s="256" t="inlineStr">
        <is>
          <t>чел.-ч.</t>
        </is>
      </c>
      <c r="E13" s="351" t="n">
        <v>9284.7150326797</v>
      </c>
      <c r="F13" s="30" t="n">
        <v>9.18</v>
      </c>
      <c r="G13" s="30">
        <f>Прил.3!H12</f>
        <v/>
      </c>
      <c r="H13" s="128">
        <f>G13/G14</f>
        <v/>
      </c>
      <c r="I13" s="30">
        <f>'ФОТр.тек.'!E13</f>
        <v/>
      </c>
      <c r="J13" s="30">
        <f>ROUND(I13*E13,2)</f>
        <v/>
      </c>
    </row>
    <row r="14" ht="26.45" customFormat="1" customHeight="1" s="200">
      <c r="A14" s="256" t="n"/>
      <c r="B14" s="256" t="n"/>
      <c r="C14" s="246" t="inlineStr">
        <is>
          <t>Итого по разделу "Затраты труда рабочих-строителей"</t>
        </is>
      </c>
      <c r="D14" s="256" t="inlineStr">
        <is>
          <t>чел.-ч.</t>
        </is>
      </c>
      <c r="E14" s="351">
        <f>SUM(E13:E13)</f>
        <v/>
      </c>
      <c r="F14" s="30" t="n"/>
      <c r="G14" s="30">
        <f>SUM(G13:G13)</f>
        <v/>
      </c>
      <c r="H14" s="266" t="n">
        <v>1</v>
      </c>
      <c r="I14" s="125" t="n"/>
      <c r="J14" s="30">
        <f>SUM(J13:J13)</f>
        <v/>
      </c>
    </row>
    <row r="15" ht="13.9" customFormat="1" customHeight="1" s="200">
      <c r="A15" s="256" t="n"/>
      <c r="B15" s="263" t="inlineStr">
        <is>
          <t>Затраты труда машинистов</t>
        </is>
      </c>
      <c r="C15" s="336" t="n"/>
      <c r="D15" s="336" t="n"/>
      <c r="E15" s="336" t="n"/>
      <c r="F15" s="336" t="n"/>
      <c r="G15" s="336" t="n"/>
      <c r="H15" s="337" t="n"/>
      <c r="I15" s="125" t="n"/>
      <c r="J15" s="125" t="n"/>
    </row>
    <row r="16" ht="13.9" customFormat="1" customHeight="1" s="200">
      <c r="A16" s="256" t="n">
        <v>2</v>
      </c>
      <c r="B16" s="256" t="n">
        <v>2</v>
      </c>
      <c r="C16" s="263" t="inlineStr">
        <is>
          <t>Затраты труда машинистов</t>
        </is>
      </c>
      <c r="D16" s="256" t="inlineStr">
        <is>
          <t>чел.-ч.</t>
        </is>
      </c>
      <c r="E16" s="351" t="n">
        <v>1528.02</v>
      </c>
      <c r="F16" s="30">
        <f>G16/E16</f>
        <v/>
      </c>
      <c r="G16" s="30">
        <f>Прил.3!H32</f>
        <v/>
      </c>
      <c r="H16" s="266" t="n">
        <v>1</v>
      </c>
      <c r="I16" s="30">
        <f>ROUND(F16*Прил.10!D11,2)</f>
        <v/>
      </c>
      <c r="J16" s="30">
        <f>ROUND(I16*E16,2)</f>
        <v/>
      </c>
    </row>
    <row r="17" ht="13.9" customFormat="1" customHeight="1" s="200">
      <c r="A17" s="256" t="n"/>
      <c r="B17" s="246" t="inlineStr">
        <is>
          <t>Машины и механизмы</t>
        </is>
      </c>
      <c r="C17" s="336" t="n"/>
      <c r="D17" s="336" t="n"/>
      <c r="E17" s="336" t="n"/>
      <c r="F17" s="336" t="n"/>
      <c r="G17" s="336" t="n"/>
      <c r="H17" s="337" t="n"/>
      <c r="I17" s="125" t="n"/>
      <c r="J17" s="125" t="n"/>
    </row>
    <row r="18" ht="13.9" customFormat="1" customHeight="1" s="200">
      <c r="A18" s="256" t="n"/>
      <c r="B18" s="263" t="inlineStr">
        <is>
          <t>Основные 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125" t="n"/>
      <c r="J18" s="125" t="n"/>
    </row>
    <row r="19" ht="13.9" customFormat="1" customHeight="1" s="200">
      <c r="A19" s="256" t="n">
        <v>3</v>
      </c>
      <c r="B19" s="135" t="inlineStr">
        <is>
          <t>91.21.22-447</t>
        </is>
      </c>
      <c r="C19" s="263" t="inlineStr">
        <is>
          <t>Установки электрометаллизационные</t>
        </is>
      </c>
      <c r="D19" s="256" t="inlineStr">
        <is>
          <t>маш.-ч</t>
        </is>
      </c>
      <c r="E19" s="351" t="n">
        <v>498.12</v>
      </c>
      <c r="F19" s="30" t="n">
        <v>74.23999999999999</v>
      </c>
      <c r="G19" s="30">
        <f>ROUND(E19*F19,2)</f>
        <v/>
      </c>
      <c r="H19" s="128">
        <f>G19/$G$58</f>
        <v/>
      </c>
      <c r="I19" s="30">
        <f>ROUND(F19*Прил.10!$D$12,2)</f>
        <v/>
      </c>
      <c r="J19" s="30">
        <f>ROUND(I19*E19,2)</f>
        <v/>
      </c>
    </row>
    <row r="20" ht="52.9" customFormat="1" customHeight="1" s="200">
      <c r="A20" s="256" t="n">
        <v>4</v>
      </c>
      <c r="B20" s="135" t="inlineStr">
        <is>
          <t>91.18.01-007</t>
        </is>
      </c>
      <c r="C20" s="26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56" t="inlineStr">
        <is>
          <t>маш.-ч</t>
        </is>
      </c>
      <c r="E20" s="351" t="n">
        <v>213.96</v>
      </c>
      <c r="F20" s="30" t="n">
        <v>90</v>
      </c>
      <c r="G20" s="30">
        <f>ROUND(E20*F20,2)</f>
        <v/>
      </c>
      <c r="H20" s="128">
        <f>G20/$G$58</f>
        <v/>
      </c>
      <c r="I20" s="30">
        <f>ROUND(F20*Прил.10!$D$12,2)</f>
        <v/>
      </c>
      <c r="J20" s="30">
        <f>ROUND(I20*E20,2)</f>
        <v/>
      </c>
    </row>
    <row r="21" ht="26.45" customFormat="1" customHeight="1" s="200">
      <c r="A21" s="256" t="n">
        <v>5</v>
      </c>
      <c r="B21" s="135" t="inlineStr">
        <is>
          <t>91.01.05-085</t>
        </is>
      </c>
      <c r="C21" s="263" t="inlineStr">
        <is>
          <t>Экскаваторы одноковшовые дизельные на гусеничном ходу, емкость ковша 0,5 м3</t>
        </is>
      </c>
      <c r="D21" s="256" t="inlineStr">
        <is>
          <t>маш.-ч</t>
        </is>
      </c>
      <c r="E21" s="351" t="n">
        <v>122.64</v>
      </c>
      <c r="F21" s="30" t="n">
        <v>100</v>
      </c>
      <c r="G21" s="30">
        <f>ROUND(E21*F21,2)</f>
        <v/>
      </c>
      <c r="H21" s="128">
        <f>G21/$G$58</f>
        <v/>
      </c>
      <c r="I21" s="30">
        <f>ROUND(F21*Прил.10!$D$12,2)</f>
        <v/>
      </c>
      <c r="J21" s="30">
        <f>ROUND(I21*E21,2)</f>
        <v/>
      </c>
    </row>
    <row r="22" ht="13.9" customFormat="1" customHeight="1" s="200">
      <c r="A22" s="256" t="n">
        <v>6</v>
      </c>
      <c r="B22" s="135" t="inlineStr">
        <is>
          <t>91.05.01-017</t>
        </is>
      </c>
      <c r="C22" s="263" t="inlineStr">
        <is>
          <t>Краны башенные, грузоподъемность 8 т</t>
        </is>
      </c>
      <c r="D22" s="256" t="inlineStr">
        <is>
          <t>маш.-ч</t>
        </is>
      </c>
      <c r="E22" s="351" t="n">
        <v>84.59999999999999</v>
      </c>
      <c r="F22" s="30" t="n">
        <v>86.40000000000001</v>
      </c>
      <c r="G22" s="30">
        <f>ROUND(E22*F22,2)</f>
        <v/>
      </c>
      <c r="H22" s="128">
        <f>G22/$G$58</f>
        <v/>
      </c>
      <c r="I22" s="30">
        <f>ROUND(F22*Прил.10!$D$12,2)</f>
        <v/>
      </c>
      <c r="J22" s="30">
        <f>ROUND(I22*E22,2)</f>
        <v/>
      </c>
    </row>
    <row r="23" ht="26.45" customFormat="1" customHeight="1" s="200">
      <c r="A23" s="256" t="n">
        <v>7</v>
      </c>
      <c r="B23" s="135" t="inlineStr">
        <is>
          <t>91.01.05-084</t>
        </is>
      </c>
      <c r="C23" s="263" t="inlineStr">
        <is>
          <t>Экскаваторы одноковшовые дизельные на гусеничном ходу, емкость ковша 0,4 м3</t>
        </is>
      </c>
      <c r="D23" s="256" t="inlineStr">
        <is>
          <t>маш.-ч</t>
        </is>
      </c>
      <c r="E23" s="351" t="n">
        <v>130.656</v>
      </c>
      <c r="F23" s="30" t="n">
        <v>54.81</v>
      </c>
      <c r="G23" s="30">
        <f>ROUND(E23*F23,2)</f>
        <v/>
      </c>
      <c r="H23" s="128">
        <f>G23/$G$58</f>
        <v/>
      </c>
      <c r="I23" s="30">
        <f>ROUND(F23*Прил.10!$D$12,2)</f>
        <v/>
      </c>
      <c r="J23" s="30">
        <f>ROUND(I23*E23,2)</f>
        <v/>
      </c>
    </row>
    <row r="24" ht="26.45" customFormat="1" customHeight="1" s="200">
      <c r="A24" s="256" t="n">
        <v>8</v>
      </c>
      <c r="B24" s="135" t="inlineStr">
        <is>
          <t>91.05.05-014</t>
        </is>
      </c>
      <c r="C24" s="263" t="inlineStr">
        <is>
          <t>Краны на автомобильном ходу, грузоподъемность 10 т</t>
        </is>
      </c>
      <c r="D24" s="256" t="inlineStr">
        <is>
          <t>маш.-ч</t>
        </is>
      </c>
      <c r="E24" s="351" t="n">
        <v>55.824</v>
      </c>
      <c r="F24" s="30" t="n">
        <v>111.99</v>
      </c>
      <c r="G24" s="30">
        <f>ROUND(E24*F24,2)</f>
        <v/>
      </c>
      <c r="H24" s="128">
        <f>G24/$G$58</f>
        <v/>
      </c>
      <c r="I24" s="30">
        <f>ROUND(F24*Прил.10!$D$12,2)</f>
        <v/>
      </c>
      <c r="J24" s="30">
        <f>ROUND(I24*E24,2)</f>
        <v/>
      </c>
    </row>
    <row r="25" ht="26.45" customFormat="1" customHeight="1" s="200">
      <c r="A25" s="256" t="n">
        <v>9</v>
      </c>
      <c r="B25" s="135" t="inlineStr">
        <is>
          <t>91.05.06-009</t>
        </is>
      </c>
      <c r="C25" s="263" t="inlineStr">
        <is>
          <t>Краны на гусеничном ходу, грузоподъемность 50-63 т</t>
        </is>
      </c>
      <c r="D25" s="256" t="inlineStr">
        <is>
          <t>маш.-ч</t>
        </is>
      </c>
      <c r="E25" s="351" t="n">
        <v>14.064</v>
      </c>
      <c r="F25" s="30" t="n">
        <v>290.01</v>
      </c>
      <c r="G25" s="30">
        <f>ROUND(E25*F25,2)</f>
        <v/>
      </c>
      <c r="H25" s="128">
        <f>G25/$G$58</f>
        <v/>
      </c>
      <c r="I25" s="30">
        <f>ROUND(F25*Прил.10!$D$12,2)</f>
        <v/>
      </c>
      <c r="J25" s="30">
        <f>ROUND(I25*E25,2)</f>
        <v/>
      </c>
    </row>
    <row r="26" ht="26.45" customFormat="1" customHeight="1" s="200">
      <c r="A26" s="256" t="n">
        <v>10</v>
      </c>
      <c r="B26" s="135" t="inlineStr">
        <is>
          <t>91.05.08-007</t>
        </is>
      </c>
      <c r="C26" s="263" t="inlineStr">
        <is>
          <t>Краны на пневмоколесном ходу, грузоподъемность 25 т</t>
        </is>
      </c>
      <c r="D26" s="256" t="inlineStr">
        <is>
          <t>маш.-ч</t>
        </is>
      </c>
      <c r="E26" s="351" t="n">
        <v>37.248</v>
      </c>
      <c r="F26" s="30" t="n">
        <v>102.51</v>
      </c>
      <c r="G26" s="30">
        <f>ROUND(E26*F26,2)</f>
        <v/>
      </c>
      <c r="H26" s="128">
        <f>G26/$G$58</f>
        <v/>
      </c>
      <c r="I26" s="30">
        <f>ROUND(F26*Прил.10!$D$12,2)</f>
        <v/>
      </c>
      <c r="J26" s="30">
        <f>ROUND(I26*E26,2)</f>
        <v/>
      </c>
    </row>
    <row r="27" ht="13.9" customFormat="1" customHeight="1" s="200">
      <c r="A27" s="256" t="n">
        <v>11</v>
      </c>
      <c r="B27" s="135" t="inlineStr">
        <is>
          <t>91.21.22-447</t>
        </is>
      </c>
      <c r="C27" s="263" t="inlineStr">
        <is>
          <t>Установки электрометаллизационные</t>
        </is>
      </c>
      <c r="D27" s="256" t="inlineStr">
        <is>
          <t>маш.-ч</t>
        </is>
      </c>
      <c r="E27" s="351" t="n">
        <v>50.628</v>
      </c>
      <c r="F27" s="30" t="n">
        <v>74.23999999999999</v>
      </c>
      <c r="G27" s="30">
        <f>ROUND(E27*F27,2)</f>
        <v/>
      </c>
      <c r="H27" s="128">
        <f>G27/$G$58</f>
        <v/>
      </c>
      <c r="I27" s="30">
        <f>ROUND(F27*Прил.10!$D$12,2)</f>
        <v/>
      </c>
      <c r="J27" s="30">
        <f>ROUND(I27*E27,2)</f>
        <v/>
      </c>
    </row>
    <row r="28" ht="13.9" customFormat="1" customHeight="1" s="200">
      <c r="A28" s="256" t="n">
        <v>12</v>
      </c>
      <c r="B28" s="135" t="inlineStr">
        <is>
          <t>91.01.01-035</t>
        </is>
      </c>
      <c r="C28" s="263" t="inlineStr">
        <is>
          <t>Бульдозеры, мощность 79 кВт (108 л.с.)</t>
        </is>
      </c>
      <c r="D28" s="256" t="inlineStr">
        <is>
          <t>маш.-ч</t>
        </is>
      </c>
      <c r="E28" s="351" t="n">
        <v>47.28</v>
      </c>
      <c r="F28" s="30" t="n">
        <v>79.06999999999999</v>
      </c>
      <c r="G28" s="30">
        <f>ROUND(E28*F28,2)</f>
        <v/>
      </c>
      <c r="H28" s="128">
        <f>G28/$G$58</f>
        <v/>
      </c>
      <c r="I28" s="30">
        <f>ROUND(F28*Прил.10!$D$12,2)</f>
        <v/>
      </c>
      <c r="J28" s="30">
        <f>ROUND(I28*E28,2)</f>
        <v/>
      </c>
    </row>
    <row r="29" ht="26.45" customFormat="1" customHeight="1" s="200">
      <c r="A29" s="256" t="n">
        <v>13</v>
      </c>
      <c r="B29" s="135" t="inlineStr">
        <is>
          <t>91.14.02-001</t>
        </is>
      </c>
      <c r="C29" s="263" t="inlineStr">
        <is>
          <t>Автомобили бортовые, грузоподъемность: до 5 т</t>
        </is>
      </c>
      <c r="D29" s="256" t="inlineStr">
        <is>
          <t>маш.-ч</t>
        </is>
      </c>
      <c r="E29" s="351" t="n">
        <v>49.956</v>
      </c>
      <c r="F29" s="30" t="n">
        <v>65.70999999999999</v>
      </c>
      <c r="G29" s="30">
        <f>ROUND(E29*F29,2)</f>
        <v/>
      </c>
      <c r="H29" s="128">
        <f>G29/$G$58</f>
        <v/>
      </c>
      <c r="I29" s="30">
        <f>ROUND(F29*Прил.10!$D$12,2)</f>
        <v/>
      </c>
      <c r="J29" s="30">
        <f>ROUND(I29*E29,2)</f>
        <v/>
      </c>
    </row>
    <row r="30" ht="26.45" customFormat="1" customHeight="1" s="200">
      <c r="A30" s="256" t="n">
        <v>14</v>
      </c>
      <c r="B30" s="135" t="inlineStr">
        <is>
          <t>91.06.03-058</t>
        </is>
      </c>
      <c r="C30" s="263" t="inlineStr">
        <is>
          <t>Лебедки электрические тяговым усилием: 156,96 кН (16 т)</t>
        </is>
      </c>
      <c r="D30" s="256" t="inlineStr">
        <is>
          <t>маш.-ч</t>
        </is>
      </c>
      <c r="E30" s="351" t="n">
        <v>21.72</v>
      </c>
      <c r="F30" s="30" t="n">
        <v>131.44</v>
      </c>
      <c r="G30" s="30">
        <f>ROUND(E30*F30,2)</f>
        <v/>
      </c>
      <c r="H30" s="128">
        <f>G30/$G$58</f>
        <v/>
      </c>
      <c r="I30" s="30">
        <f>ROUND(F30*Прил.10!$D$12,2)</f>
        <v/>
      </c>
      <c r="J30" s="30">
        <f>ROUND(I30*E30,2)</f>
        <v/>
      </c>
    </row>
    <row r="31" ht="13.9" customFormat="1" customHeight="1" s="200">
      <c r="A31" s="256" t="n"/>
      <c r="B31" s="256" t="n"/>
      <c r="C31" s="263" t="inlineStr">
        <is>
          <t>Итого основные машины и механизмы</t>
        </is>
      </c>
      <c r="D31" s="256" t="n"/>
      <c r="E31" s="351" t="n"/>
      <c r="F31" s="30" t="n"/>
      <c r="G31" s="30">
        <f>SUM(G19:G30)</f>
        <v/>
      </c>
      <c r="H31" s="266">
        <f>G31/G58</f>
        <v/>
      </c>
      <c r="I31" s="127" t="n"/>
      <c r="J31" s="30">
        <f>SUM(J19:J30)</f>
        <v/>
      </c>
    </row>
    <row r="32" hidden="1" outlineLevel="1" ht="26.45" customFormat="1" customHeight="1" s="200">
      <c r="A32" s="256" t="n">
        <v>15</v>
      </c>
      <c r="B32" s="135" t="inlineStr">
        <is>
          <t>91.10.01-002</t>
        </is>
      </c>
      <c r="C32" s="263" t="inlineStr">
        <is>
          <t>Агрегаты наполнительно-опрессовочные: до 300 м3/ч</t>
        </is>
      </c>
      <c r="D32" s="256" t="inlineStr">
        <is>
          <t>маш.-ч</t>
        </is>
      </c>
      <c r="E32" s="351" t="n">
        <v>7.66</v>
      </c>
      <c r="F32" s="265" t="n">
        <v>287.99</v>
      </c>
      <c r="G32" s="30">
        <f>ROUND(E32*F32,2)</f>
        <v/>
      </c>
      <c r="H32" s="128">
        <f>G32/$G$58</f>
        <v/>
      </c>
      <c r="I32" s="30">
        <f>ROUND(F32*Прил.10!$D$12,2)</f>
        <v/>
      </c>
      <c r="J32" s="30">
        <f>ROUND(I32*E32,2)</f>
        <v/>
      </c>
    </row>
    <row r="33" hidden="1" outlineLevel="1" ht="13.9" customFormat="1" customHeight="1" s="200">
      <c r="A33" s="256" t="n">
        <v>16</v>
      </c>
      <c r="B33" s="135" t="inlineStr">
        <is>
          <t>91.01.01-034</t>
        </is>
      </c>
      <c r="C33" s="263" t="inlineStr">
        <is>
          <t>Бульдозеры, мощность 59 кВт (80 л.с.)</t>
        </is>
      </c>
      <c r="D33" s="256" t="inlineStr">
        <is>
          <t>маш.-ч</t>
        </is>
      </c>
      <c r="E33" s="351" t="n">
        <v>33.9</v>
      </c>
      <c r="F33" s="265" t="n">
        <v>59.47</v>
      </c>
      <c r="G33" s="30">
        <f>ROUND(E33*F33,2)</f>
        <v/>
      </c>
      <c r="H33" s="128">
        <f>G33/$G$58</f>
        <v/>
      </c>
      <c r="I33" s="30">
        <f>ROUND(F33*Прил.10!$D$12,2)</f>
        <v/>
      </c>
      <c r="J33" s="30">
        <f>ROUND(I33*E33,2)</f>
        <v/>
      </c>
    </row>
    <row r="34" hidden="1" outlineLevel="1" ht="39.6" customFormat="1" customHeight="1" s="200">
      <c r="A34" s="256" t="n">
        <v>17</v>
      </c>
      <c r="B34" s="135" t="inlineStr">
        <is>
          <t>91.06.05-057</t>
        </is>
      </c>
      <c r="C34" s="263" t="inlineStr">
        <is>
          <t>Погрузчики одноковшовые универсальные фронтальные пневмоколесные, грузоподъемность 3 т</t>
        </is>
      </c>
      <c r="D34" s="256" t="inlineStr">
        <is>
          <t>маш.-ч</t>
        </is>
      </c>
      <c r="E34" s="351" t="n">
        <v>20.96</v>
      </c>
      <c r="F34" s="265" t="n">
        <v>90.40000000000001</v>
      </c>
      <c r="G34" s="30">
        <f>ROUND(E34*F34,2)</f>
        <v/>
      </c>
      <c r="H34" s="128">
        <f>G34/$G$58</f>
        <v/>
      </c>
      <c r="I34" s="30">
        <f>ROUND(F34*Прил.10!$D$12,2)</f>
        <v/>
      </c>
      <c r="J34" s="30">
        <f>ROUND(I34*E34,2)</f>
        <v/>
      </c>
    </row>
    <row r="35" hidden="1" outlineLevel="1" ht="26.45" customFormat="1" customHeight="1" s="200">
      <c r="A35" s="256" t="n">
        <v>18</v>
      </c>
      <c r="B35" s="135" t="inlineStr">
        <is>
          <t>91.14.02-001</t>
        </is>
      </c>
      <c r="C35" s="263" t="inlineStr">
        <is>
          <t>Автомобили бортовые, грузоподъемность до 5 т</t>
        </is>
      </c>
      <c r="D35" s="256" t="inlineStr">
        <is>
          <t>маш.-ч</t>
        </is>
      </c>
      <c r="E35" s="351" t="n">
        <v>26.5</v>
      </c>
      <c r="F35" s="265" t="n">
        <v>65.70999999999999</v>
      </c>
      <c r="G35" s="30">
        <f>ROUND(E35*F35,2)</f>
        <v/>
      </c>
      <c r="H35" s="128">
        <f>G35/$G$58</f>
        <v/>
      </c>
      <c r="I35" s="30">
        <f>ROUND(F35*Прил.10!$D$12,2)</f>
        <v/>
      </c>
      <c r="J35" s="30">
        <f>ROUND(I35*E35,2)</f>
        <v/>
      </c>
    </row>
    <row r="36" hidden="1" outlineLevel="1" ht="13.9" customFormat="1" customHeight="1" s="200">
      <c r="A36" s="256" t="n">
        <v>19</v>
      </c>
      <c r="B36" s="135" t="inlineStr">
        <is>
          <t>91.01.01-036</t>
        </is>
      </c>
      <c r="C36" s="263" t="inlineStr">
        <is>
          <t>Бульдозеры, мощность 96 кВт (130 л.с.)</t>
        </is>
      </c>
      <c r="D36" s="256" t="inlineStr">
        <is>
          <t>маш.-ч</t>
        </is>
      </c>
      <c r="E36" s="351" t="n">
        <v>16.38</v>
      </c>
      <c r="F36" s="265" t="n">
        <v>94.05</v>
      </c>
      <c r="G36" s="30">
        <f>ROUND(E36*F36,2)</f>
        <v/>
      </c>
      <c r="H36" s="128">
        <f>G36/$G$58</f>
        <v/>
      </c>
      <c r="I36" s="30">
        <f>ROUND(F36*Прил.10!$D$12,2)</f>
        <v/>
      </c>
      <c r="J36" s="30">
        <f>ROUND(I36*E36,2)</f>
        <v/>
      </c>
    </row>
    <row r="37" hidden="1" outlineLevel="1" ht="26.45" customFormat="1" customHeight="1" s="200">
      <c r="A37" s="256" t="n">
        <v>20</v>
      </c>
      <c r="B37" s="135" t="inlineStr">
        <is>
          <t>91.06.06-042</t>
        </is>
      </c>
      <c r="C37" s="263" t="inlineStr">
        <is>
          <t>Подъемники гидравлические высотой подъема: 10 м</t>
        </is>
      </c>
      <c r="D37" s="256" t="inlineStr">
        <is>
          <t>маш.-ч</t>
        </is>
      </c>
      <c r="E37" s="351" t="n">
        <v>51.67</v>
      </c>
      <c r="F37" s="265" t="n">
        <v>29.6</v>
      </c>
      <c r="G37" s="30">
        <f>ROUND(E37*F37,2)</f>
        <v/>
      </c>
      <c r="H37" s="128">
        <f>G37/$G$58</f>
        <v/>
      </c>
      <c r="I37" s="30">
        <f>ROUND(F37*Прил.10!$D$12,2)</f>
        <v/>
      </c>
      <c r="J37" s="30">
        <f>ROUND(I37*E37,2)</f>
        <v/>
      </c>
    </row>
    <row r="38" hidden="1" outlineLevel="1" ht="26.45" customFormat="1" customHeight="1" s="200">
      <c r="A38" s="256" t="n">
        <v>21</v>
      </c>
      <c r="B38" s="135" t="inlineStr">
        <is>
          <t>91.17.04-233</t>
        </is>
      </c>
      <c r="C38" s="263" t="inlineStr">
        <is>
          <t>Установки для сварки: ручной дуговой (постоянного тока)</t>
        </is>
      </c>
      <c r="D38" s="256" t="inlineStr">
        <is>
          <t>маш.-ч</t>
        </is>
      </c>
      <c r="E38" s="351" t="n">
        <v>109.34</v>
      </c>
      <c r="F38" s="265" t="n">
        <v>8.1</v>
      </c>
      <c r="G38" s="30">
        <f>ROUND(E38*F38,2)</f>
        <v/>
      </c>
      <c r="H38" s="128">
        <f>G38/$G$58</f>
        <v/>
      </c>
      <c r="I38" s="30">
        <f>ROUND(F38*Прил.10!$D$12,2)</f>
        <v/>
      </c>
      <c r="J38" s="30">
        <f>ROUND(I38*E38,2)</f>
        <v/>
      </c>
    </row>
    <row r="39" hidden="1" outlineLevel="1" ht="13.9" customFormat="1" customHeight="1" s="200">
      <c r="A39" s="256" t="n">
        <v>22</v>
      </c>
      <c r="B39" s="135" t="inlineStr">
        <is>
          <t>91.08.04-021</t>
        </is>
      </c>
      <c r="C39" s="263" t="inlineStr">
        <is>
          <t>Котлы битумные: передвижные 400 л</t>
        </is>
      </c>
      <c r="D39" s="256" t="inlineStr">
        <is>
          <t>маш.-ч</t>
        </is>
      </c>
      <c r="E39" s="351" t="n">
        <v>23.12</v>
      </c>
      <c r="F39" s="265" t="n">
        <v>30</v>
      </c>
      <c r="G39" s="30">
        <f>ROUND(E39*F39,2)</f>
        <v/>
      </c>
      <c r="H39" s="128">
        <f>G39/$G$58</f>
        <v/>
      </c>
      <c r="I39" s="30">
        <f>ROUND(F39*Прил.10!$D$12,2)</f>
        <v/>
      </c>
      <c r="J39" s="30">
        <f>ROUND(I39*E39,2)</f>
        <v/>
      </c>
    </row>
    <row r="40" hidden="1" outlineLevel="1" ht="13.9" customFormat="1" customHeight="1" s="200">
      <c r="A40" s="256" t="n">
        <v>23</v>
      </c>
      <c r="B40" s="135" t="inlineStr">
        <is>
          <t>91.06.05-011</t>
        </is>
      </c>
      <c r="C40" s="263" t="inlineStr">
        <is>
          <t>Погрузчики, грузоподъемность 5 т</t>
        </is>
      </c>
      <c r="D40" s="256" t="inlineStr">
        <is>
          <t>маш.-ч</t>
        </is>
      </c>
      <c r="E40" s="351" t="n">
        <v>4.42</v>
      </c>
      <c r="F40" s="265" t="n">
        <v>89.98999999999999</v>
      </c>
      <c r="G40" s="30">
        <f>ROUND(E40*F40,2)</f>
        <v/>
      </c>
      <c r="H40" s="128">
        <f>G40/$G$58</f>
        <v/>
      </c>
      <c r="I40" s="30">
        <f>ROUND(F40*Прил.10!$D$12,2)</f>
        <v/>
      </c>
      <c r="J40" s="30">
        <f>ROUND(I40*E40,2)</f>
        <v/>
      </c>
    </row>
    <row r="41" hidden="1" outlineLevel="1" ht="13.9" customFormat="1" customHeight="1" s="200">
      <c r="A41" s="256" t="n">
        <v>24</v>
      </c>
      <c r="B41" s="135" t="inlineStr">
        <is>
          <t>91.06.05-011</t>
        </is>
      </c>
      <c r="C41" s="263" t="inlineStr">
        <is>
          <t>Погрузчик, грузоподъемность 5 т</t>
        </is>
      </c>
      <c r="D41" s="256" t="inlineStr">
        <is>
          <t>маш.-ч</t>
        </is>
      </c>
      <c r="E41" s="351" t="n">
        <v>3.56</v>
      </c>
      <c r="F41" s="265" t="n">
        <v>89.98999999999999</v>
      </c>
      <c r="G41" s="30">
        <f>ROUND(E41*F41,2)</f>
        <v/>
      </c>
      <c r="H41" s="128">
        <f>G41/$G$58</f>
        <v/>
      </c>
      <c r="I41" s="30">
        <f>ROUND(F41*Прил.10!$D$12,2)</f>
        <v/>
      </c>
      <c r="J41" s="30">
        <f>ROUND(I41*E41,2)</f>
        <v/>
      </c>
    </row>
    <row r="42" hidden="1" outlineLevel="1" ht="26.45" customFormat="1" customHeight="1" s="200">
      <c r="A42" s="256" t="n">
        <v>25</v>
      </c>
      <c r="B42" s="135" t="inlineStr">
        <is>
          <t>91.17.04-171</t>
        </is>
      </c>
      <c r="C42" s="263" t="inlineStr">
        <is>
          <t>Преобразователи сварочные номинальным сварочным током 315-500 А</t>
        </is>
      </c>
      <c r="D42" s="256" t="inlineStr">
        <is>
          <t>маш.-ч</t>
        </is>
      </c>
      <c r="E42" s="351" t="n">
        <v>24.4</v>
      </c>
      <c r="F42" s="265" t="n">
        <v>12.31</v>
      </c>
      <c r="G42" s="30">
        <f>ROUND(E42*F42,2)</f>
        <v/>
      </c>
      <c r="H42" s="128">
        <f>G42/$G$58</f>
        <v/>
      </c>
      <c r="I42" s="30">
        <f>ROUND(F42*Прил.10!$D$12,2)</f>
        <v/>
      </c>
      <c r="J42" s="30">
        <f>ROUND(I42*E42,2)</f>
        <v/>
      </c>
    </row>
    <row r="43" hidden="1" outlineLevel="1" ht="26.45" customFormat="1" customHeight="1" s="200">
      <c r="A43" s="256" t="n">
        <v>26</v>
      </c>
      <c r="B43" s="135" t="inlineStr">
        <is>
          <t>91.08.09-023</t>
        </is>
      </c>
      <c r="C43" s="263" t="inlineStr">
        <is>
          <t>Трамбовки пневматические при работе от: передвижных компрессорных станций</t>
        </is>
      </c>
      <c r="D43" s="256" t="inlineStr">
        <is>
          <t>маш.-ч</t>
        </is>
      </c>
      <c r="E43" s="351" t="n">
        <v>467.14</v>
      </c>
      <c r="F43" s="265" t="n">
        <v>0.55</v>
      </c>
      <c r="G43" s="30">
        <f>ROUND(E43*F43,2)</f>
        <v/>
      </c>
      <c r="H43" s="128">
        <f>G43/$G$58</f>
        <v/>
      </c>
      <c r="I43" s="30">
        <f>ROUND(F43*Прил.10!$D$12,2)</f>
        <v/>
      </c>
      <c r="J43" s="30">
        <f>ROUND(I43*E43,2)</f>
        <v/>
      </c>
    </row>
    <row r="44" hidden="1" outlineLevel="1" ht="39.6" customFormat="1" customHeight="1" s="200">
      <c r="A44" s="256" t="n">
        <v>27</v>
      </c>
      <c r="B44" s="135" t="inlineStr">
        <is>
          <t>91.17.04-036</t>
        </is>
      </c>
      <c r="C44" s="263" t="inlineStr">
        <is>
          <t>Агрегаты сварочные передвижные номинальным сварочным током 250-400 А: с дизельным двигателем</t>
        </is>
      </c>
      <c r="D44" s="256" t="inlineStr">
        <is>
          <t>маш.-ч</t>
        </is>
      </c>
      <c r="E44" s="351" t="n">
        <v>16.68</v>
      </c>
      <c r="F44" s="265" t="n">
        <v>14</v>
      </c>
      <c r="G44" s="30">
        <f>ROUND(E44*F44,2)</f>
        <v/>
      </c>
      <c r="H44" s="128">
        <f>G44/$G$58</f>
        <v/>
      </c>
      <c r="I44" s="30">
        <f>ROUND(F44*Прил.10!$D$12,2)</f>
        <v/>
      </c>
      <c r="J44" s="30">
        <f>ROUND(I44*E44,2)</f>
        <v/>
      </c>
    </row>
    <row r="45" hidden="1" outlineLevel="1" ht="26.45" customFormat="1" customHeight="1" s="200">
      <c r="A45" s="256" t="n">
        <v>28</v>
      </c>
      <c r="B45" s="135" t="inlineStr">
        <is>
          <t>91.05.06-007</t>
        </is>
      </c>
      <c r="C45" s="263" t="inlineStr">
        <is>
          <t>Краны на гусеничном ходу, грузоподъемность 25 т</t>
        </is>
      </c>
      <c r="D45" s="256" t="inlineStr">
        <is>
          <t>маш.-ч</t>
        </is>
      </c>
      <c r="E45" s="351" t="n">
        <v>1.94</v>
      </c>
      <c r="F45" s="265" t="n">
        <v>120.04</v>
      </c>
      <c r="G45" s="30">
        <f>ROUND(E45*F45,2)</f>
        <v/>
      </c>
      <c r="H45" s="128">
        <f>G45/$G$58</f>
        <v/>
      </c>
      <c r="I45" s="30">
        <f>ROUND(F45*Прил.10!$D$12,2)</f>
        <v/>
      </c>
      <c r="J45" s="30">
        <f>ROUND(I45*E45,2)</f>
        <v/>
      </c>
    </row>
    <row r="46" hidden="1" outlineLevel="1" ht="26.45" customFormat="1" customHeight="1" s="200">
      <c r="A46" s="256" t="n">
        <v>29</v>
      </c>
      <c r="B46" s="135" t="inlineStr">
        <is>
          <t>91.06.03-062</t>
        </is>
      </c>
      <c r="C46" s="263" t="inlineStr">
        <is>
          <t>Лебедки электрические тяговым усилием: до 31,39 кН (3,2 т)</t>
        </is>
      </c>
      <c r="D46" s="256" t="inlineStr">
        <is>
          <t>маш.-ч</t>
        </is>
      </c>
      <c r="E46" s="351" t="n">
        <v>17.24</v>
      </c>
      <c r="F46" s="265" t="n">
        <v>6.9</v>
      </c>
      <c r="G46" s="30">
        <f>ROUND(E46*F46,2)</f>
        <v/>
      </c>
      <c r="H46" s="128">
        <f>G46/$G$58</f>
        <v/>
      </c>
      <c r="I46" s="30">
        <f>ROUND(F46*Прил.10!$D$12,2)</f>
        <v/>
      </c>
      <c r="J46" s="30">
        <f>ROUND(I46*E46,2)</f>
        <v/>
      </c>
    </row>
    <row r="47" hidden="1" outlineLevel="1" ht="13.9" customFormat="1" customHeight="1" s="200">
      <c r="A47" s="256" t="n">
        <v>30</v>
      </c>
      <c r="B47" s="135" t="inlineStr">
        <is>
          <t>91.07.04-001</t>
        </is>
      </c>
      <c r="C47" s="263" t="inlineStr">
        <is>
          <t>Вибратор глубинный</t>
        </is>
      </c>
      <c r="D47" s="256" t="inlineStr">
        <is>
          <t>маш.-ч</t>
        </is>
      </c>
      <c r="E47" s="351" t="n">
        <v>57.12</v>
      </c>
      <c r="F47" s="265" t="n">
        <v>1.9</v>
      </c>
      <c r="G47" s="30">
        <f>ROUND(E47*F47,2)</f>
        <v/>
      </c>
      <c r="H47" s="128">
        <f>G47/$G$58</f>
        <v/>
      </c>
      <c r="I47" s="30">
        <f>ROUND(F47*Прил.10!$D$12,2)</f>
        <v/>
      </c>
      <c r="J47" s="30">
        <f>ROUND(I47*E47,2)</f>
        <v/>
      </c>
    </row>
    <row r="48" hidden="1" outlineLevel="1" ht="26.45" customFormat="1" customHeight="1" s="200">
      <c r="A48" s="256" t="n">
        <v>31</v>
      </c>
      <c r="B48" s="135" t="inlineStr">
        <is>
          <t>91.08.03-015</t>
        </is>
      </c>
      <c r="C48" s="263" t="inlineStr">
        <is>
          <t>Катки дорожные самоходные гладкие, масса 5 т</t>
        </is>
      </c>
      <c r="D48" s="256" t="inlineStr">
        <is>
          <t>маш.-ч</t>
        </is>
      </c>
      <c r="E48" s="351" t="n">
        <v>0.46</v>
      </c>
      <c r="F48" s="265" t="n">
        <v>176.03</v>
      </c>
      <c r="G48" s="30">
        <f>ROUND(E48*F48,2)</f>
        <v/>
      </c>
      <c r="H48" s="128">
        <f>G48/$G$58</f>
        <v/>
      </c>
      <c r="I48" s="30">
        <f>ROUND(F48*Прил.10!$D$12,2)</f>
        <v/>
      </c>
      <c r="J48" s="30">
        <f>ROUND(I48*E48,2)</f>
        <v/>
      </c>
    </row>
    <row r="49" hidden="1" outlineLevel="1" ht="39.6" customFormat="1" customHeight="1" s="200">
      <c r="A49" s="256" t="n">
        <v>32</v>
      </c>
      <c r="B49" s="135" t="inlineStr">
        <is>
          <t>91.21.01-012</t>
        </is>
      </c>
      <c r="C49" s="263" t="inlineStr">
        <is>
          <t>Агрегаты окрасочные высокого давления для окраски поверхностей конструкций, мощность 1 кВт</t>
        </is>
      </c>
      <c r="D49" s="256" t="inlineStr">
        <is>
          <t>маш.-ч</t>
        </is>
      </c>
      <c r="E49" s="351" t="n">
        <v>11.04</v>
      </c>
      <c r="F49" s="265" t="n">
        <v>6.82</v>
      </c>
      <c r="G49" s="30">
        <f>ROUND(E49*F49,2)</f>
        <v/>
      </c>
      <c r="H49" s="128">
        <f>G49/$G$58</f>
        <v/>
      </c>
      <c r="I49" s="30">
        <f>ROUND(F49*Прил.10!$D$12,2)</f>
        <v/>
      </c>
      <c r="J49" s="30">
        <f>ROUND(I49*E49,2)</f>
        <v/>
      </c>
    </row>
    <row r="50" hidden="1" outlineLevel="1" ht="13.9" customFormat="1" customHeight="1" s="200">
      <c r="A50" s="256" t="n">
        <v>33</v>
      </c>
      <c r="B50" s="135" t="inlineStr">
        <is>
          <t>91.08.04-024</t>
        </is>
      </c>
      <c r="C50" s="263" t="inlineStr">
        <is>
          <t>Котлы битумные: электрические 1000 л</t>
        </is>
      </c>
      <c r="D50" s="256" t="inlineStr">
        <is>
          <t>маш.-ч</t>
        </is>
      </c>
      <c r="E50" s="351" t="n">
        <v>2.14</v>
      </c>
      <c r="F50" s="265" t="n">
        <v>28.87</v>
      </c>
      <c r="G50" s="30">
        <f>ROUND(E50*F50,2)</f>
        <v/>
      </c>
      <c r="H50" s="128">
        <f>G50/$G$58</f>
        <v/>
      </c>
      <c r="I50" s="30">
        <f>ROUND(F50*Прил.10!$D$12,2)</f>
        <v/>
      </c>
      <c r="J50" s="30">
        <f>ROUND(I50*E50,2)</f>
        <v/>
      </c>
    </row>
    <row r="51" hidden="1" outlineLevel="1" ht="26.45" customFormat="1" customHeight="1" s="200">
      <c r="A51" s="256" t="n">
        <v>34</v>
      </c>
      <c r="B51" s="135" t="inlineStr">
        <is>
          <t>91.06.01-003</t>
        </is>
      </c>
      <c r="C51" s="263" t="inlineStr">
        <is>
          <t>Домкраты гидравлические, грузоподъемность 63-100 т</t>
        </is>
      </c>
      <c r="D51" s="256" t="inlineStr">
        <is>
          <t>маш.-ч</t>
        </is>
      </c>
      <c r="E51" s="351" t="n">
        <v>27.08</v>
      </c>
      <c r="F51" s="265" t="n">
        <v>0.9</v>
      </c>
      <c r="G51" s="30">
        <f>ROUND(E51*F51,2)</f>
        <v/>
      </c>
      <c r="H51" s="128">
        <f>G51/$G$58</f>
        <v/>
      </c>
      <c r="I51" s="30">
        <f>ROUND(F51*Прил.10!$D$12,2)</f>
        <v/>
      </c>
      <c r="J51" s="30">
        <f>ROUND(I51*E51,2)</f>
        <v/>
      </c>
    </row>
    <row r="52" hidden="1" outlineLevel="1" ht="13.9" customFormat="1" customHeight="1" s="200">
      <c r="A52" s="256" t="n">
        <v>35</v>
      </c>
      <c r="B52" s="135" t="inlineStr">
        <is>
          <t>91.17.04-042</t>
        </is>
      </c>
      <c r="C52" s="263" t="inlineStr">
        <is>
          <t>Аппарат для газовой сварки и резки</t>
        </is>
      </c>
      <c r="D52" s="256" t="inlineStr">
        <is>
          <t>маш.-ч</t>
        </is>
      </c>
      <c r="E52" s="351" t="n">
        <v>17.76</v>
      </c>
      <c r="F52" s="265" t="n">
        <v>1.2</v>
      </c>
      <c r="G52" s="30">
        <f>ROUND(E52*F52,2)</f>
        <v/>
      </c>
      <c r="H52" s="128">
        <f>G52/$G$58</f>
        <v/>
      </c>
      <c r="I52" s="30">
        <f>ROUND(F52*Прил.10!$D$12,2)</f>
        <v/>
      </c>
      <c r="J52" s="30">
        <f>ROUND(I52*E52,2)</f>
        <v/>
      </c>
    </row>
    <row r="53" hidden="1" outlineLevel="1" ht="26.45" customFormat="1" customHeight="1" s="200">
      <c r="A53" s="256" t="n">
        <v>36</v>
      </c>
      <c r="B53" s="135" t="inlineStr">
        <is>
          <t>91.14.03-001</t>
        </is>
      </c>
      <c r="C53" s="263" t="inlineStr">
        <is>
          <t>Автомобиль-самосвал, грузоподъемность: до 7 т</t>
        </is>
      </c>
      <c r="D53" s="256" t="inlineStr">
        <is>
          <t>маш.-ч</t>
        </is>
      </c>
      <c r="E53" s="351" t="n">
        <v>0.16</v>
      </c>
      <c r="F53" s="265" t="n">
        <v>89.54000000000001</v>
      </c>
      <c r="G53" s="30">
        <f>ROUND(E53*F53,2)</f>
        <v/>
      </c>
      <c r="H53" s="128">
        <f>G53/$G$58</f>
        <v/>
      </c>
      <c r="I53" s="30">
        <f>ROUND(F53*Прил.10!$D$12,2)</f>
        <v/>
      </c>
      <c r="J53" s="30">
        <f>ROUND(I53*E53,2)</f>
        <v/>
      </c>
    </row>
    <row r="54" hidden="1" outlineLevel="1" ht="26.45" customFormat="1" customHeight="1" s="200">
      <c r="A54" s="256" t="n">
        <v>37</v>
      </c>
      <c r="B54" s="135" t="inlineStr">
        <is>
          <t>91.14.02-002</t>
        </is>
      </c>
      <c r="C54" s="263" t="inlineStr">
        <is>
          <t>Автомобили бортовые, грузоподъемность: до 8 т</t>
        </is>
      </c>
      <c r="D54" s="256" t="inlineStr">
        <is>
          <t>маш.-ч</t>
        </is>
      </c>
      <c r="E54" s="351" t="n">
        <v>0.16</v>
      </c>
      <c r="F54" s="265" t="n">
        <v>85.84</v>
      </c>
      <c r="G54" s="30">
        <f>ROUND(E54*F54,2)</f>
        <v/>
      </c>
      <c r="H54" s="128">
        <f>G54/$G$58</f>
        <v/>
      </c>
      <c r="I54" s="30">
        <f>ROUND(F54*Прил.10!$D$12,2)</f>
        <v/>
      </c>
      <c r="J54" s="30">
        <f>ROUND(I54*E54,2)</f>
        <v/>
      </c>
    </row>
    <row r="55" hidden="1" outlineLevel="1" ht="13.9" customFormat="1" customHeight="1" s="200">
      <c r="A55" s="256" t="n">
        <v>38</v>
      </c>
      <c r="B55" s="135" t="inlineStr">
        <is>
          <t>91.07.04-002</t>
        </is>
      </c>
      <c r="C55" s="263" t="inlineStr">
        <is>
          <t>Вибратор поверхностный</t>
        </is>
      </c>
      <c r="D55" s="256" t="inlineStr">
        <is>
          <t>маш.-ч</t>
        </is>
      </c>
      <c r="E55" s="351" t="n">
        <v>14.26</v>
      </c>
      <c r="F55" s="265" t="n">
        <v>0.5</v>
      </c>
      <c r="G55" s="30">
        <f>ROUND(E55*F55,2)</f>
        <v/>
      </c>
      <c r="H55" s="128">
        <f>G55/$G$58</f>
        <v/>
      </c>
      <c r="I55" s="30">
        <f>ROUND(F55*Прил.10!$D$12,2)</f>
        <v/>
      </c>
      <c r="J55" s="30">
        <f>ROUND(I55*E55,2)</f>
        <v/>
      </c>
    </row>
    <row r="56" hidden="1" outlineLevel="1" ht="26.45" customFormat="1" customHeight="1" s="200">
      <c r="A56" s="256" t="n">
        <v>39</v>
      </c>
      <c r="B56" s="135" t="inlineStr">
        <is>
          <t>91.06.03-060</t>
        </is>
      </c>
      <c r="C56" s="263" t="inlineStr">
        <is>
          <t>Лебедки электрические тяговым усилием: до 5,79 кН (0,59 т)</t>
        </is>
      </c>
      <c r="D56" s="256" t="inlineStr">
        <is>
          <t>маш.-ч</t>
        </is>
      </c>
      <c r="E56" s="351" t="n">
        <v>0.1</v>
      </c>
      <c r="F56" s="265" t="n">
        <v>1.7</v>
      </c>
      <c r="G56" s="30">
        <f>ROUND(E56*F56,2)</f>
        <v/>
      </c>
      <c r="H56" s="128">
        <f>G56/$G$58</f>
        <v/>
      </c>
      <c r="I56" s="30">
        <f>ROUND(F56*Прил.10!$D$12,2)</f>
        <v/>
      </c>
      <c r="J56" s="30">
        <f>ROUND(I56*E56,2)</f>
        <v/>
      </c>
    </row>
    <row r="57" collapsed="1" ht="13.9" customFormat="1" customHeight="1" s="200">
      <c r="A57" s="256" t="n"/>
      <c r="B57" s="256" t="n"/>
      <c r="C57" s="263" t="inlineStr">
        <is>
          <t>Итого прочие машины и механизмы</t>
        </is>
      </c>
      <c r="D57" s="256" t="n"/>
      <c r="E57" s="264" t="n"/>
      <c r="F57" s="30" t="n"/>
      <c r="G57" s="127">
        <f>SUM(G32:G56)</f>
        <v/>
      </c>
      <c r="H57" s="128">
        <f>G57/G58</f>
        <v/>
      </c>
      <c r="I57" s="30" t="n"/>
      <c r="J57" s="127">
        <f>SUM(J32:J56)</f>
        <v/>
      </c>
    </row>
    <row r="58" ht="26.45" customFormat="1" customHeight="1" s="200">
      <c r="A58" s="256" t="n"/>
      <c r="B58" s="256" t="n"/>
      <c r="C58" s="246" t="inlineStr">
        <is>
          <t>Итого по разделу «Машины и механизмы»</t>
        </is>
      </c>
      <c r="D58" s="256" t="n"/>
      <c r="E58" s="264" t="n"/>
      <c r="F58" s="30" t="n"/>
      <c r="G58" s="30">
        <f>G57+G31</f>
        <v/>
      </c>
      <c r="H58" s="129" t="n">
        <v>1</v>
      </c>
      <c r="I58" s="130" t="n"/>
      <c r="J58" s="131">
        <f>J57+J31</f>
        <v/>
      </c>
    </row>
    <row r="59" ht="13.9" customFormat="1" customHeight="1" s="200">
      <c r="A59" s="256" t="n"/>
      <c r="B59" s="246" t="inlineStr">
        <is>
          <t>Оборудование</t>
        </is>
      </c>
      <c r="C59" s="336" t="n"/>
      <c r="D59" s="336" t="n"/>
      <c r="E59" s="336" t="n"/>
      <c r="F59" s="336" t="n"/>
      <c r="G59" s="336" t="n"/>
      <c r="H59" s="337" t="n"/>
      <c r="I59" s="125" t="n"/>
      <c r="J59" s="125" t="n"/>
    </row>
    <row r="60">
      <c r="A60" s="256" t="n"/>
      <c r="B60" s="259" t="inlineStr">
        <is>
          <t>Основное оборудование</t>
        </is>
      </c>
      <c r="C60" s="352" t="n"/>
      <c r="D60" s="352" t="n"/>
      <c r="E60" s="352" t="n"/>
      <c r="F60" s="352" t="n"/>
      <c r="G60" s="352" t="n"/>
      <c r="H60" s="353" t="n"/>
      <c r="I60" s="125" t="n"/>
      <c r="J60" s="125" t="n"/>
    </row>
    <row r="61" ht="26.45" customHeight="1" s="202">
      <c r="A61" s="256" t="n">
        <v>40</v>
      </c>
      <c r="B61" s="135" t="inlineStr">
        <is>
          <t>БЦ.21.17</t>
        </is>
      </c>
      <c r="C61" s="263" t="inlineStr">
        <is>
          <t>Компенсация реактивной мощности БСК 220 кВ 75-78 Мвар</t>
        </is>
      </c>
      <c r="D61" s="256" t="inlineStr">
        <is>
          <t>компл.</t>
        </is>
      </c>
      <c r="E61" s="351">
        <f>Прил.3!F73</f>
        <v/>
      </c>
      <c r="F61" s="30">
        <f>ROUND(I61/Прил.10!$D$14,2)</f>
        <v/>
      </c>
      <c r="G61" s="30">
        <f>ROUND(E61*F61,2)</f>
        <v/>
      </c>
      <c r="H61" s="128">
        <f>G61/G65</f>
        <v/>
      </c>
      <c r="I61" s="30" t="n">
        <v>65700000</v>
      </c>
      <c r="J61" s="30">
        <f>ROUND(I61*E61,2)</f>
        <v/>
      </c>
    </row>
    <row r="62">
      <c r="A62" s="256" t="n"/>
      <c r="B62" s="256" t="n"/>
      <c r="C62" s="263" t="inlineStr">
        <is>
          <t>Итого основное оборудование</t>
        </is>
      </c>
      <c r="D62" s="256" t="n"/>
      <c r="E62" s="351" t="n"/>
      <c r="F62" s="265" t="n"/>
      <c r="G62" s="30">
        <f>SUM(G61:G61)</f>
        <v/>
      </c>
      <c r="H62" s="266">
        <f>H61</f>
        <v/>
      </c>
      <c r="I62" s="127" t="n"/>
      <c r="J62" s="30">
        <f>SUM(J61:J61)</f>
        <v/>
      </c>
    </row>
    <row r="63" ht="26.45" customHeight="1" s="202">
      <c r="A63" s="256" t="n">
        <v>41</v>
      </c>
      <c r="B63" s="135" t="inlineStr">
        <is>
          <t>БЦ.110.22</t>
        </is>
      </c>
      <c r="C63" s="263" t="inlineStr">
        <is>
          <t xml:space="preserve">Заземлитель ЗОН 110 кВ </t>
        </is>
      </c>
      <c r="D63" s="256" t="inlineStr">
        <is>
          <t>компл.</t>
        </is>
      </c>
      <c r="E63" s="351">
        <f>Прил.3!F74</f>
        <v/>
      </c>
      <c r="F63" s="30">
        <f>ROUND(I63/Прил.10!$D$14,2)</f>
        <v/>
      </c>
      <c r="G63" s="30">
        <f>ROUND(E63*F63,2)</f>
        <v/>
      </c>
      <c r="H63" s="128">
        <f>G63/G65</f>
        <v/>
      </c>
      <c r="I63" s="30" t="n">
        <v>226415.09</v>
      </c>
      <c r="J63" s="30">
        <f>ROUND(I63*E63,2)</f>
        <v/>
      </c>
    </row>
    <row r="64">
      <c r="A64" s="256" t="n"/>
      <c r="B64" s="256" t="n"/>
      <c r="C64" s="263" t="inlineStr">
        <is>
          <t>Итого прочее оборудование</t>
        </is>
      </c>
      <c r="D64" s="256" t="n"/>
      <c r="E64" s="351" t="n"/>
      <c r="F64" s="265" t="n"/>
      <c r="G64" s="30">
        <f>G63</f>
        <v/>
      </c>
      <c r="H64" s="266">
        <f>H63</f>
        <v/>
      </c>
      <c r="I64" s="127" t="n"/>
      <c r="J64" s="30">
        <f>J63</f>
        <v/>
      </c>
    </row>
    <row r="65">
      <c r="A65" s="256" t="n"/>
      <c r="B65" s="256" t="n"/>
      <c r="C65" s="246" t="inlineStr">
        <is>
          <t>Итого по разделу «Оборудование»</t>
        </is>
      </c>
      <c r="D65" s="256" t="n"/>
      <c r="E65" s="264" t="n"/>
      <c r="F65" s="265" t="n"/>
      <c r="G65" s="30">
        <f>G64+G62</f>
        <v/>
      </c>
      <c r="H65" s="266">
        <f>H64+H62</f>
        <v/>
      </c>
      <c r="I65" s="127" t="n"/>
      <c r="J65" s="30">
        <f>J64+J62</f>
        <v/>
      </c>
    </row>
    <row r="66" ht="26.45" customHeight="1" s="202">
      <c r="A66" s="256" t="n"/>
      <c r="B66" s="256" t="n"/>
      <c r="C66" s="263" t="inlineStr">
        <is>
          <t>в том числе технологическое оборудование</t>
        </is>
      </c>
      <c r="D66" s="256" t="n"/>
      <c r="E66" s="354" t="n"/>
      <c r="F66" s="265" t="n"/>
      <c r="G66" s="30">
        <f>G65</f>
        <v/>
      </c>
      <c r="H66" s="266" t="n"/>
      <c r="I66" s="127" t="n"/>
      <c r="J66" s="30">
        <f>J65</f>
        <v/>
      </c>
    </row>
    <row r="67" ht="13.9" customFormat="1" customHeight="1" s="200">
      <c r="A67" s="256" t="n"/>
      <c r="B67" s="246" t="inlineStr">
        <is>
          <t>Материалы</t>
        </is>
      </c>
      <c r="C67" s="336" t="n"/>
      <c r="D67" s="336" t="n"/>
      <c r="E67" s="336" t="n"/>
      <c r="F67" s="336" t="n"/>
      <c r="G67" s="336" t="n"/>
      <c r="H67" s="337" t="n"/>
      <c r="I67" s="125" t="n"/>
      <c r="J67" s="125" t="n"/>
    </row>
    <row r="68" ht="13.9" customFormat="1" customHeight="1" s="200">
      <c r="A68" s="257" t="n"/>
      <c r="B68" s="259" t="inlineStr">
        <is>
          <t>Основные материалы</t>
        </is>
      </c>
      <c r="C68" s="352" t="n"/>
      <c r="D68" s="352" t="n"/>
      <c r="E68" s="352" t="n"/>
      <c r="F68" s="352" t="n"/>
      <c r="G68" s="352" t="n"/>
      <c r="H68" s="353" t="n"/>
      <c r="I68" s="137" t="n"/>
      <c r="J68" s="137" t="n"/>
    </row>
    <row r="69" ht="26.45" customFormat="1" customHeight="1" s="200">
      <c r="A69" s="256" t="n">
        <v>42</v>
      </c>
      <c r="B69" s="135" t="inlineStr">
        <is>
          <t>04.1.02.05-0060</t>
        </is>
      </c>
      <c r="C69" s="263" t="inlineStr">
        <is>
          <t>Бетон тяжелый, крупность заполнителя 40 мм, класс В 15 (М200)</t>
        </is>
      </c>
      <c r="D69" s="256" t="inlineStr">
        <is>
          <t>м3</t>
        </is>
      </c>
      <c r="E69" s="189" t="n">
        <v>514.51355283046</v>
      </c>
      <c r="F69" s="30" t="n">
        <v>665</v>
      </c>
      <c r="G69" s="30">
        <f>ROUND(E69*F69,2)</f>
        <v/>
      </c>
      <c r="H69" s="128">
        <f>G69/$G$151</f>
        <v/>
      </c>
      <c r="I69" s="30">
        <f>ROUND(F69*Прил.10!$D$13,2)</f>
        <v/>
      </c>
      <c r="J69" s="30">
        <f>ROUND(I69*E69,2)</f>
        <v/>
      </c>
    </row>
    <row r="70" ht="52.9" customFormat="1" customHeight="1" s="200">
      <c r="A70" s="256" t="n">
        <v>43</v>
      </c>
      <c r="B70" s="135" t="inlineStr">
        <is>
          <t>07.2.07.12-0019</t>
        </is>
      </c>
      <c r="C70" s="26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С245</t>
        </is>
      </c>
      <c r="D70" s="256" t="inlineStr">
        <is>
          <t>т</t>
        </is>
      </c>
      <c r="E70" s="189" t="n">
        <v>15.299998776196</v>
      </c>
      <c r="F70" s="30" t="n">
        <v>8060</v>
      </c>
      <c r="G70" s="30">
        <f>ROUND(E70*F70,2)</f>
        <v/>
      </c>
      <c r="H70" s="128">
        <f>G70/$G$151</f>
        <v/>
      </c>
      <c r="I70" s="30">
        <f>ROUND(F70*Прил.10!$D$13,2)</f>
        <v/>
      </c>
      <c r="J70" s="30">
        <f>ROUND(I70*E70,2)</f>
        <v/>
      </c>
    </row>
    <row r="71" ht="52.9" customFormat="1" customHeight="1" s="200">
      <c r="A71" s="256" t="n">
        <v>44</v>
      </c>
      <c r="B71" s="135" t="inlineStr">
        <is>
          <t>07.2.07.12-0019</t>
        </is>
      </c>
      <c r="C71" s="26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С255</t>
        </is>
      </c>
      <c r="D71" s="256" t="inlineStr">
        <is>
          <t>т</t>
        </is>
      </c>
      <c r="E71" s="189" t="n">
        <v>15.299998776196</v>
      </c>
      <c r="F71" s="30" t="n">
        <v>8060</v>
      </c>
      <c r="G71" s="30">
        <f>ROUND(E71*F71,2)</f>
        <v/>
      </c>
      <c r="H71" s="128">
        <f>G71/$G$151</f>
        <v/>
      </c>
      <c r="I71" s="30">
        <f>ROUND(F71*Прил.10!$D$13,2)</f>
        <v/>
      </c>
      <c r="J71" s="30">
        <f>ROUND(I71*E71,2)</f>
        <v/>
      </c>
    </row>
    <row r="72" ht="26.45" customFormat="1" customHeight="1" s="200">
      <c r="A72" s="256" t="n">
        <v>45</v>
      </c>
      <c r="B72" s="135" t="inlineStr">
        <is>
          <t>07.2.05.01-0032</t>
        </is>
      </c>
      <c r="C72" s="263" t="inlineStr">
        <is>
          <t>Ограждение лестничных проемов, лестничные марши, пожарные лестницы</t>
        </is>
      </c>
      <c r="D72" s="256" t="inlineStr">
        <is>
          <t>т</t>
        </is>
      </c>
      <c r="E72" s="189" t="n">
        <v>7.7999993760998</v>
      </c>
      <c r="F72" s="30" t="n">
        <v>7571</v>
      </c>
      <c r="G72" s="30">
        <f>ROUND(E72*F72,2)</f>
        <v/>
      </c>
      <c r="H72" s="128">
        <f>G72/$G$151</f>
        <v/>
      </c>
      <c r="I72" s="30">
        <f>ROUND(F72*Прил.10!$D$13,2)</f>
        <v/>
      </c>
      <c r="J72" s="30">
        <f>ROUND(I72*E72,2)</f>
        <v/>
      </c>
    </row>
    <row r="73" ht="39.6" customFormat="1" customHeight="1" s="200">
      <c r="A73" s="256" t="n">
        <v>46</v>
      </c>
      <c r="B73" s="135" t="inlineStr">
        <is>
          <t>08.4.03.03-0032</t>
        </is>
      </c>
      <c r="C73" s="263" t="inlineStr">
        <is>
          <t>Горячекатаная арматурная сталь периодического профиля класса А-III диаметром 12 мм</t>
        </is>
      </c>
      <c r="D73" s="256" t="inlineStr">
        <is>
          <t>т</t>
        </is>
      </c>
      <c r="E73" s="189" t="n">
        <v>7.3240002583714</v>
      </c>
      <c r="F73" s="30" t="n">
        <v>7997.23</v>
      </c>
      <c r="G73" s="30">
        <f>ROUND(E73*F73,2)</f>
        <v/>
      </c>
      <c r="H73" s="128">
        <f>G73/$G$151</f>
        <v/>
      </c>
      <c r="I73" s="30">
        <f>ROUND(F73*Прил.10!$D$13,2)</f>
        <v/>
      </c>
      <c r="J73" s="30">
        <f>ROUND(I73*E73,2)</f>
        <v/>
      </c>
    </row>
    <row r="74" ht="26.45" customFormat="1" customHeight="1" s="200">
      <c r="A74" s="256" t="n">
        <v>47</v>
      </c>
      <c r="B74" s="135" t="inlineStr">
        <is>
          <t>02.2.05.04-1577</t>
        </is>
      </c>
      <c r="C74" s="263" t="inlineStr">
        <is>
          <t>Щебень М 800, фракция 5(3)-10 мм, группа 2</t>
        </is>
      </c>
      <c r="D74" s="256" t="inlineStr">
        <is>
          <t>м3</t>
        </is>
      </c>
      <c r="E74" s="189" t="n">
        <v>361.81933744499</v>
      </c>
      <c r="F74" s="30" t="n">
        <v>155.94</v>
      </c>
      <c r="G74" s="30">
        <f>ROUND(E74*F74,2)</f>
        <v/>
      </c>
      <c r="H74" s="128">
        <f>G74/$G$151</f>
        <v/>
      </c>
      <c r="I74" s="30">
        <f>ROUND(F74*Прил.10!$D$13,2)</f>
        <v/>
      </c>
      <c r="J74" s="30">
        <f>ROUND(I74*E74,2)</f>
        <v/>
      </c>
    </row>
    <row r="75" ht="26.45" customFormat="1" customHeight="1" s="200">
      <c r="A75" s="256" t="n">
        <v>48</v>
      </c>
      <c r="B75" s="135" t="inlineStr">
        <is>
          <t>22.2.01.03-0003</t>
        </is>
      </c>
      <c r="C75" s="263" t="inlineStr">
        <is>
          <t>Изоляторы линейные подвесные стеклянные ПСД-70Е</t>
        </is>
      </c>
      <c r="D75" s="256" t="inlineStr">
        <is>
          <t>шт</t>
        </is>
      </c>
      <c r="E75" s="189" t="n">
        <v>239.99998080307</v>
      </c>
      <c r="F75" s="30" t="n">
        <v>169.25</v>
      </c>
      <c r="G75" s="30">
        <f>ROUND(E75*F75,2)</f>
        <v/>
      </c>
      <c r="H75" s="128">
        <f>G75/$G$151</f>
        <v/>
      </c>
      <c r="I75" s="30">
        <f>ROUND(F75*Прил.10!$D$13,2)</f>
        <v/>
      </c>
      <c r="J75" s="30">
        <f>ROUND(I75*E75,2)</f>
        <v/>
      </c>
    </row>
    <row r="76" ht="26.45" customFormat="1" customHeight="1" s="200">
      <c r="A76" s="256" t="n">
        <v>49</v>
      </c>
      <c r="B76" s="135" t="inlineStr">
        <is>
          <t>10.1.02.03-0001</t>
        </is>
      </c>
      <c r="C76" s="263" t="inlineStr">
        <is>
          <t>Проволока алюминиевая, марка АМЦ, диаметр 1,4-1,8 мм</t>
        </is>
      </c>
      <c r="D76" s="256" t="inlineStr">
        <is>
          <t>т</t>
        </is>
      </c>
      <c r="E76" s="189" t="n">
        <v>1.3336316646791</v>
      </c>
      <c r="F76" s="30" t="n">
        <v>30090</v>
      </c>
      <c r="G76" s="30">
        <f>ROUND(E76*F76,2)</f>
        <v/>
      </c>
      <c r="H76" s="128">
        <f>G76/$G$151</f>
        <v/>
      </c>
      <c r="I76" s="30">
        <f>ROUND(F76*Прил.10!$D$13,2)</f>
        <v/>
      </c>
      <c r="J76" s="30">
        <f>ROUND(I76*E76,2)</f>
        <v/>
      </c>
    </row>
    <row r="77" ht="52.9" customFormat="1" customHeight="1" s="200">
      <c r="A77" s="256" t="n">
        <v>50</v>
      </c>
      <c r="B77" s="135" t="inlineStr">
        <is>
          <t>08.4.01.01-0022</t>
        </is>
      </c>
      <c r="C77" s="26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77" s="256" t="inlineStr">
        <is>
          <t>т</t>
        </is>
      </c>
      <c r="E77" s="189" t="n">
        <v>3.3119997350824</v>
      </c>
      <c r="F77" s="30" t="n">
        <v>10100</v>
      </c>
      <c r="G77" s="30">
        <f>ROUND(E77*F77,2)</f>
        <v/>
      </c>
      <c r="H77" s="128">
        <f>G77/$G$151</f>
        <v/>
      </c>
      <c r="I77" s="30">
        <f>ROUND(F77*Прил.10!$D$13,2)</f>
        <v/>
      </c>
      <c r="J77" s="30">
        <f>ROUND(I77*E77,2)</f>
        <v/>
      </c>
    </row>
    <row r="78" ht="13.9" customFormat="1" customHeight="1" s="200">
      <c r="A78" s="256" t="n">
        <v>51</v>
      </c>
      <c r="B78" s="135" t="inlineStr">
        <is>
          <t>08.4.01.02-0001</t>
        </is>
      </c>
      <c r="C78" s="263" t="inlineStr">
        <is>
          <t>Детали закладные весом до 1 килограмма</t>
        </is>
      </c>
      <c r="D78" s="256" t="inlineStr">
        <is>
          <t>т</t>
        </is>
      </c>
      <c r="E78" s="189" t="n">
        <v>2.4780004864887</v>
      </c>
      <c r="F78" s="30" t="n">
        <v>11684</v>
      </c>
      <c r="G78" s="30">
        <f>ROUND(E78*F78,2)</f>
        <v/>
      </c>
      <c r="H78" s="128">
        <f>G78/$G$151</f>
        <v/>
      </c>
      <c r="I78" s="30">
        <f>ROUND(F78*Прил.10!$D$13,2)</f>
        <v/>
      </c>
      <c r="J78" s="30">
        <f>ROUND(I78*E78,2)</f>
        <v/>
      </c>
    </row>
    <row r="79" ht="13.9" customFormat="1" customHeight="1" s="200">
      <c r="A79" s="256" t="n">
        <v>52</v>
      </c>
      <c r="B79" s="135" t="inlineStr">
        <is>
          <t>22.2.01.05-0054</t>
        </is>
      </c>
      <c r="C79" s="263" t="inlineStr">
        <is>
          <t>Изоляторы опорные ИОС-110-600 УХЛ</t>
        </is>
      </c>
      <c r="D79" s="256" t="inlineStr">
        <is>
          <t>шт</t>
        </is>
      </c>
      <c r="E79" s="189" t="n">
        <v>12.000000406289</v>
      </c>
      <c r="F79" s="30" t="n">
        <v>2185.05</v>
      </c>
      <c r="G79" s="30">
        <f>ROUND(E79*F79,2)</f>
        <v/>
      </c>
      <c r="H79" s="128">
        <f>G79/$G$151</f>
        <v/>
      </c>
      <c r="I79" s="30">
        <f>ROUND(F79*Прил.10!$D$13,2)</f>
        <v/>
      </c>
      <c r="J79" s="30">
        <f>ROUND(I79*E79,2)</f>
        <v/>
      </c>
    </row>
    <row r="80" ht="13.9" customFormat="1" customHeight="1" s="200">
      <c r="A80" s="258" t="n"/>
      <c r="B80" s="139" t="n"/>
      <c r="C80" s="140" t="inlineStr">
        <is>
          <t>Итого основные материалы</t>
        </is>
      </c>
      <c r="D80" s="258" t="n"/>
      <c r="E80" s="351" t="n"/>
      <c r="F80" s="131" t="n"/>
      <c r="G80" s="131">
        <f>SUM(G69:G79)</f>
        <v/>
      </c>
      <c r="H80" s="128">
        <f>G80/$G$151</f>
        <v/>
      </c>
      <c r="I80" s="30" t="n"/>
      <c r="J80" s="131">
        <f>SUM(J69:J79)</f>
        <v/>
      </c>
    </row>
    <row r="81" hidden="1" outlineLevel="1" ht="26.45" customFormat="1" customHeight="1" s="200">
      <c r="A81" s="256" t="n">
        <v>53</v>
      </c>
      <c r="B81" s="135" t="inlineStr">
        <is>
          <t>04.1.02.05-0057</t>
        </is>
      </c>
      <c r="C81" s="263" t="inlineStr">
        <is>
          <t>Бетон тяжелый, крупность заполнителя 40 мм, класс В 7,5 (М100)</t>
        </is>
      </c>
      <c r="D81" s="256" t="inlineStr">
        <is>
          <t>м3</t>
        </is>
      </c>
      <c r="E81" s="189" t="n">
        <v>46.100002899055</v>
      </c>
      <c r="F81" s="30" t="n">
        <v>562.74</v>
      </c>
      <c r="G81" s="30">
        <f>ROUND(E81*F81,2)</f>
        <v/>
      </c>
      <c r="H81" s="128">
        <f>G81/$G$151</f>
        <v/>
      </c>
      <c r="I81" s="30">
        <f>ROUND(F81*Прил.10!$D$13,2)</f>
        <v/>
      </c>
      <c r="J81" s="30">
        <f>ROUND(I81*E81,2)</f>
        <v/>
      </c>
    </row>
    <row r="82" hidden="1" outlineLevel="1" ht="39.6" customFormat="1" customHeight="1" s="200">
      <c r="A82" s="256" t="n">
        <v>54</v>
      </c>
      <c r="B82" s="135" t="inlineStr">
        <is>
          <t>08.4.03.03-0035</t>
        </is>
      </c>
      <c r="C82" s="263" t="inlineStr">
        <is>
          <t>Горячекатаная арматурная сталь периодического профиля класса А-III диаметром 20 мм</t>
        </is>
      </c>
      <c r="D82" s="256" t="inlineStr">
        <is>
          <t>т</t>
        </is>
      </c>
      <c r="E82" s="189" t="n">
        <v>2.6175998916739</v>
      </c>
      <c r="F82" s="30" t="n">
        <v>7917</v>
      </c>
      <c r="G82" s="30">
        <f>ROUND(E82*F82,2)</f>
        <v/>
      </c>
      <c r="H82" s="128">
        <f>G82/$G$151</f>
        <v/>
      </c>
      <c r="I82" s="30">
        <f>ROUND(F82*Прил.10!$D$13,2)</f>
        <v/>
      </c>
      <c r="J82" s="30">
        <f>ROUND(I82*E82,2)</f>
        <v/>
      </c>
    </row>
    <row r="83" hidden="1" outlineLevel="1" ht="13.9" customFormat="1" customHeight="1" s="200">
      <c r="A83" s="256" t="n">
        <v>55</v>
      </c>
      <c r="B83" s="135" t="inlineStr">
        <is>
          <t>01.2.03.03-0013</t>
        </is>
      </c>
      <c r="C83" s="263" t="inlineStr">
        <is>
          <t>Мастика битумная кровельная горячая</t>
        </is>
      </c>
      <c r="D83" s="256" t="inlineStr">
        <is>
          <t>т</t>
        </is>
      </c>
      <c r="E83" s="189" t="n">
        <v>5.6919995447129</v>
      </c>
      <c r="F83" s="30" t="n">
        <v>3390</v>
      </c>
      <c r="G83" s="30">
        <f>ROUND(E83*F83,2)</f>
        <v/>
      </c>
      <c r="H83" s="128">
        <f>G83/$G$151</f>
        <v/>
      </c>
      <c r="I83" s="30">
        <f>ROUND(F83*Прил.10!$D$13,2)</f>
        <v/>
      </c>
      <c r="J83" s="30">
        <f>ROUND(I83*E83,2)</f>
        <v/>
      </c>
    </row>
    <row r="84" hidden="1" outlineLevel="1" ht="26.45" customFormat="1" customHeight="1" s="200">
      <c r="A84" s="256" t="n">
        <v>56</v>
      </c>
      <c r="B84" s="135" t="inlineStr">
        <is>
          <t>08.4.03.02-0001</t>
        </is>
      </c>
      <c r="C84" s="263" t="inlineStr">
        <is>
          <t>Горячекатаная арматурная сталь гладкая класса А-I диаметром 6 мм</t>
        </is>
      </c>
      <c r="D84" s="256" t="inlineStr">
        <is>
          <t>т</t>
        </is>
      </c>
      <c r="E84" s="189" t="n">
        <v>2.3208002662218</v>
      </c>
      <c r="F84" s="30" t="n">
        <v>7418.82</v>
      </c>
      <c r="G84" s="30">
        <f>ROUND(E84*F84,2)</f>
        <v/>
      </c>
      <c r="H84" s="128">
        <f>G84/$G$151</f>
        <v/>
      </c>
      <c r="I84" s="30">
        <f>ROUND(F84*Прил.10!$D$13,2)</f>
        <v/>
      </c>
      <c r="J84" s="30">
        <f>ROUND(I84*E84,2)</f>
        <v/>
      </c>
    </row>
    <row r="85" hidden="1" outlineLevel="1" ht="66" customFormat="1" customHeight="1" s="200">
      <c r="A85" s="256" t="n">
        <v>57</v>
      </c>
      <c r="B85" s="135" t="inlineStr">
        <is>
          <t>21.2.01.02-0089</t>
        </is>
      </c>
      <c r="C85" s="26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120/19 мм2</t>
        </is>
      </c>
      <c r="D85" s="256" t="inlineStr">
        <is>
          <t>т</t>
        </is>
      </c>
      <c r="E85" s="189" t="n">
        <v>0.27253385724381</v>
      </c>
      <c r="F85" s="30" t="n">
        <v>32007.25</v>
      </c>
      <c r="G85" s="30">
        <f>ROUND(E85*F85,2)</f>
        <v/>
      </c>
      <c r="H85" s="128">
        <f>G85/$G$151</f>
        <v/>
      </c>
      <c r="I85" s="30">
        <f>ROUND(F85*Прил.10!$D$13,2)</f>
        <v/>
      </c>
      <c r="J85" s="30">
        <f>ROUND(I85*E85,2)</f>
        <v/>
      </c>
    </row>
    <row r="86" hidden="1" outlineLevel="1" ht="26.45" customFormat="1" customHeight="1" s="200">
      <c r="A86" s="256" t="n">
        <v>58</v>
      </c>
      <c r="B86" s="135" t="inlineStr">
        <is>
          <t>08.4.03.02-0004</t>
        </is>
      </c>
      <c r="C86" s="263" t="inlineStr">
        <is>
          <t>Горячекатаная арматурная сталь гладкая класса А-I диаметром 12 мм</t>
        </is>
      </c>
      <c r="D86" s="256" t="inlineStr">
        <is>
          <t>т</t>
        </is>
      </c>
      <c r="E86" s="189" t="n">
        <v>1.1280014461676</v>
      </c>
      <c r="F86" s="30" t="n">
        <v>6508.75</v>
      </c>
      <c r="G86" s="30">
        <f>ROUND(E86*F86,2)</f>
        <v/>
      </c>
      <c r="H86" s="128">
        <f>G86/$G$151</f>
        <v/>
      </c>
      <c r="I86" s="30">
        <f>ROUND(F86*Прил.10!$D$13,2)</f>
        <v/>
      </c>
      <c r="J86" s="30">
        <f>ROUND(I86*E86,2)</f>
        <v/>
      </c>
    </row>
    <row r="87" hidden="1" outlineLevel="1" ht="13.9" customFormat="1" customHeight="1" s="200">
      <c r="A87" s="256" t="n">
        <v>59</v>
      </c>
      <c r="B87" s="135" t="inlineStr">
        <is>
          <t>11.2.13.04-0011</t>
        </is>
      </c>
      <c r="C87" s="263" t="inlineStr">
        <is>
          <t>Щиты: из досок толщиной 25 мм</t>
        </is>
      </c>
      <c r="D87" s="256" t="inlineStr">
        <is>
          <t>м2</t>
        </is>
      </c>
      <c r="E87" s="189" t="n">
        <v>173.00099435369</v>
      </c>
      <c r="F87" s="30" t="n">
        <v>35.53</v>
      </c>
      <c r="G87" s="30">
        <f>ROUND(E87*F87,2)</f>
        <v/>
      </c>
      <c r="H87" s="128">
        <f>G87/$G$151</f>
        <v/>
      </c>
      <c r="I87" s="30">
        <f>ROUND(F87*Прил.10!$D$13,2)</f>
        <v/>
      </c>
      <c r="J87" s="30">
        <f>ROUND(I87*E87,2)</f>
        <v/>
      </c>
    </row>
    <row r="88" hidden="1" outlineLevel="1" ht="26.45" customFormat="1" customHeight="1" s="200">
      <c r="A88" s="256" t="n">
        <v>60</v>
      </c>
      <c r="B88" s="135" t="inlineStr">
        <is>
          <t>20.2.04.04-0052</t>
        </is>
      </c>
      <c r="C88" s="263" t="inlineStr">
        <is>
          <t>Короб электротехнический стальной: КП-0,1/0,2-2У1</t>
        </is>
      </c>
      <c r="D88" s="256" t="inlineStr">
        <is>
          <t>шт</t>
        </is>
      </c>
      <c r="E88" s="189" t="n">
        <v>16.000003742097</v>
      </c>
      <c r="F88" s="30" t="n">
        <v>317.02</v>
      </c>
      <c r="G88" s="30">
        <f>ROUND(E88*F88,2)</f>
        <v/>
      </c>
      <c r="H88" s="128">
        <f>G88/$G$151</f>
        <v/>
      </c>
      <c r="I88" s="30">
        <f>ROUND(F88*Прил.10!$D$13,2)</f>
        <v/>
      </c>
      <c r="J88" s="30">
        <f>ROUND(I88*E88,2)</f>
        <v/>
      </c>
    </row>
    <row r="89" hidden="1" outlineLevel="1" ht="26.45" customFormat="1" customHeight="1" s="200">
      <c r="A89" s="256" t="n">
        <v>61</v>
      </c>
      <c r="B89" s="135" t="inlineStr">
        <is>
          <t>10.1.02.03-0001</t>
        </is>
      </c>
      <c r="C89" s="263" t="inlineStr">
        <is>
          <t>Проволока алюминиевая (АМЦ) диаметром 1,4-1,8 мм</t>
        </is>
      </c>
      <c r="D89" s="256" t="inlineStr">
        <is>
          <t>т</t>
        </is>
      </c>
      <c r="E89" s="189" t="n">
        <v>0.13199998944169</v>
      </c>
      <c r="F89" s="30" t="n">
        <v>30090</v>
      </c>
      <c r="G89" s="30">
        <f>ROUND(E89*F89,2)</f>
        <v/>
      </c>
      <c r="H89" s="128">
        <f>G89/$G$151</f>
        <v/>
      </c>
      <c r="I89" s="30">
        <f>ROUND(F89*Прил.10!$D$13,2)</f>
        <v/>
      </c>
      <c r="J89" s="30">
        <f>ROUND(I89*E89,2)</f>
        <v/>
      </c>
    </row>
    <row r="90" hidden="1" outlineLevel="1" ht="26.45" customFormat="1" customHeight="1" s="200">
      <c r="A90" s="256" t="n">
        <v>62</v>
      </c>
      <c r="B90" s="135" t="inlineStr">
        <is>
          <t>20.1.01.02-0060</t>
        </is>
      </c>
      <c r="C90" s="263" t="inlineStr">
        <is>
          <t>Зажим аппаратный прессуемый: А4А-120-2</t>
        </is>
      </c>
      <c r="D90" s="256" t="inlineStr">
        <is>
          <t>100 шт</t>
        </is>
      </c>
      <c r="E90" s="189" t="n">
        <v>1.2999998960166</v>
      </c>
      <c r="F90" s="30" t="n">
        <v>2551</v>
      </c>
      <c r="G90" s="30">
        <f>ROUND(E90*F90,2)</f>
        <v/>
      </c>
      <c r="H90" s="128">
        <f>G90/$G$151</f>
        <v/>
      </c>
      <c r="I90" s="30">
        <f>ROUND(F90*Прил.10!$D$13,2)</f>
        <v/>
      </c>
      <c r="J90" s="30">
        <f>ROUND(I90*E90,2)</f>
        <v/>
      </c>
    </row>
    <row r="91" hidden="1" outlineLevel="1" ht="13.9" customFormat="1" customHeight="1" s="200">
      <c r="A91" s="256" t="n">
        <v>63</v>
      </c>
      <c r="B91" s="135" t="inlineStr">
        <is>
          <t>14.5.09.11-0102</t>
        </is>
      </c>
      <c r="C91" s="263" t="inlineStr">
        <is>
          <t>Уайт-спирит</t>
        </is>
      </c>
      <c r="D91" s="256" t="inlineStr">
        <is>
          <t>кг</t>
        </is>
      </c>
      <c r="E91" s="189" t="n">
        <v>441.57481457711</v>
      </c>
      <c r="F91" s="30" t="n">
        <v>6.67</v>
      </c>
      <c r="G91" s="30">
        <f>ROUND(E91*F91,2)</f>
        <v/>
      </c>
      <c r="H91" s="128">
        <f>G91/$G$151</f>
        <v/>
      </c>
      <c r="I91" s="30">
        <f>ROUND(F91*Прил.10!$D$13,2)</f>
        <v/>
      </c>
      <c r="J91" s="30">
        <f>ROUND(I91*E91,2)</f>
        <v/>
      </c>
    </row>
    <row r="92" hidden="1" outlineLevel="1" ht="13.9" customFormat="1" customHeight="1" s="200">
      <c r="A92" s="256" t="n">
        <v>64</v>
      </c>
      <c r="B92" s="135" t="inlineStr">
        <is>
          <t>20.5.04.04-0001</t>
        </is>
      </c>
      <c r="C92" s="263" t="inlineStr">
        <is>
          <t>Зажим натяжной болтовый НБ-2-6</t>
        </is>
      </c>
      <c r="D92" s="256" t="inlineStr">
        <is>
          <t>шт</t>
        </is>
      </c>
      <c r="E92" s="189" t="n">
        <v>27.99990431022</v>
      </c>
      <c r="F92" s="30" t="n">
        <v>89.44</v>
      </c>
      <c r="G92" s="30">
        <f>ROUND(E92*F92,2)</f>
        <v/>
      </c>
      <c r="H92" s="128">
        <f>G92/$G$151</f>
        <v/>
      </c>
      <c r="I92" s="30">
        <f>ROUND(F92*Прил.10!$D$13,2)</f>
        <v/>
      </c>
      <c r="J92" s="30">
        <f>ROUND(I92*E92,2)</f>
        <v/>
      </c>
    </row>
    <row r="93" hidden="1" outlineLevel="1" ht="39.6" customFormat="1" customHeight="1" s="200">
      <c r="A93" s="256" t="n">
        <v>65</v>
      </c>
      <c r="B93" s="135" t="inlineStr">
        <is>
          <t>11.1.03.06-0095</t>
        </is>
      </c>
      <c r="C93" s="263" t="inlineStr">
        <is>
          <t>Доски обрезные хвойных пород длиной: 4-6,5 м, шириной 75-150 мм, толщиной 44 мм и более, III сорта</t>
        </is>
      </c>
      <c r="D93" s="256" t="inlineStr">
        <is>
          <t>м3</t>
        </is>
      </c>
      <c r="E93" s="189" t="n">
        <v>2.3511929937528</v>
      </c>
      <c r="F93" s="30" t="n">
        <v>1056</v>
      </c>
      <c r="G93" s="30">
        <f>ROUND(E93*F93,2)</f>
        <v/>
      </c>
      <c r="H93" s="128">
        <f>G93/$G$151</f>
        <v/>
      </c>
      <c r="I93" s="30">
        <f>ROUND(F93*Прил.10!$D$13,2)</f>
        <v/>
      </c>
      <c r="J93" s="30">
        <f>ROUND(I93*E93,2)</f>
        <v/>
      </c>
    </row>
    <row r="94" hidden="1" outlineLevel="1" ht="26.45" customFormat="1" customHeight="1" s="200">
      <c r="A94" s="256" t="n">
        <v>66</v>
      </c>
      <c r="B94" s="135" t="inlineStr">
        <is>
          <t>01.7.07.12-0024</t>
        </is>
      </c>
      <c r="C94" s="263" t="inlineStr">
        <is>
          <t>Пленка полиэтиленовая толщиной: 0,15 мм</t>
        </is>
      </c>
      <c r="D94" s="256" t="inlineStr">
        <is>
          <t>м2</t>
        </is>
      </c>
      <c r="E94" s="189" t="n">
        <v>643.02864959686</v>
      </c>
      <c r="F94" s="30" t="n">
        <v>3.62</v>
      </c>
      <c r="G94" s="30">
        <f>ROUND(E94*F94,2)</f>
        <v/>
      </c>
      <c r="H94" s="128">
        <f>G94/$G$151</f>
        <v/>
      </c>
      <c r="I94" s="30">
        <f>ROUND(F94*Прил.10!$D$13,2)</f>
        <v/>
      </c>
      <c r="J94" s="30">
        <f>ROUND(I94*E94,2)</f>
        <v/>
      </c>
    </row>
    <row r="95" hidden="1" outlineLevel="1" ht="13.9" customFormat="1" customHeight="1" s="200">
      <c r="A95" s="256" t="n">
        <v>67</v>
      </c>
      <c r="B95" s="135" t="inlineStr">
        <is>
          <t>14.4.01.01-0003</t>
        </is>
      </c>
      <c r="C95" s="263" t="inlineStr">
        <is>
          <t>Грунтовка: ГФ-021 красно-коричневая</t>
        </is>
      </c>
      <c r="D95" s="256" t="inlineStr">
        <is>
          <t>т</t>
        </is>
      </c>
      <c r="E95" s="189" t="n">
        <v>0.14839947596605</v>
      </c>
      <c r="F95" s="30" t="n">
        <v>15620</v>
      </c>
      <c r="G95" s="30">
        <f>ROUND(E95*F95,2)</f>
        <v/>
      </c>
      <c r="H95" s="128">
        <f>G95/$G$151</f>
        <v/>
      </c>
      <c r="I95" s="30">
        <f>ROUND(F95*Прил.10!$D$13,2)</f>
        <v/>
      </c>
      <c r="J95" s="30">
        <f>ROUND(I95*E95,2)</f>
        <v/>
      </c>
    </row>
    <row r="96" hidden="1" outlineLevel="1" ht="39.6" customFormat="1" customHeight="1" s="200">
      <c r="A96" s="256" t="n">
        <v>68</v>
      </c>
      <c r="B96" s="135" t="inlineStr">
        <is>
          <t>11.1.02.04-0031</t>
        </is>
      </c>
      <c r="C96" s="263" t="inlineStr">
        <is>
          <t>Лесоматериалы круглые хвойных пород для строительства диаметром 14-24 см, длиной 3-6,5 м</t>
        </is>
      </c>
      <c r="D96" s="256" t="inlineStr">
        <is>
          <t>м3</t>
        </is>
      </c>
      <c r="E96" s="189" t="n">
        <v>3.9040018975909</v>
      </c>
      <c r="F96" s="30" t="n">
        <v>558.33</v>
      </c>
      <c r="G96" s="30">
        <f>ROUND(E96*F96,2)</f>
        <v/>
      </c>
      <c r="H96" s="128">
        <f>G96/$G$151</f>
        <v/>
      </c>
      <c r="I96" s="30">
        <f>ROUND(F96*Прил.10!$D$13,2)</f>
        <v/>
      </c>
      <c r="J96" s="30">
        <f>ROUND(I96*E96,2)</f>
        <v/>
      </c>
    </row>
    <row r="97" hidden="1" outlineLevel="1" ht="13.9" customFormat="1" customHeight="1" s="200">
      <c r="A97" s="256" t="n">
        <v>69</v>
      </c>
      <c r="B97" s="135" t="inlineStr">
        <is>
          <t>14.4.02.09-0301</t>
        </is>
      </c>
      <c r="C97" s="263" t="inlineStr">
        <is>
          <t>Краска "Цинол"</t>
        </is>
      </c>
      <c r="D97" s="256" t="inlineStr">
        <is>
          <t>кг</t>
        </is>
      </c>
      <c r="E97" s="189" t="n">
        <v>8.7099923146087</v>
      </c>
      <c r="F97" s="30" t="n">
        <v>238.48</v>
      </c>
      <c r="G97" s="30">
        <f>ROUND(E97*F97,2)</f>
        <v/>
      </c>
      <c r="H97" s="128">
        <f>G97/$G$151</f>
        <v/>
      </c>
      <c r="I97" s="30">
        <f>ROUND(F97*Прил.10!$D$13,2)</f>
        <v/>
      </c>
      <c r="J97" s="30">
        <f>ROUND(I97*E97,2)</f>
        <v/>
      </c>
    </row>
    <row r="98" hidden="1" outlineLevel="1" ht="13.9" customFormat="1" customHeight="1" s="200">
      <c r="A98" s="256" t="n">
        <v>70</v>
      </c>
      <c r="B98" s="135" t="inlineStr">
        <is>
          <t>14.4.04.08-0003</t>
        </is>
      </c>
      <c r="C98" s="263" t="inlineStr">
        <is>
          <t>Эмаль ПФ-115 серая</t>
        </is>
      </c>
      <c r="D98" s="256" t="inlineStr">
        <is>
          <t>т</t>
        </is>
      </c>
      <c r="E98" s="189" t="n">
        <v>0.1380002699947</v>
      </c>
      <c r="F98" s="30" t="n">
        <v>14312.87</v>
      </c>
      <c r="G98" s="30">
        <f>ROUND(E98*F98,2)</f>
        <v/>
      </c>
      <c r="H98" s="128">
        <f>G98/$G$151</f>
        <v/>
      </c>
      <c r="I98" s="30">
        <f>ROUND(F98*Прил.10!$D$13,2)</f>
        <v/>
      </c>
      <c r="J98" s="30">
        <f>ROUND(I98*E98,2)</f>
        <v/>
      </c>
    </row>
    <row r="99" hidden="1" outlineLevel="1" ht="39.6" customFormat="1" customHeight="1" s="200">
      <c r="A99" s="256" t="n">
        <v>71</v>
      </c>
      <c r="B99" s="135" t="inlineStr">
        <is>
          <t>11.1.03.05-0086</t>
        </is>
      </c>
      <c r="C99" s="263" t="inlineStr">
        <is>
          <t>Доски необрезные хвойных пород длиной: 4-6,5 м, все ширины, толщиной 44 мм и более, IV сорта</t>
        </is>
      </c>
      <c r="D99" s="256" t="inlineStr">
        <is>
          <t>м3</t>
        </is>
      </c>
      <c r="E99" s="189" t="n">
        <v>3.4559997235642</v>
      </c>
      <c r="F99" s="30" t="n">
        <v>550</v>
      </c>
      <c r="G99" s="30">
        <f>ROUND(E99*F99,2)</f>
        <v/>
      </c>
      <c r="H99" s="128">
        <f>G99/$G$151</f>
        <v/>
      </c>
      <c r="I99" s="30">
        <f>ROUND(F99*Прил.10!$D$13,2)</f>
        <v/>
      </c>
      <c r="J99" s="30">
        <f>ROUND(I99*E99,2)</f>
        <v/>
      </c>
    </row>
    <row r="100" hidden="1" outlineLevel="1" ht="26.45" customFormat="1" customHeight="1" s="200">
      <c r="A100" s="256" t="n">
        <v>72</v>
      </c>
      <c r="B100" s="135" t="inlineStr">
        <is>
          <t>08.4.03.02-0005</t>
        </is>
      </c>
      <c r="C100" s="263" t="inlineStr">
        <is>
          <t>Горячекатаная арматурная сталь гладкая класса А-I, диаметром: 14 мм</t>
        </is>
      </c>
      <c r="D100" s="256" t="inlineStr">
        <is>
          <t>т</t>
        </is>
      </c>
      <c r="E100" s="189" t="n">
        <v>0.29799997616381</v>
      </c>
      <c r="F100" s="30" t="n">
        <v>6210</v>
      </c>
      <c r="G100" s="30">
        <f>ROUND(E100*F100,2)</f>
        <v/>
      </c>
      <c r="H100" s="128">
        <f>G100/$G$151</f>
        <v/>
      </c>
      <c r="I100" s="30">
        <f>ROUND(F100*Прил.10!$D$13,2)</f>
        <v/>
      </c>
      <c r="J100" s="30">
        <f>ROUND(I100*E100,2)</f>
        <v/>
      </c>
    </row>
    <row r="101" hidden="1" outlineLevel="1" ht="13.9" customFormat="1" customHeight="1" s="200">
      <c r="A101" s="256" t="n">
        <v>73</v>
      </c>
      <c r="B101" s="135" t="inlineStr">
        <is>
          <t>11.2.13.04-0012</t>
        </is>
      </c>
      <c r="C101" s="263" t="inlineStr">
        <is>
          <t>Щиты: из досок толщиной 40 мм</t>
        </is>
      </c>
      <c r="D101" s="256" t="inlineStr">
        <is>
          <t>м2</t>
        </is>
      </c>
      <c r="E101" s="189" t="n">
        <v>30.755535254421</v>
      </c>
      <c r="F101" s="30" t="n">
        <v>57.63</v>
      </c>
      <c r="G101" s="30">
        <f>ROUND(E101*F101,2)</f>
        <v/>
      </c>
      <c r="H101" s="128">
        <f>G101/$G$151</f>
        <v/>
      </c>
      <c r="I101" s="30">
        <f>ROUND(F101*Прил.10!$D$13,2)</f>
        <v/>
      </c>
      <c r="J101" s="30">
        <f>ROUND(I101*E101,2)</f>
        <v/>
      </c>
    </row>
    <row r="102" hidden="1" outlineLevel="1" ht="13.9" customFormat="1" customHeight="1" s="200">
      <c r="A102" s="256" t="n">
        <v>74</v>
      </c>
      <c r="B102" s="135" t="inlineStr">
        <is>
          <t>14.5.09.11-0102</t>
        </is>
      </c>
      <c r="C102" s="263" t="inlineStr">
        <is>
          <t>Уайт-спирит</t>
        </is>
      </c>
      <c r="D102" s="256" t="inlineStr">
        <is>
          <t>кг</t>
        </is>
      </c>
      <c r="E102" s="189" t="n">
        <v>246.38407874478</v>
      </c>
      <c r="F102" s="30" t="n">
        <v>6.67</v>
      </c>
      <c r="G102" s="30">
        <f>ROUND(E102*F102,2)</f>
        <v/>
      </c>
      <c r="H102" s="128">
        <f>G102/$G$151</f>
        <v/>
      </c>
      <c r="I102" s="30">
        <f>ROUND(F102*Прил.10!$D$13,2)</f>
        <v/>
      </c>
      <c r="J102" s="30">
        <f>ROUND(I102*E102,2)</f>
        <v/>
      </c>
    </row>
    <row r="103" hidden="1" outlineLevel="1" ht="13.9" customFormat="1" customHeight="1" s="200">
      <c r="A103" s="256" t="n">
        <v>75</v>
      </c>
      <c r="B103" s="135" t="inlineStr">
        <is>
          <t>01.7.15.03-0042</t>
        </is>
      </c>
      <c r="C103" s="263" t="inlineStr">
        <is>
          <t>Болты с гайками и шайбами строительные</t>
        </is>
      </c>
      <c r="D103" s="256" t="inlineStr">
        <is>
          <t>кг</t>
        </is>
      </c>
      <c r="E103" s="189" t="n">
        <v>173.11441653281</v>
      </c>
      <c r="F103" s="30" t="n">
        <v>9.039999999999999</v>
      </c>
      <c r="G103" s="30">
        <f>ROUND(E103*F103,2)</f>
        <v/>
      </c>
      <c r="H103" s="128">
        <f>G103/$G$151</f>
        <v/>
      </c>
      <c r="I103" s="30">
        <f>ROUND(F103*Прил.10!$D$13,2)</f>
        <v/>
      </c>
      <c r="J103" s="30">
        <f>ROUND(I103*E103,2)</f>
        <v/>
      </c>
    </row>
    <row r="104" hidden="1" outlineLevel="1" ht="26.45" customFormat="1" customHeight="1" s="200">
      <c r="A104" s="256" t="n">
        <v>76</v>
      </c>
      <c r="B104" s="135" t="inlineStr">
        <is>
          <t>01.3.01.03-0002</t>
        </is>
      </c>
      <c r="C104" s="263" t="inlineStr">
        <is>
          <t>Керосин для технических целей марок КТ-1, КТ-2</t>
        </is>
      </c>
      <c r="D104" s="256" t="inlineStr">
        <is>
          <t>т</t>
        </is>
      </c>
      <c r="E104" s="189" t="n">
        <v>0.56919697653505</v>
      </c>
      <c r="F104" s="30" t="n">
        <v>2606.9</v>
      </c>
      <c r="G104" s="30">
        <f>ROUND(E104*F104,2)</f>
        <v/>
      </c>
      <c r="H104" s="128">
        <f>G104/$G$151</f>
        <v/>
      </c>
      <c r="I104" s="30">
        <f>ROUND(F104*Прил.10!$D$13,2)</f>
        <v/>
      </c>
      <c r="J104" s="30">
        <f>ROUND(I104*E104,2)</f>
        <v/>
      </c>
    </row>
    <row r="105" hidden="1" outlineLevel="1" ht="13.9" customFormat="1" customHeight="1" s="200">
      <c r="A105" s="256" t="n">
        <v>77</v>
      </c>
      <c r="B105" s="135" t="inlineStr">
        <is>
          <t>01.7.15.06-0111</t>
        </is>
      </c>
      <c r="C105" s="263" t="inlineStr">
        <is>
          <t>Гвозди строительные</t>
        </is>
      </c>
      <c r="D105" s="256" t="inlineStr">
        <is>
          <t>т</t>
        </is>
      </c>
      <c r="E105" s="189" t="n">
        <v>0.10719985784716</v>
      </c>
      <c r="F105" s="30" t="n">
        <v>11978</v>
      </c>
      <c r="G105" s="30">
        <f>ROUND(E105*F105,2)</f>
        <v/>
      </c>
      <c r="H105" s="128">
        <f>G105/$G$151</f>
        <v/>
      </c>
      <c r="I105" s="30">
        <f>ROUND(F105*Прил.10!$D$13,2)</f>
        <v/>
      </c>
      <c r="J105" s="30">
        <f>ROUND(I105*E105,2)</f>
        <v/>
      </c>
    </row>
    <row r="106" hidden="1" outlineLevel="1" ht="13.9" customFormat="1" customHeight="1" s="200">
      <c r="A106" s="256" t="n">
        <v>78</v>
      </c>
      <c r="B106" s="135" t="inlineStr">
        <is>
          <t>01.7.11.07-0034</t>
        </is>
      </c>
      <c r="C106" s="263" t="inlineStr">
        <is>
          <t>Электроды диаметром: 4 мм Э42А</t>
        </is>
      </c>
      <c r="D106" s="256" t="inlineStr">
        <is>
          <t>кг</t>
        </is>
      </c>
      <c r="E106" s="189" t="n">
        <v>112.4578116685</v>
      </c>
      <c r="F106" s="30" t="n">
        <v>10.57</v>
      </c>
      <c r="G106" s="30">
        <f>ROUND(E106*F106,2)</f>
        <v/>
      </c>
      <c r="H106" s="128">
        <f>G106/$G$151</f>
        <v/>
      </c>
      <c r="I106" s="30">
        <f>ROUND(F106*Прил.10!$D$13,2)</f>
        <v/>
      </c>
      <c r="J106" s="30">
        <f>ROUND(I106*E106,2)</f>
        <v/>
      </c>
    </row>
    <row r="107" hidden="1" outlineLevel="1" ht="13.9" customFormat="1" customHeight="1" s="200">
      <c r="A107" s="256" t="n">
        <v>79</v>
      </c>
      <c r="B107" s="135" t="inlineStr">
        <is>
          <t>20.1.02.22-0005</t>
        </is>
      </c>
      <c r="C107" s="263" t="inlineStr">
        <is>
          <t>Ушко однолапчатое У1-7-16</t>
        </is>
      </c>
      <c r="D107" s="256" t="inlineStr">
        <is>
          <t>шт</t>
        </is>
      </c>
      <c r="E107" s="189" t="n">
        <v>28.000245759579</v>
      </c>
      <c r="F107" s="30" t="n">
        <v>39.32</v>
      </c>
      <c r="G107" s="30">
        <f>ROUND(E107*F107,2)</f>
        <v/>
      </c>
      <c r="H107" s="128">
        <f>G107/$G$151</f>
        <v/>
      </c>
      <c r="I107" s="30">
        <f>ROUND(F107*Прил.10!$D$13,2)</f>
        <v/>
      </c>
      <c r="J107" s="30">
        <f>ROUND(I107*E107,2)</f>
        <v/>
      </c>
    </row>
    <row r="108" hidden="1" outlineLevel="1" ht="13.9" customFormat="1" customHeight="1" s="200">
      <c r="A108" s="256" t="n">
        <v>80</v>
      </c>
      <c r="B108" s="135" t="inlineStr">
        <is>
          <t>01.7.11.07-0032</t>
        </is>
      </c>
      <c r="C108" s="263" t="inlineStr">
        <is>
          <t>Электроды диаметром: 4 мм Э42</t>
        </is>
      </c>
      <c r="D108" s="256" t="inlineStr">
        <is>
          <t>т</t>
        </is>
      </c>
      <c r="E108" s="189" t="n">
        <v>0.08319913751845601</v>
      </c>
      <c r="F108" s="30" t="n">
        <v>10315.01</v>
      </c>
      <c r="G108" s="30">
        <f>ROUND(E108*F108,2)</f>
        <v/>
      </c>
      <c r="H108" s="128">
        <f>G108/$G$151</f>
        <v/>
      </c>
      <c r="I108" s="30">
        <f>ROUND(F108*Прил.10!$D$13,2)</f>
        <v/>
      </c>
      <c r="J108" s="30">
        <f>ROUND(I108*E108,2)</f>
        <v/>
      </c>
    </row>
    <row r="109" hidden="1" outlineLevel="1" ht="13.9" customFormat="1" customHeight="1" s="200">
      <c r="A109" s="256" t="n">
        <v>81</v>
      </c>
      <c r="B109" s="135" t="inlineStr">
        <is>
          <t>14.4.02.09-0001</t>
        </is>
      </c>
      <c r="C109" s="263" t="inlineStr">
        <is>
          <t>Краска</t>
        </is>
      </c>
      <c r="D109" s="256" t="inlineStr">
        <is>
          <t>кг</t>
        </is>
      </c>
      <c r="E109" s="189" t="n">
        <v>26.608153042602</v>
      </c>
      <c r="F109" s="30" t="n">
        <v>28.6</v>
      </c>
      <c r="G109" s="30">
        <f>ROUND(E109*F109,2)</f>
        <v/>
      </c>
      <c r="H109" s="128">
        <f>G109/$G$151</f>
        <v/>
      </c>
      <c r="I109" s="30">
        <f>ROUND(F109*Прил.10!$D$13,2)</f>
        <v/>
      </c>
      <c r="J109" s="30">
        <f>ROUND(I109*E109,2)</f>
        <v/>
      </c>
    </row>
    <row r="110" hidden="1" outlineLevel="1" ht="13.9" customFormat="1" customHeight="1" s="200">
      <c r="A110" s="256" t="n">
        <v>82</v>
      </c>
      <c r="B110" s="135" t="inlineStr">
        <is>
          <t>20.1.02.21-0043</t>
        </is>
      </c>
      <c r="C110" s="263" t="inlineStr">
        <is>
          <t>Узел крепления КГП-7-3</t>
        </is>
      </c>
      <c r="D110" s="256" t="inlineStr">
        <is>
          <t>шт</t>
        </is>
      </c>
      <c r="E110" s="189" t="n">
        <v>28.000270372546</v>
      </c>
      <c r="F110" s="30" t="n">
        <v>25.55</v>
      </c>
      <c r="G110" s="30">
        <f>ROUND(E110*F110,2)</f>
        <v/>
      </c>
      <c r="H110" s="128">
        <f>G110/$G$151</f>
        <v/>
      </c>
      <c r="I110" s="30">
        <f>ROUND(F110*Прил.10!$D$13,2)</f>
        <v/>
      </c>
      <c r="J110" s="30">
        <f>ROUND(I110*E110,2)</f>
        <v/>
      </c>
    </row>
    <row r="111" hidden="1" outlineLevel="1" ht="13.9" customFormat="1" customHeight="1" s="200">
      <c r="A111" s="256" t="n">
        <v>83</v>
      </c>
      <c r="B111" s="135" t="inlineStr">
        <is>
          <t>20.5.04.03-0011</t>
        </is>
      </c>
      <c r="C111" s="263" t="inlineStr">
        <is>
          <t>Зажимы наборные</t>
        </is>
      </c>
      <c r="D111" s="256" t="inlineStr">
        <is>
          <t>шт</t>
        </is>
      </c>
      <c r="E111" s="189" t="n">
        <v>179.5199856407</v>
      </c>
      <c r="F111" s="30" t="n">
        <v>3.5</v>
      </c>
      <c r="G111" s="30">
        <f>ROUND(E111*F111,2)</f>
        <v/>
      </c>
      <c r="H111" s="128">
        <f>G111/$G$151</f>
        <v/>
      </c>
      <c r="I111" s="30">
        <f>ROUND(F111*Прил.10!$D$13,2)</f>
        <v/>
      </c>
      <c r="J111" s="30">
        <f>ROUND(I111*E111,2)</f>
        <v/>
      </c>
    </row>
    <row r="112" hidden="1" outlineLevel="1" ht="26.45" customFormat="1" customHeight="1" s="200">
      <c r="A112" s="256" t="n">
        <v>84</v>
      </c>
      <c r="B112" s="135" t="inlineStr">
        <is>
          <t>999-9950</t>
        </is>
      </c>
      <c r="C112" s="263" t="inlineStr">
        <is>
          <t>Вспомогательные ненормируемые ресурсы (2% от Оплаты труда рабочих)</t>
        </is>
      </c>
      <c r="D112" s="256" t="inlineStr">
        <is>
          <t>руб.</t>
        </is>
      </c>
      <c r="E112" s="189" t="n">
        <v>580.93995353224</v>
      </c>
      <c r="F112" s="30" t="n">
        <v>1</v>
      </c>
      <c r="G112" s="30">
        <f>ROUND(E112*F112,2)</f>
        <v/>
      </c>
      <c r="H112" s="128">
        <f>G112/$G$151</f>
        <v/>
      </c>
      <c r="I112" s="30">
        <f>ROUND(F112*Прил.10!$D$13,2)</f>
        <v/>
      </c>
      <c r="J112" s="30">
        <f>ROUND(I112*E112,2)</f>
        <v/>
      </c>
    </row>
    <row r="113" hidden="1" outlineLevel="1" ht="26.45" customFormat="1" customHeight="1" s="200">
      <c r="A113" s="256" t="n">
        <v>85</v>
      </c>
      <c r="B113" s="135" t="inlineStr">
        <is>
          <t>01.2.01.02-0054</t>
        </is>
      </c>
      <c r="C113" s="263" t="inlineStr">
        <is>
          <t>Битумы нефтяные строительные марки: БН-90/10</t>
        </is>
      </c>
      <c r="D113" s="256" t="inlineStr">
        <is>
          <t>т</t>
        </is>
      </c>
      <c r="E113" s="189" t="n">
        <v>0.37959666463682</v>
      </c>
      <c r="F113" s="30" t="n">
        <v>1383.1</v>
      </c>
      <c r="G113" s="30">
        <f>ROUND(E113*F113,2)</f>
        <v/>
      </c>
      <c r="H113" s="128">
        <f>G113/$G$151</f>
        <v/>
      </c>
      <c r="I113" s="30">
        <f>ROUND(F113*Прил.10!$D$13,2)</f>
        <v/>
      </c>
      <c r="J113" s="30">
        <f>ROUND(I113*E113,2)</f>
        <v/>
      </c>
    </row>
    <row r="114" hidden="1" outlineLevel="1" ht="26.45" customFormat="1" customHeight="1" s="200">
      <c r="A114" s="256" t="n">
        <v>86</v>
      </c>
      <c r="B114" s="135" t="inlineStr">
        <is>
          <t>08.3.07.01-0076</t>
        </is>
      </c>
      <c r="C114" s="263" t="inlineStr">
        <is>
          <t>Сталь полосовая, марка стали: Ст3сп шириной 50-200 мм толщиной 4-5 мм</t>
        </is>
      </c>
      <c r="D114" s="256" t="inlineStr">
        <is>
          <t>т</t>
        </is>
      </c>
      <c r="E114" s="189" t="n">
        <v>0.1011999919053</v>
      </c>
      <c r="F114" s="30" t="n">
        <v>5000</v>
      </c>
      <c r="G114" s="30">
        <f>ROUND(E114*F114,2)</f>
        <v/>
      </c>
      <c r="H114" s="128">
        <f>G114/$G$151</f>
        <v/>
      </c>
      <c r="I114" s="30">
        <f>ROUND(F114*Прил.10!$D$13,2)</f>
        <v/>
      </c>
      <c r="J114" s="30">
        <f>ROUND(I114*E114,2)</f>
        <v/>
      </c>
    </row>
    <row r="115" hidden="1" outlineLevel="1" ht="39.6" customFormat="1" customHeight="1" s="200">
      <c r="A115" s="256" t="n">
        <v>87</v>
      </c>
      <c r="B115" s="135" t="inlineStr">
        <is>
          <t>11.1.03.06-0087</t>
        </is>
      </c>
      <c r="C115" s="263" t="inlineStr">
        <is>
          <t>Доски обрезные хвойных пород длиной: 4-6,5 м, шириной 75-150 мм, толщиной 25 мм, III сорта</t>
        </is>
      </c>
      <c r="D115" s="256" t="inlineStr">
        <is>
          <t>м3</t>
        </is>
      </c>
      <c r="E115" s="189" t="n">
        <v>0.44959996403775</v>
      </c>
      <c r="F115" s="30" t="n">
        <v>1100</v>
      </c>
      <c r="G115" s="30">
        <f>ROUND(E115*F115,2)</f>
        <v/>
      </c>
      <c r="H115" s="128">
        <f>G115/$G$151</f>
        <v/>
      </c>
      <c r="I115" s="30">
        <f>ROUND(F115*Прил.10!$D$13,2)</f>
        <v/>
      </c>
      <c r="J115" s="30">
        <f>ROUND(I115*E115,2)</f>
        <v/>
      </c>
    </row>
    <row r="116" hidden="1" outlineLevel="1" ht="26.45" customFormat="1" customHeight="1" s="200">
      <c r="A116" s="256" t="n">
        <v>88</v>
      </c>
      <c r="B116" s="135" t="inlineStr">
        <is>
          <t>07.2.07.04-0007</t>
        </is>
      </c>
      <c r="C116" s="263" t="inlineStr">
        <is>
          <t>Конструкции стальные индивидуальные: решетчатые сварные массой до 0,1 т</t>
        </is>
      </c>
      <c r="D116" s="256" t="inlineStr">
        <is>
          <t>т</t>
        </is>
      </c>
      <c r="E116" s="189" t="n">
        <v>0.041999996640538</v>
      </c>
      <c r="F116" s="30" t="n">
        <v>11500</v>
      </c>
      <c r="G116" s="30">
        <f>ROUND(E116*F116,2)</f>
        <v/>
      </c>
      <c r="H116" s="128">
        <f>G116/$G$151</f>
        <v/>
      </c>
      <c r="I116" s="30">
        <f>ROUND(F116*Прил.10!$D$13,2)</f>
        <v/>
      </c>
      <c r="J116" s="30">
        <f>ROUND(I116*E116,2)</f>
        <v/>
      </c>
    </row>
    <row r="117" hidden="1" outlineLevel="1" ht="26.45" customFormat="1" customHeight="1" s="200">
      <c r="A117" s="256" t="n">
        <v>89</v>
      </c>
      <c r="B117" s="135" t="inlineStr">
        <is>
          <t>08.3.03.06-0002</t>
        </is>
      </c>
      <c r="C117" s="263" t="inlineStr">
        <is>
          <t>Проволока горячекатаная в мотках, диаметром 6,3-6,5 мм</t>
        </is>
      </c>
      <c r="D117" s="256" t="inlineStr">
        <is>
          <t>т</t>
        </is>
      </c>
      <c r="E117" s="189" t="n">
        <v>0.10240167400682</v>
      </c>
      <c r="F117" s="30" t="n">
        <v>4455.2</v>
      </c>
      <c r="G117" s="30">
        <f>ROUND(E117*F117,2)</f>
        <v/>
      </c>
      <c r="H117" s="128">
        <f>G117/$G$151</f>
        <v/>
      </c>
      <c r="I117" s="30">
        <f>ROUND(F117*Прил.10!$D$13,2)</f>
        <v/>
      </c>
      <c r="J117" s="30">
        <f>ROUND(I117*E117,2)</f>
        <v/>
      </c>
    </row>
    <row r="118" hidden="1" outlineLevel="1" ht="52.9" customFormat="1" customHeight="1" s="200">
      <c r="A118" s="256" t="n">
        <v>90</v>
      </c>
      <c r="B118" s="135" t="inlineStr">
        <is>
          <t>07.2.07.12-0020</t>
        </is>
      </c>
      <c r="C118" s="26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18" s="256" t="inlineStr">
        <is>
          <t>т</t>
        </is>
      </c>
      <c r="E118" s="189" t="n">
        <v>0.055199684381412</v>
      </c>
      <c r="F118" s="30" t="n">
        <v>7712</v>
      </c>
      <c r="G118" s="30">
        <f>ROUND(E118*F118,2)</f>
        <v/>
      </c>
      <c r="H118" s="128">
        <f>G118/$G$151</f>
        <v/>
      </c>
      <c r="I118" s="30">
        <f>ROUND(F118*Прил.10!$D$13,2)</f>
        <v/>
      </c>
      <c r="J118" s="30">
        <f>ROUND(I118*E118,2)</f>
        <v/>
      </c>
    </row>
    <row r="119" hidden="1" outlineLevel="1" ht="13.9" customFormat="1" customHeight="1" s="200">
      <c r="A119" s="256" t="n">
        <v>91</v>
      </c>
      <c r="B119" s="135" t="inlineStr">
        <is>
          <t>01.7.11.07-0035</t>
        </is>
      </c>
      <c r="C119" s="263" t="inlineStr">
        <is>
          <t>Электроды диаметром: 4 мм Э46</t>
        </is>
      </c>
      <c r="D119" s="256" t="inlineStr">
        <is>
          <t>т</t>
        </is>
      </c>
      <c r="E119" s="189" t="n">
        <v>0.034399476269786</v>
      </c>
      <c r="F119" s="30" t="n">
        <v>10749</v>
      </c>
      <c r="G119" s="30">
        <f>ROUND(E119*F119,2)</f>
        <v/>
      </c>
      <c r="H119" s="128">
        <f>G119/$G$151</f>
        <v/>
      </c>
      <c r="I119" s="30">
        <f>ROUND(F119*Прил.10!$D$13,2)</f>
        <v/>
      </c>
      <c r="J119" s="30">
        <f>ROUND(I119*E119,2)</f>
        <v/>
      </c>
    </row>
    <row r="120" hidden="1" outlineLevel="1" ht="13.9" customFormat="1" customHeight="1" s="200">
      <c r="A120" s="256" t="n">
        <v>92</v>
      </c>
      <c r="B120" s="135" t="inlineStr">
        <is>
          <t>20.1.02.14-1022</t>
        </is>
      </c>
      <c r="C120" s="263" t="inlineStr">
        <is>
          <t>Серьга СРС-7-16</t>
        </is>
      </c>
      <c r="D120" s="256" t="inlineStr">
        <is>
          <t>шт</t>
        </is>
      </c>
      <c r="E120" s="189" t="n">
        <v>28.000414426992</v>
      </c>
      <c r="F120" s="30" t="n">
        <v>10.03</v>
      </c>
      <c r="G120" s="30">
        <f>ROUND(E120*F120,2)</f>
        <v/>
      </c>
      <c r="H120" s="128">
        <f>G120/$G$151</f>
        <v/>
      </c>
      <c r="I120" s="30">
        <f>ROUND(F120*Прил.10!$D$13,2)</f>
        <v/>
      </c>
      <c r="J120" s="30">
        <f>ROUND(I120*E120,2)</f>
        <v/>
      </c>
    </row>
    <row r="121" hidden="1" outlineLevel="1" ht="13.9" customFormat="1" customHeight="1" s="200">
      <c r="A121" s="256" t="n">
        <v>93</v>
      </c>
      <c r="B121" s="135" t="inlineStr">
        <is>
          <t>20.5.04.05-0012</t>
        </is>
      </c>
      <c r="C121" s="263" t="inlineStr">
        <is>
          <t>Зажим ответвительный ОА 120-1</t>
        </is>
      </c>
      <c r="D121" s="256" t="inlineStr">
        <is>
          <t>100 шт</t>
        </is>
      </c>
      <c r="E121" s="189" t="n">
        <v>0.1799999856023</v>
      </c>
      <c r="F121" s="30" t="n">
        <v>1261</v>
      </c>
      <c r="G121" s="30">
        <f>ROUND(E121*F121,2)</f>
        <v/>
      </c>
      <c r="H121" s="128">
        <f>G121/$G$151</f>
        <v/>
      </c>
      <c r="I121" s="30">
        <f>ROUND(F121*Прил.10!$D$13,2)</f>
        <v/>
      </c>
      <c r="J121" s="30">
        <f>ROUND(I121*E121,2)</f>
        <v/>
      </c>
    </row>
    <row r="122" hidden="1" outlineLevel="1" ht="26.45" customFormat="1" customHeight="1" s="200">
      <c r="A122" s="256" t="n">
        <v>94</v>
      </c>
      <c r="B122" s="135" t="inlineStr">
        <is>
          <t>20.5.04.05-0013</t>
        </is>
      </c>
      <c r="C122" s="263" t="inlineStr">
        <is>
          <t>Зажим ответвительный ОА 120-2 (прим. Зажим ответвительный ОА-120Т-2 )</t>
        </is>
      </c>
      <c r="D122" s="256" t="inlineStr">
        <is>
          <t>100 шт</t>
        </is>
      </c>
      <c r="E122" s="189" t="n">
        <v>0.059999995200768</v>
      </c>
      <c r="F122" s="30" t="n">
        <v>3782</v>
      </c>
      <c r="G122" s="30">
        <f>ROUND(E122*F122,2)</f>
        <v/>
      </c>
      <c r="H122" s="128">
        <f>G122/$G$151</f>
        <v/>
      </c>
      <c r="I122" s="30">
        <f>ROUND(F122*Прил.10!$D$13,2)</f>
        <v/>
      </c>
      <c r="J122" s="30">
        <f>ROUND(I122*E122,2)</f>
        <v/>
      </c>
    </row>
    <row r="123" hidden="1" outlineLevel="1" ht="13.9" customFormat="1" customHeight="1" s="200">
      <c r="A123" s="256" t="n">
        <v>95</v>
      </c>
      <c r="B123" s="135" t="inlineStr">
        <is>
          <t>08.3.11.01-0091</t>
        </is>
      </c>
      <c r="C123" s="263" t="inlineStr">
        <is>
          <t>Швеллеры № 40 из стали марки: Ст0</t>
        </is>
      </c>
      <c r="D123" s="256" t="inlineStr">
        <is>
          <t>т</t>
        </is>
      </c>
      <c r="E123" s="189" t="n">
        <v>0.043999996480563</v>
      </c>
      <c r="F123" s="30" t="n">
        <v>4920</v>
      </c>
      <c r="G123" s="30">
        <f>ROUND(E123*F123,2)</f>
        <v/>
      </c>
      <c r="H123" s="128">
        <f>G123/$G$151</f>
        <v/>
      </c>
      <c r="I123" s="30">
        <f>ROUND(F123*Прил.10!$D$13,2)</f>
        <v/>
      </c>
      <c r="J123" s="30">
        <f>ROUND(I123*E123,2)</f>
        <v/>
      </c>
    </row>
    <row r="124" hidden="1" outlineLevel="1" ht="13.9" customFormat="1" customHeight="1" s="200">
      <c r="A124" s="256" t="n">
        <v>96</v>
      </c>
      <c r="B124" s="135" t="inlineStr">
        <is>
          <t>01.7.03.01-0001</t>
        </is>
      </c>
      <c r="C124" s="263" t="inlineStr">
        <is>
          <t>Вода</t>
        </is>
      </c>
      <c r="D124" s="256" t="inlineStr">
        <is>
          <t>м3</t>
        </is>
      </c>
      <c r="E124" s="189" t="n">
        <v>82.473510222746</v>
      </c>
      <c r="F124" s="30" t="n">
        <v>2.44</v>
      </c>
      <c r="G124" s="30">
        <f>ROUND(E124*F124,2)</f>
        <v/>
      </c>
      <c r="H124" s="128">
        <f>G124/$G$151</f>
        <v/>
      </c>
      <c r="I124" s="30">
        <f>ROUND(F124*Прил.10!$D$13,2)</f>
        <v/>
      </c>
      <c r="J124" s="30">
        <f>ROUND(I124*E124,2)</f>
        <v/>
      </c>
    </row>
    <row r="125" hidden="1" outlineLevel="1" ht="13.9" customFormat="1" customHeight="1" s="200">
      <c r="A125" s="256" t="n">
        <v>97</v>
      </c>
      <c r="B125" s="135" t="inlineStr">
        <is>
          <t>08.3.03.04-0012</t>
        </is>
      </c>
      <c r="C125" s="263" t="inlineStr">
        <is>
          <t>Проволока светлая диаметром: 1,1 мм</t>
        </is>
      </c>
      <c r="D125" s="256" t="inlineStr">
        <is>
          <t>т</t>
        </is>
      </c>
      <c r="E125" s="189" t="n">
        <v>0.019199998464246</v>
      </c>
      <c r="F125" s="30" t="n">
        <v>10200</v>
      </c>
      <c r="G125" s="30">
        <f>ROUND(E125*F125,2)</f>
        <v/>
      </c>
      <c r="H125" s="128">
        <f>G125/$G$151</f>
        <v/>
      </c>
      <c r="I125" s="30">
        <f>ROUND(F125*Прил.10!$D$13,2)</f>
        <v/>
      </c>
      <c r="J125" s="30">
        <f>ROUND(I125*E125,2)</f>
        <v/>
      </c>
    </row>
    <row r="126" hidden="1" outlineLevel="1" ht="13.9" customFormat="1" customHeight="1" s="200">
      <c r="A126" s="256" t="n">
        <v>98</v>
      </c>
      <c r="B126" s="135" t="inlineStr">
        <is>
          <t>01.3.01.01-0001</t>
        </is>
      </c>
      <c r="C126" s="263" t="inlineStr">
        <is>
          <t>Бензин авиационный Б-70</t>
        </is>
      </c>
      <c r="D126" s="256" t="inlineStr">
        <is>
          <t>т</t>
        </is>
      </c>
      <c r="E126" s="189" t="n">
        <v>0.043601274987597</v>
      </c>
      <c r="F126" s="30" t="n">
        <v>4488.4</v>
      </c>
      <c r="G126" s="30">
        <f>ROUND(E126*F126,2)</f>
        <v/>
      </c>
      <c r="H126" s="128">
        <f>G126/$G$151</f>
        <v/>
      </c>
      <c r="I126" s="30">
        <f>ROUND(F126*Прил.10!$D$13,2)</f>
        <v/>
      </c>
      <c r="J126" s="30">
        <f>ROUND(I126*E126,2)</f>
        <v/>
      </c>
    </row>
    <row r="127" hidden="1" outlineLevel="1" ht="26.45" customFormat="1" customHeight="1" s="200">
      <c r="A127" s="256" t="n">
        <v>99</v>
      </c>
      <c r="B127" s="135" t="inlineStr">
        <is>
          <t>01.2.01.02-0031</t>
        </is>
      </c>
      <c r="C127" s="263" t="inlineStr">
        <is>
          <t>Битумы нефтяные строительные изоляционные БНИ-IV-3, БНИ-IV, БНИ-V</t>
        </is>
      </c>
      <c r="D127" s="256" t="inlineStr">
        <is>
          <t>т</t>
        </is>
      </c>
      <c r="E127" s="189" t="n">
        <v>0.13040706921512</v>
      </c>
      <c r="F127" s="30" t="n">
        <v>1412.5</v>
      </c>
      <c r="G127" s="30">
        <f>ROUND(E127*F127,2)</f>
        <v/>
      </c>
      <c r="H127" s="128">
        <f>G127/$G$151</f>
        <v/>
      </c>
      <c r="I127" s="30">
        <f>ROUND(F127*Прил.10!$D$13,2)</f>
        <v/>
      </c>
      <c r="J127" s="30">
        <f>ROUND(I127*E127,2)</f>
        <v/>
      </c>
    </row>
    <row r="128" hidden="1" outlineLevel="1" ht="13.9" customFormat="1" customHeight="1" s="200">
      <c r="A128" s="256" t="n">
        <v>100</v>
      </c>
      <c r="B128" s="135" t="inlineStr">
        <is>
          <t>01.3.02.08-0001</t>
        </is>
      </c>
      <c r="C128" s="263" t="inlineStr">
        <is>
          <t>Кислород технический: газообразный</t>
        </is>
      </c>
      <c r="D128" s="256" t="inlineStr">
        <is>
          <t>м3</t>
        </is>
      </c>
      <c r="E128" s="189" t="n">
        <v>29.095762519742</v>
      </c>
      <c r="F128" s="30" t="n">
        <v>6.22</v>
      </c>
      <c r="G128" s="30">
        <f>ROUND(E128*F128,2)</f>
        <v/>
      </c>
      <c r="H128" s="128">
        <f>G128/$G$151</f>
        <v/>
      </c>
      <c r="I128" s="30">
        <f>ROUND(F128*Прил.10!$D$13,2)</f>
        <v/>
      </c>
      <c r="J128" s="30">
        <f>ROUND(I128*E128,2)</f>
        <v/>
      </c>
    </row>
    <row r="129" hidden="1" outlineLevel="1" ht="13.9" customFormat="1" customHeight="1" s="200">
      <c r="A129" s="256" t="n">
        <v>101</v>
      </c>
      <c r="B129" s="135" t="inlineStr">
        <is>
          <t>14.5.09.07-0029</t>
        </is>
      </c>
      <c r="C129" s="263" t="inlineStr">
        <is>
          <t>Растворитель марки: Р-4</t>
        </is>
      </c>
      <c r="D129" s="256" t="inlineStr">
        <is>
          <t>т</t>
        </is>
      </c>
      <c r="E129" s="189" t="n">
        <v>0.013600848169006</v>
      </c>
      <c r="F129" s="30" t="n">
        <v>9420</v>
      </c>
      <c r="G129" s="30">
        <f>ROUND(E129*F129,2)</f>
        <v/>
      </c>
      <c r="H129" s="128">
        <f>G129/$G$151</f>
        <v/>
      </c>
      <c r="I129" s="30">
        <f>ROUND(F129*Прил.10!$D$13,2)</f>
        <v/>
      </c>
      <c r="J129" s="30">
        <f>ROUND(I129*E129,2)</f>
        <v/>
      </c>
    </row>
    <row r="130" hidden="1" outlineLevel="1" ht="26.45" customFormat="1" customHeight="1" s="200">
      <c r="A130" s="256" t="n">
        <v>102</v>
      </c>
      <c r="B130" s="135" t="inlineStr">
        <is>
          <t>01.3.01.06-0050</t>
        </is>
      </c>
      <c r="C130" s="263" t="inlineStr">
        <is>
          <t>Смазка универсальная тугоплавкая УТ (консталин жировой)</t>
        </is>
      </c>
      <c r="D130" s="256" t="inlineStr">
        <is>
          <t>т</t>
        </is>
      </c>
      <c r="E130" s="189" t="n">
        <v>0.0063999994880819</v>
      </c>
      <c r="F130" s="30" t="n">
        <v>17500</v>
      </c>
      <c r="G130" s="30">
        <f>ROUND(E130*F130,2)</f>
        <v/>
      </c>
      <c r="H130" s="128">
        <f>G130/$G$151</f>
        <v/>
      </c>
      <c r="I130" s="30">
        <f>ROUND(F130*Прил.10!$D$13,2)</f>
        <v/>
      </c>
      <c r="J130" s="30">
        <f>ROUND(I130*E130,2)</f>
        <v/>
      </c>
    </row>
    <row r="131" hidden="1" outlineLevel="1" ht="26.45" customFormat="1" customHeight="1" s="200">
      <c r="A131" s="256" t="n">
        <v>103</v>
      </c>
      <c r="B131" s="135" t="inlineStr">
        <is>
          <t>01.2.01.02-0052</t>
        </is>
      </c>
      <c r="C131" s="263" t="inlineStr">
        <is>
          <t>Битумы нефтяные строительные марки: БН-70/30</t>
        </is>
      </c>
      <c r="D131" s="256" t="inlineStr">
        <is>
          <t>т</t>
        </is>
      </c>
      <c r="E131" s="189" t="n">
        <v>0.065198290425744</v>
      </c>
      <c r="F131" s="30" t="n">
        <v>1525.5</v>
      </c>
      <c r="G131" s="30">
        <f>ROUND(E131*F131,2)</f>
        <v/>
      </c>
      <c r="H131" s="128">
        <f>G131/$G$151</f>
        <v/>
      </c>
      <c r="I131" s="30">
        <f>ROUND(F131*Прил.10!$D$13,2)</f>
        <v/>
      </c>
      <c r="J131" s="30">
        <f>ROUND(I131*E131,2)</f>
        <v/>
      </c>
    </row>
    <row r="132" hidden="1" outlineLevel="1" ht="13.9" customFormat="1" customHeight="1" s="200">
      <c r="A132" s="256" t="n">
        <v>104</v>
      </c>
      <c r="B132" s="135" t="inlineStr">
        <is>
          <t>01.7.20.08-0071</t>
        </is>
      </c>
      <c r="C132" s="263" t="inlineStr">
        <is>
          <t>Канаты пеньковые пропитанные</t>
        </is>
      </c>
      <c r="D132" s="256" t="inlineStr">
        <is>
          <t>т</t>
        </is>
      </c>
      <c r="E132" s="189" t="n">
        <v>0.0023999998080307</v>
      </c>
      <c r="F132" s="30" t="n">
        <v>37900</v>
      </c>
      <c r="G132" s="30">
        <f>ROUND(E132*F132,2)</f>
        <v/>
      </c>
      <c r="H132" s="128">
        <f>G132/$G$151</f>
        <v/>
      </c>
      <c r="I132" s="30">
        <f>ROUND(F132*Прил.10!$D$13,2)</f>
        <v/>
      </c>
      <c r="J132" s="30">
        <f>ROUND(I132*E132,2)</f>
        <v/>
      </c>
    </row>
    <row r="133" hidden="1" outlineLevel="1" ht="39.6" customFormat="1" customHeight="1" s="200">
      <c r="A133" s="256" t="n">
        <v>105</v>
      </c>
      <c r="B133" s="135" t="inlineStr">
        <is>
          <t>08.3.05.02-0101</t>
        </is>
      </c>
      <c r="C133" s="263" t="inlineStr">
        <is>
          <t>Сталь листовая углеродистая обыкновенного качества марки ВСт3пс5 толщиной: 4-6 мм</t>
        </is>
      </c>
      <c r="D133" s="256" t="inlineStr">
        <is>
          <t>т</t>
        </is>
      </c>
      <c r="E133" s="189" t="n">
        <v>0.014801317573675</v>
      </c>
      <c r="F133" s="30" t="n">
        <v>5763</v>
      </c>
      <c r="G133" s="30">
        <f>ROUND(E133*F133,2)</f>
        <v/>
      </c>
      <c r="H133" s="128">
        <f>G133/$G$151</f>
        <v/>
      </c>
      <c r="I133" s="30">
        <f>ROUND(F133*Прил.10!$D$13,2)</f>
        <v/>
      </c>
      <c r="J133" s="30">
        <f>ROUND(I133*E133,2)</f>
        <v/>
      </c>
    </row>
    <row r="134" hidden="1" outlineLevel="1" ht="26.45" customFormat="1" customHeight="1" s="200">
      <c r="A134" s="256" t="n">
        <v>106</v>
      </c>
      <c r="B134" s="135" t="inlineStr">
        <is>
          <t>03.1.02.03-0011</t>
        </is>
      </c>
      <c r="C134" s="263" t="inlineStr">
        <is>
          <t>Известь строительная: негашеная комовая, сорт I</t>
        </is>
      </c>
      <c r="D134" s="256" t="inlineStr">
        <is>
          <t>т</t>
        </is>
      </c>
      <c r="E134" s="189" t="n">
        <v>0.1012117005497</v>
      </c>
      <c r="F134" s="30" t="n">
        <v>734.5</v>
      </c>
      <c r="G134" s="30">
        <f>ROUND(E134*F134,2)</f>
        <v/>
      </c>
      <c r="H134" s="128">
        <f>G134/$G$151</f>
        <v/>
      </c>
      <c r="I134" s="30">
        <f>ROUND(F134*Прил.10!$D$13,2)</f>
        <v/>
      </c>
      <c r="J134" s="30">
        <f>ROUND(I134*E134,2)</f>
        <v/>
      </c>
    </row>
    <row r="135" hidden="1" outlineLevel="1" ht="13.9" customFormat="1" customHeight="1" s="200">
      <c r="A135" s="256" t="n">
        <v>107</v>
      </c>
      <c r="B135" s="135" t="inlineStr">
        <is>
          <t>14.5.09.02-0002</t>
        </is>
      </c>
      <c r="C135" s="263" t="inlineStr">
        <is>
          <t>Ксилол нефтяной марки А</t>
        </is>
      </c>
      <c r="D135" s="256" t="inlineStr">
        <is>
          <t>т</t>
        </is>
      </c>
      <c r="E135" s="189" t="n">
        <v>0.0079999993601024</v>
      </c>
      <c r="F135" s="30" t="n">
        <v>7640</v>
      </c>
      <c r="G135" s="30">
        <f>ROUND(E135*F135,2)</f>
        <v/>
      </c>
      <c r="H135" s="128">
        <f>G135/$G$151</f>
        <v/>
      </c>
      <c r="I135" s="30">
        <f>ROUND(F135*Прил.10!$D$13,2)</f>
        <v/>
      </c>
      <c r="J135" s="30">
        <f>ROUND(I135*E135,2)</f>
        <v/>
      </c>
    </row>
    <row r="136" hidden="1" outlineLevel="1" ht="26.45" customFormat="1" customHeight="1" s="200">
      <c r="A136" s="256" t="n">
        <v>108</v>
      </c>
      <c r="B136" s="135" t="inlineStr">
        <is>
          <t>02.2.05.04-1777</t>
        </is>
      </c>
      <c r="C136" s="263" t="inlineStr">
        <is>
          <t>Щебень М 800, фракция 20-40 мм, группа 2</t>
        </is>
      </c>
      <c r="D136" s="256" t="inlineStr">
        <is>
          <t>м3</t>
        </is>
      </c>
      <c r="E136" s="189" t="n">
        <v>0.50276517997018</v>
      </c>
      <c r="F136" s="30" t="n">
        <v>108.4</v>
      </c>
      <c r="G136" s="30">
        <f>ROUND(E136*F136,2)</f>
        <v/>
      </c>
      <c r="H136" s="128">
        <f>G136/$G$151</f>
        <v/>
      </c>
      <c r="I136" s="30">
        <f>ROUND(F136*Прил.10!$D$13,2)</f>
        <v/>
      </c>
      <c r="J136" s="30">
        <f>ROUND(I136*E136,2)</f>
        <v/>
      </c>
    </row>
    <row r="137" hidden="1" outlineLevel="1" ht="13.9" customFormat="1" customHeight="1" s="200">
      <c r="A137" s="256" t="n">
        <v>109</v>
      </c>
      <c r="B137" s="135" t="inlineStr">
        <is>
          <t>01.3.02.09-0022</t>
        </is>
      </c>
      <c r="C137" s="263" t="inlineStr">
        <is>
          <t>Пропан-бутан, смесь техническая</t>
        </is>
      </c>
      <c r="D137" s="256" t="inlineStr">
        <is>
          <t>кг</t>
        </is>
      </c>
      <c r="E137" s="189" t="n">
        <v>8.8052443937323</v>
      </c>
      <c r="F137" s="30" t="n">
        <v>6.09</v>
      </c>
      <c r="G137" s="30">
        <f>ROUND(E137*F137,2)</f>
        <v/>
      </c>
      <c r="H137" s="128">
        <f>G137/$G$151</f>
        <v/>
      </c>
      <c r="I137" s="30">
        <f>ROUND(F137*Прил.10!$D$13,2)</f>
        <v/>
      </c>
      <c r="J137" s="30">
        <f>ROUND(I137*E137,2)</f>
        <v/>
      </c>
    </row>
    <row r="138" hidden="1" outlineLevel="1" ht="13.9" customFormat="1" customHeight="1" s="200">
      <c r="A138" s="256" t="n">
        <v>110</v>
      </c>
      <c r="B138" s="135" t="inlineStr">
        <is>
          <t>01.1.02.10-1022</t>
        </is>
      </c>
      <c r="C138" s="263" t="inlineStr">
        <is>
          <t>Хризотил, группа 6К</t>
        </is>
      </c>
      <c r="D138" s="256" t="inlineStr">
        <is>
          <t>т</t>
        </is>
      </c>
      <c r="E138" s="189" t="n">
        <v>0.041999996640538</v>
      </c>
      <c r="F138" s="30" t="n">
        <v>1160</v>
      </c>
      <c r="G138" s="30">
        <f>ROUND(E138*F138,2)</f>
        <v/>
      </c>
      <c r="H138" s="128">
        <f>G138/$G$151</f>
        <v/>
      </c>
      <c r="I138" s="30">
        <f>ROUND(F138*Прил.10!$D$13,2)</f>
        <v/>
      </c>
      <c r="J138" s="30">
        <f>ROUND(I138*E138,2)</f>
        <v/>
      </c>
    </row>
    <row r="139" hidden="1" outlineLevel="1" ht="39.6" customFormat="1" customHeight="1" s="200">
      <c r="A139" s="256" t="n">
        <v>111</v>
      </c>
      <c r="B139" s="135" t="inlineStr">
        <is>
          <t>11.1.03.01-0077</t>
        </is>
      </c>
      <c r="C139" s="263" t="inlineStr">
        <is>
          <t>Бруски обрезные хвойных пород длиной: 4-6,5 м, шириной 75-150 мм, толщиной 40-75 мм, I сорта</t>
        </is>
      </c>
      <c r="D139" s="256" t="inlineStr">
        <is>
          <t>м3</t>
        </is>
      </c>
      <c r="E139" s="189" t="n">
        <v>0.023199998144297</v>
      </c>
      <c r="F139" s="30" t="n">
        <v>1700</v>
      </c>
      <c r="G139" s="30">
        <f>ROUND(E139*F139,2)</f>
        <v/>
      </c>
      <c r="H139" s="128">
        <f>G139/$G$151</f>
        <v/>
      </c>
      <c r="I139" s="30">
        <f>ROUND(F139*Прил.10!$D$13,2)</f>
        <v/>
      </c>
      <c r="J139" s="30">
        <f>ROUND(I139*E139,2)</f>
        <v/>
      </c>
    </row>
    <row r="140" hidden="1" outlineLevel="1" ht="13.9" customFormat="1" customHeight="1" s="200">
      <c r="A140" s="256" t="n">
        <v>112</v>
      </c>
      <c r="B140" s="135" t="inlineStr">
        <is>
          <t>20.2.08.07-0033</t>
        </is>
      </c>
      <c r="C140" s="263" t="inlineStr">
        <is>
          <t>Скоба: У1078</t>
        </is>
      </c>
      <c r="D140" s="256" t="inlineStr">
        <is>
          <t>100 шт</t>
        </is>
      </c>
      <c r="E140" s="189" t="n">
        <v>0.035202590377112</v>
      </c>
      <c r="F140" s="30" t="n">
        <v>617</v>
      </c>
      <c r="G140" s="30">
        <f>ROUND(E140*F140,2)</f>
        <v/>
      </c>
      <c r="H140" s="128">
        <f>G140/$G$151</f>
        <v/>
      </c>
      <c r="I140" s="30">
        <f>ROUND(F140*Прил.10!$D$13,2)</f>
        <v/>
      </c>
      <c r="J140" s="30">
        <f>ROUND(I140*E140,2)</f>
        <v/>
      </c>
    </row>
    <row r="141" hidden="1" outlineLevel="1" ht="66" customFormat="1" customHeight="1" s="200">
      <c r="A141" s="256" t="n">
        <v>113</v>
      </c>
      <c r="B141" s="135" t="inlineStr">
        <is>
          <t>08.2.02.11-0007</t>
        </is>
      </c>
      <c r="C141" s="26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41" s="256" t="inlineStr">
        <is>
          <t>10 м</t>
        </is>
      </c>
      <c r="E141" s="189" t="n">
        <v>0.42476069189292</v>
      </c>
      <c r="F141" s="30" t="n">
        <v>50.24</v>
      </c>
      <c r="G141" s="30">
        <f>ROUND(E141*F141,2)</f>
        <v/>
      </c>
      <c r="H141" s="128">
        <f>G141/$G$151</f>
        <v/>
      </c>
      <c r="I141" s="30">
        <f>ROUND(F141*Прил.10!$D$13,2)</f>
        <v/>
      </c>
      <c r="J141" s="30">
        <f>ROUND(I141*E141,2)</f>
        <v/>
      </c>
    </row>
    <row r="142" hidden="1" outlineLevel="1" ht="13.9" customFormat="1" customHeight="1" s="200">
      <c r="A142" s="256" t="n">
        <v>114</v>
      </c>
      <c r="B142" s="135" t="inlineStr">
        <is>
          <t>01.7.20.08-0051</t>
        </is>
      </c>
      <c r="C142" s="263" t="inlineStr">
        <is>
          <t>Ветошь</t>
        </is>
      </c>
      <c r="D142" s="256" t="inlineStr">
        <is>
          <t>кг</t>
        </is>
      </c>
      <c r="E142" s="189" t="n">
        <v>9.1775795803335</v>
      </c>
      <c r="F142" s="30" t="n">
        <v>1.82</v>
      </c>
      <c r="G142" s="30">
        <f>ROUND(E142*F142,2)</f>
        <v/>
      </c>
      <c r="H142" s="128">
        <f>G142/$G$151</f>
        <v/>
      </c>
      <c r="I142" s="30">
        <f>ROUND(F142*Прил.10!$D$13,2)</f>
        <v/>
      </c>
      <c r="J142" s="30">
        <f>ROUND(I142*E142,2)</f>
        <v/>
      </c>
    </row>
    <row r="143" hidden="1" outlineLevel="1" ht="13.9" customFormat="1" customHeight="1" s="200">
      <c r="A143" s="256" t="n">
        <v>115</v>
      </c>
      <c r="B143" s="135" t="inlineStr">
        <is>
          <t>01.7.15.07-0014</t>
        </is>
      </c>
      <c r="C143" s="263" t="inlineStr">
        <is>
          <t>Дюбели распорные полипропиленовые</t>
        </is>
      </c>
      <c r="D143" s="256" t="inlineStr">
        <is>
          <t>100 шт</t>
        </is>
      </c>
      <c r="E143" s="189" t="n">
        <v>0.12790696651327</v>
      </c>
      <c r="F143" s="30" t="n">
        <v>86</v>
      </c>
      <c r="G143" s="30">
        <f>ROUND(E143*F143,2)</f>
        <v/>
      </c>
      <c r="H143" s="128">
        <f>G143/$G$151</f>
        <v/>
      </c>
      <c r="I143" s="30">
        <f>ROUND(F143*Прил.10!$D$13,2)</f>
        <v/>
      </c>
      <c r="J143" s="30">
        <f>ROUND(I143*E143,2)</f>
        <v/>
      </c>
    </row>
    <row r="144" hidden="1" outlineLevel="1" ht="13.9" customFormat="1" customHeight="1" s="200">
      <c r="A144" s="256" t="n">
        <v>116</v>
      </c>
      <c r="B144" s="135" t="inlineStr">
        <is>
          <t>02.2.02.03-0021</t>
        </is>
      </c>
      <c r="C144" s="263" t="inlineStr">
        <is>
          <t>Порошок минеральный</t>
        </is>
      </c>
      <c r="D144" s="256" t="inlineStr">
        <is>
          <t>т</t>
        </is>
      </c>
      <c r="E144" s="189" t="n">
        <v>0.041999996640538</v>
      </c>
      <c r="F144" s="30" t="n">
        <v>150</v>
      </c>
      <c r="G144" s="30">
        <f>ROUND(E144*F144,2)</f>
        <v/>
      </c>
      <c r="H144" s="128">
        <f>G144/$G$151</f>
        <v/>
      </c>
      <c r="I144" s="30">
        <f>ROUND(F144*Прил.10!$D$13,2)</f>
        <v/>
      </c>
      <c r="J144" s="30">
        <f>ROUND(I144*E144,2)</f>
        <v/>
      </c>
    </row>
    <row r="145" hidden="1" outlineLevel="1" ht="13.9" customFormat="1" customHeight="1" s="200">
      <c r="A145" s="256" t="n">
        <v>117</v>
      </c>
      <c r="B145" s="135" t="inlineStr">
        <is>
          <t>07.2.07.02-0001</t>
        </is>
      </c>
      <c r="C145" s="263" t="inlineStr">
        <is>
          <t>Кондуктор инвентарный металлический</t>
        </is>
      </c>
      <c r="D145" s="256" t="inlineStr">
        <is>
          <t>шт</t>
        </is>
      </c>
      <c r="E145" s="189" t="n">
        <v>0.016589594048767</v>
      </c>
      <c r="F145" s="30" t="n">
        <v>346</v>
      </c>
      <c r="G145" s="30">
        <f>ROUND(E145*F145,2)</f>
        <v/>
      </c>
      <c r="H145" s="128">
        <f>G145/$G$151</f>
        <v/>
      </c>
      <c r="I145" s="30">
        <f>ROUND(F145*Прил.10!$D$13,2)</f>
        <v/>
      </c>
      <c r="J145" s="30">
        <f>ROUND(I145*E145,2)</f>
        <v/>
      </c>
    </row>
    <row r="146" hidden="1" outlineLevel="1" ht="13.9" customFormat="1" customHeight="1" s="200">
      <c r="A146" s="256" t="n">
        <v>118</v>
      </c>
      <c r="B146" s="135" t="inlineStr">
        <is>
          <t>01.7.15.07-0031</t>
        </is>
      </c>
      <c r="C146" s="263" t="inlineStr">
        <is>
          <t>Дюбели распорные с гайкой</t>
        </is>
      </c>
      <c r="D146" s="256" t="inlineStr">
        <is>
          <t>100 шт</t>
        </is>
      </c>
      <c r="E146" s="189" t="n">
        <v>0.033636360945885</v>
      </c>
      <c r="F146" s="30" t="n">
        <v>110</v>
      </c>
      <c r="G146" s="30">
        <f>ROUND(E146*F146,2)</f>
        <v/>
      </c>
      <c r="H146" s="128">
        <f>G146/$G$151</f>
        <v/>
      </c>
      <c r="I146" s="30">
        <f>ROUND(F146*Прил.10!$D$13,2)</f>
        <v/>
      </c>
      <c r="J146" s="30">
        <f>ROUND(I146*E146,2)</f>
        <v/>
      </c>
    </row>
    <row r="147" hidden="1" outlineLevel="1" ht="26.45" customFormat="1" customHeight="1" s="200">
      <c r="A147" s="256" t="n">
        <v>119</v>
      </c>
      <c r="B147" s="135" t="inlineStr">
        <is>
          <t>03.2.01.01-0003</t>
        </is>
      </c>
      <c r="C147" s="263" t="inlineStr">
        <is>
          <t>Портландцемент общестроительного назначения бездобавочный, марки: 500</t>
        </is>
      </c>
      <c r="D147" s="256" t="inlineStr">
        <is>
          <t>т</t>
        </is>
      </c>
      <c r="E147" s="189" t="n">
        <v>0.0075833327267637</v>
      </c>
      <c r="F147" s="30" t="n">
        <v>480</v>
      </c>
      <c r="G147" s="30">
        <f>ROUND(E147*F147,2)</f>
        <v/>
      </c>
      <c r="H147" s="128">
        <f>G147/$G$151</f>
        <v/>
      </c>
      <c r="I147" s="30">
        <f>ROUND(F147*Прил.10!$D$13,2)</f>
        <v/>
      </c>
      <c r="J147" s="30">
        <f>ROUND(I147*E147,2)</f>
        <v/>
      </c>
    </row>
    <row r="148" hidden="1" outlineLevel="1" ht="13.9" customFormat="1" customHeight="1" s="200">
      <c r="A148" s="256" t="n">
        <v>120</v>
      </c>
      <c r="B148" s="135" t="inlineStr">
        <is>
          <t>01.7.20.08-0031</t>
        </is>
      </c>
      <c r="C148" s="263" t="inlineStr">
        <is>
          <t>Бязь суровая арт. 6804</t>
        </is>
      </c>
      <c r="D148" s="256" t="inlineStr">
        <is>
          <t>10 м2</t>
        </is>
      </c>
      <c r="E148" s="189" t="n">
        <v>0.035904142042902</v>
      </c>
      <c r="F148" s="30" t="n">
        <v>79.09999999999999</v>
      </c>
      <c r="G148" s="30">
        <f>ROUND(E148*F148,2)</f>
        <v/>
      </c>
      <c r="H148" s="128">
        <f>G148/$G$151</f>
        <v/>
      </c>
      <c r="I148" s="30">
        <f>ROUND(F148*Прил.10!$D$13,2)</f>
        <v/>
      </c>
      <c r="J148" s="30">
        <f>ROUND(I148*E148,2)</f>
        <v/>
      </c>
    </row>
    <row r="149" hidden="1" outlineLevel="1" ht="26.45" customFormat="1" customHeight="1" s="200">
      <c r="A149" s="256" t="n">
        <v>121</v>
      </c>
      <c r="B149" s="135" t="inlineStr">
        <is>
          <t>02.3.01.02-1020</t>
        </is>
      </c>
      <c r="C149" s="263" t="inlineStr">
        <is>
          <t>Песок природный II класс, повышенной крупности, круглые сита</t>
        </is>
      </c>
      <c r="D149" s="256" t="inlineStr">
        <is>
          <t>м3</t>
        </is>
      </c>
      <c r="E149" s="189" t="n">
        <v>0.0063343833049078</v>
      </c>
      <c r="F149" s="30" t="n">
        <v>59.99</v>
      </c>
      <c r="G149" s="30">
        <f>ROUND(E149*F149,2)</f>
        <v/>
      </c>
      <c r="H149" s="128">
        <f>G149/$G$151</f>
        <v/>
      </c>
      <c r="I149" s="30">
        <f>ROUND(F149*Прил.10!$D$13,2)</f>
        <v/>
      </c>
      <c r="J149" s="30">
        <f>ROUND(I149*E149,2)</f>
        <v/>
      </c>
    </row>
    <row r="150" collapsed="1" ht="13.9" customFormat="1" customHeight="1" s="200">
      <c r="A150" s="256" t="n"/>
      <c r="B150" s="256" t="n"/>
      <c r="C150" s="263" t="inlineStr">
        <is>
          <t>Итого прочие материалы</t>
        </is>
      </c>
      <c r="D150" s="256" t="n"/>
      <c r="E150" s="264" t="n"/>
      <c r="F150" s="265" t="n"/>
      <c r="G150" s="131">
        <f>SUM(G81:G149)</f>
        <v/>
      </c>
      <c r="H150" s="128">
        <f>G150/$G$151</f>
        <v/>
      </c>
      <c r="I150" s="30" t="n"/>
      <c r="J150" s="131">
        <f>SUM(J81:J149)</f>
        <v/>
      </c>
    </row>
    <row r="151" ht="13.9" customFormat="1" customHeight="1" s="200">
      <c r="A151" s="256" t="n"/>
      <c r="B151" s="256" t="n"/>
      <c r="C151" s="246" t="inlineStr">
        <is>
          <t>Итого по разделу «Материалы»</t>
        </is>
      </c>
      <c r="D151" s="256" t="n"/>
      <c r="E151" s="264" t="n"/>
      <c r="F151" s="265" t="n"/>
      <c r="G151" s="30">
        <f>G80+G150</f>
        <v/>
      </c>
      <c r="H151" s="128">
        <f>G151/$G$151</f>
        <v/>
      </c>
      <c r="I151" s="30" t="n"/>
      <c r="J151" s="30">
        <f>J80+J150</f>
        <v/>
      </c>
    </row>
    <row r="152" ht="13.9" customFormat="1" customHeight="1" s="200">
      <c r="A152" s="256" t="n"/>
      <c r="B152" s="256" t="n"/>
      <c r="C152" s="263" t="inlineStr">
        <is>
          <t>ИТОГО ПО РМ</t>
        </is>
      </c>
      <c r="D152" s="256" t="n"/>
      <c r="E152" s="264" t="n"/>
      <c r="F152" s="265" t="n"/>
      <c r="G152" s="30">
        <f>G14+G58+G151</f>
        <v/>
      </c>
      <c r="H152" s="266" t="n"/>
      <c r="I152" s="30" t="n"/>
      <c r="J152" s="30">
        <f>J14+J58+J151</f>
        <v/>
      </c>
    </row>
    <row r="153" ht="13.9" customFormat="1" customHeight="1" s="200">
      <c r="A153" s="256" t="n"/>
      <c r="B153" s="256" t="n"/>
      <c r="C153" s="263" t="inlineStr">
        <is>
          <t>Накладные расходы</t>
        </is>
      </c>
      <c r="D153" s="133">
        <f>ROUND(G153/(G$16+$G$14),2)</f>
        <v/>
      </c>
      <c r="E153" s="264" t="n"/>
      <c r="F153" s="265" t="n"/>
      <c r="G153" s="30" t="n">
        <v>92884</v>
      </c>
      <c r="H153" s="266" t="n"/>
      <c r="I153" s="30" t="n"/>
      <c r="J153" s="30">
        <f>ROUND(D153*(J14+J16),2)</f>
        <v/>
      </c>
    </row>
    <row r="154" ht="13.9" customFormat="1" customHeight="1" s="200">
      <c r="A154" s="256" t="n"/>
      <c r="B154" s="256" t="n"/>
      <c r="C154" s="263" t="inlineStr">
        <is>
          <t>Сметная прибыль</t>
        </is>
      </c>
      <c r="D154" s="133">
        <f>ROUND(G154/(G$14+G$16),2)</f>
        <v/>
      </c>
      <c r="E154" s="264" t="n"/>
      <c r="F154" s="265" t="n"/>
      <c r="G154" s="30" t="n">
        <v>61196</v>
      </c>
      <c r="H154" s="266" t="n"/>
      <c r="I154" s="30" t="n"/>
      <c r="J154" s="30">
        <f>ROUND(D154*(J14+J16),2)</f>
        <v/>
      </c>
    </row>
    <row r="155" ht="13.9" customFormat="1" customHeight="1" s="200">
      <c r="A155" s="256" t="n"/>
      <c r="B155" s="256" t="n"/>
      <c r="C155" s="263" t="inlineStr">
        <is>
          <t>Итого СМР (с НР и СП)</t>
        </is>
      </c>
      <c r="D155" s="256" t="n"/>
      <c r="E155" s="264" t="n"/>
      <c r="F155" s="265" t="n"/>
      <c r="G155" s="30">
        <f>G14+G58+G151+G153+G154</f>
        <v/>
      </c>
      <c r="H155" s="266" t="n"/>
      <c r="I155" s="30" t="n"/>
      <c r="J155" s="30">
        <f>J14+J58+J151+J153+J154</f>
        <v/>
      </c>
    </row>
    <row r="156" ht="13.9" customFormat="1" customHeight="1" s="200">
      <c r="A156" s="256" t="n"/>
      <c r="B156" s="256" t="n"/>
      <c r="C156" s="263" t="inlineStr">
        <is>
          <t>ВСЕГО СМР + ОБОРУДОВАНИЕ</t>
        </is>
      </c>
      <c r="D156" s="256" t="n"/>
      <c r="E156" s="264" t="n"/>
      <c r="F156" s="265" t="n"/>
      <c r="G156" s="30">
        <f>G155+G65</f>
        <v/>
      </c>
      <c r="H156" s="266" t="n"/>
      <c r="I156" s="30" t="n"/>
      <c r="J156" s="30">
        <f>J155+J65</f>
        <v/>
      </c>
    </row>
    <row r="157" ht="34.5" customFormat="1" customHeight="1" s="200">
      <c r="A157" s="256" t="n"/>
      <c r="B157" s="256" t="n"/>
      <c r="C157" s="263" t="inlineStr">
        <is>
          <t>ИТОГО ПОКАЗАТЕЛЬ НА ЕД. ИЗМ.</t>
        </is>
      </c>
      <c r="D157" s="256" t="inlineStr">
        <is>
          <t>ед</t>
        </is>
      </c>
      <c r="E157" s="354" t="n">
        <v>2</v>
      </c>
      <c r="F157" s="265" t="n"/>
      <c r="G157" s="30">
        <f>G156/E157</f>
        <v/>
      </c>
      <c r="H157" s="266" t="n"/>
      <c r="I157" s="30" t="n"/>
      <c r="J157" s="30">
        <f>J156/E157</f>
        <v/>
      </c>
    </row>
    <row r="159" ht="13.9" customFormat="1" customHeight="1" s="200">
      <c r="A159" s="190" t="inlineStr">
        <is>
          <t>Составил ______________________     Е. М. Добровольская</t>
        </is>
      </c>
    </row>
    <row r="160" ht="13.9" customFormat="1" customHeight="1" s="200">
      <c r="A160" s="201" t="inlineStr">
        <is>
          <t xml:space="preserve">                         (подпись, инициалы, фамилия)</t>
        </is>
      </c>
    </row>
    <row r="161" ht="13.9" customFormat="1" customHeight="1" s="200">
      <c r="A161" s="190" t="n"/>
    </row>
    <row r="162" ht="13.9" customFormat="1" customHeight="1" s="200">
      <c r="A162" s="190" t="inlineStr">
        <is>
          <t>Проверил ______________________        А.В. Костянецкая</t>
        </is>
      </c>
    </row>
    <row r="163" ht="13.9" customFormat="1" customHeight="1" s="200">
      <c r="A163" s="201" t="inlineStr">
        <is>
          <t xml:space="preserve">                        (подпись, инициалы, фамилия)</t>
        </is>
      </c>
    </row>
  </sheetData>
  <mergeCells count="21">
    <mergeCell ref="H9:H10"/>
    <mergeCell ref="B68:H68"/>
    <mergeCell ref="A4:J4"/>
    <mergeCell ref="B15:H15"/>
    <mergeCell ref="H2:J2"/>
    <mergeCell ref="C9:C10"/>
    <mergeCell ref="E9:E10"/>
    <mergeCell ref="A7:H7"/>
    <mergeCell ref="B59:H59"/>
    <mergeCell ref="B9:B10"/>
    <mergeCell ref="D9:D10"/>
    <mergeCell ref="B18:H18"/>
    <mergeCell ref="B12:H12"/>
    <mergeCell ref="D6:J6"/>
    <mergeCell ref="B60:H60"/>
    <mergeCell ref="A8:H8"/>
    <mergeCell ref="B67:H67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zoomScale="85" workbookViewId="0">
      <selection activeCell="E20" sqref="E20"/>
    </sheetView>
  </sheetViews>
  <sheetFormatPr baseColWidth="8" defaultRowHeight="15"/>
  <cols>
    <col width="5.7109375" customWidth="1" style="202" min="1" max="1"/>
    <col width="17.5703125" customWidth="1" style="202" min="2" max="2"/>
    <col width="39.140625" customWidth="1" style="202" min="3" max="3"/>
    <col width="10.7109375" customWidth="1" style="202" min="4" max="4"/>
    <col width="13.85546875" customWidth="1" style="202" min="5" max="5"/>
    <col width="13.28515625" customWidth="1" style="202" min="6" max="6"/>
    <col width="14.140625" customWidth="1" style="202" min="7" max="7"/>
  </cols>
  <sheetData>
    <row r="1">
      <c r="A1" s="277" t="inlineStr">
        <is>
          <t>Приложение №6</t>
        </is>
      </c>
    </row>
    <row r="2" ht="21.75" customHeight="1" s="202">
      <c r="A2" s="277" t="n"/>
      <c r="B2" s="277" t="n"/>
      <c r="C2" s="277" t="n"/>
      <c r="D2" s="277" t="n"/>
      <c r="E2" s="277" t="n"/>
      <c r="F2" s="277" t="n"/>
      <c r="G2" s="277" t="n"/>
    </row>
    <row r="3">
      <c r="A3" s="225" t="inlineStr">
        <is>
          <t>Расчет стоимости оборудования</t>
        </is>
      </c>
    </row>
    <row r="4" ht="25.5" customHeight="1" s="202">
      <c r="A4" s="228" t="inlineStr">
        <is>
          <t>Наименование разрабатываемого показателя УНЦ — КРМ 220кВ мощность 75-78 Мвар БСК</t>
        </is>
      </c>
    </row>
    <row r="5">
      <c r="A5" s="190" t="n"/>
      <c r="B5" s="190" t="n"/>
      <c r="C5" s="190" t="n"/>
      <c r="D5" s="190" t="n"/>
      <c r="E5" s="190" t="n"/>
      <c r="F5" s="190" t="n"/>
      <c r="G5" s="190" t="n"/>
    </row>
    <row r="6" ht="30" customHeight="1" s="202">
      <c r="A6" s="282" t="inlineStr">
        <is>
          <t>№ пп.</t>
        </is>
      </c>
      <c r="B6" s="282" t="inlineStr">
        <is>
          <t>Код ресурса</t>
        </is>
      </c>
      <c r="C6" s="282" t="inlineStr">
        <is>
          <t>Наименование</t>
        </is>
      </c>
      <c r="D6" s="282" t="inlineStr">
        <is>
          <t>Ед. изм.</t>
        </is>
      </c>
      <c r="E6" s="256" t="inlineStr">
        <is>
          <t>Кол-во единиц по проектным данным</t>
        </is>
      </c>
      <c r="F6" s="282" t="inlineStr">
        <is>
          <t>Сметная стоимость в ценах на 01.01.2000 (руб.)</t>
        </is>
      </c>
      <c r="G6" s="337" t="n"/>
    </row>
    <row r="7">
      <c r="A7" s="339" t="n"/>
      <c r="B7" s="339" t="n"/>
      <c r="C7" s="339" t="n"/>
      <c r="D7" s="339" t="n"/>
      <c r="E7" s="339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02">
      <c r="A9" s="24" t="n"/>
      <c r="B9" s="263" t="inlineStr">
        <is>
          <t>ИНЖЕНЕРНОЕ ОБОРУДОВАНИЕ</t>
        </is>
      </c>
      <c r="C9" s="336" t="n"/>
      <c r="D9" s="336" t="n"/>
      <c r="E9" s="336" t="n"/>
      <c r="F9" s="336" t="n"/>
      <c r="G9" s="337" t="n"/>
    </row>
    <row r="10" ht="27" customHeight="1" s="202">
      <c r="A10" s="256" t="n"/>
      <c r="B10" s="246" t="n"/>
      <c r="C10" s="263" t="inlineStr">
        <is>
          <t>ИТОГО ИНЖЕНЕРНОЕ ОБОРУДОВАНИЕ</t>
        </is>
      </c>
      <c r="D10" s="246" t="n"/>
      <c r="E10" s="103" t="n"/>
      <c r="F10" s="265" t="n"/>
      <c r="G10" s="265" t="n">
        <v>0</v>
      </c>
    </row>
    <row r="11">
      <c r="A11" s="256" t="n"/>
      <c r="B11" s="263" t="inlineStr">
        <is>
          <t>ТЕХНОЛОГИЧЕСКОЕ ОБОРУДОВАНИЕ</t>
        </is>
      </c>
      <c r="C11" s="336" t="n"/>
      <c r="D11" s="336" t="n"/>
      <c r="E11" s="336" t="n"/>
      <c r="F11" s="336" t="n"/>
      <c r="G11" s="337" t="n"/>
    </row>
    <row r="12" ht="56.25" customHeight="1" s="202">
      <c r="A12" s="256" t="n">
        <v>1</v>
      </c>
      <c r="B12" s="264">
        <f>'Прил.5 Расчет СМР и ОБ'!B61</f>
        <v/>
      </c>
      <c r="C12" s="264">
        <f>'Прил.5 Расчет СМР и ОБ'!C61</f>
        <v/>
      </c>
      <c r="D12" s="264">
        <f>'Прил.5 Расчет СМР и ОБ'!D61</f>
        <v/>
      </c>
      <c r="E12" s="265">
        <f>'Прил.5 Расчет СМР и ОБ'!E61</f>
        <v/>
      </c>
      <c r="F12" s="265">
        <f>'Прил.5 Расчет СМР и ОБ'!F61</f>
        <v/>
      </c>
      <c r="G12" s="30">
        <f>ROUND(E12*F12,2)</f>
        <v/>
      </c>
    </row>
    <row r="13" ht="56.25" customHeight="1" s="202">
      <c r="A13" s="256" t="n">
        <v>2</v>
      </c>
      <c r="B13" s="264">
        <f>'Прил.5 Расчет СМР и ОБ'!B63</f>
        <v/>
      </c>
      <c r="C13" s="264">
        <f>'Прил.5 Расчет СМР и ОБ'!C63</f>
        <v/>
      </c>
      <c r="D13" s="264">
        <f>'Прил.5 Расчет СМР и ОБ'!D63</f>
        <v/>
      </c>
      <c r="E13" s="265">
        <f>'Прил.5 Расчет СМР и ОБ'!E63</f>
        <v/>
      </c>
      <c r="F13" s="265">
        <f>'Прил.5 Расчет СМР и ОБ'!F63</f>
        <v/>
      </c>
      <c r="G13" s="30">
        <f>ROUND(E13*F13,2)</f>
        <v/>
      </c>
    </row>
    <row r="14" ht="25.5" customHeight="1" s="202">
      <c r="A14" s="256" t="n"/>
      <c r="B14" s="263" t="n"/>
      <c r="C14" s="263" t="inlineStr">
        <is>
          <t>ИТОГО ТЕХНОЛОГИЧЕСКОЕ ОБОРУДОВАНИЕ</t>
        </is>
      </c>
      <c r="D14" s="263" t="n"/>
      <c r="E14" s="281" t="n"/>
      <c r="F14" s="265" t="n"/>
      <c r="G14" s="30">
        <f>SUM(G12:G13)</f>
        <v/>
      </c>
    </row>
    <row r="15" ht="19.5" customHeight="1" s="202">
      <c r="A15" s="256" t="n"/>
      <c r="B15" s="263" t="n"/>
      <c r="C15" s="263" t="inlineStr">
        <is>
          <t>Всего по разделу «Оборудование»</t>
        </is>
      </c>
      <c r="D15" s="263" t="n"/>
      <c r="E15" s="281" t="n"/>
      <c r="F15" s="265" t="n"/>
      <c r="G15" s="30">
        <f>G10+G14</f>
        <v/>
      </c>
    </row>
    <row r="16">
      <c r="A16" s="198" t="n"/>
      <c r="B16" s="199" t="n"/>
      <c r="C16" s="198" t="n"/>
      <c r="D16" s="198" t="n"/>
      <c r="E16" s="198" t="n"/>
      <c r="F16" s="198" t="n"/>
      <c r="G16" s="198" t="n"/>
    </row>
    <row r="17">
      <c r="A17" s="190" t="inlineStr">
        <is>
          <t>Составил ______________________    Е. М. Добровольская</t>
        </is>
      </c>
      <c r="B17" s="200" t="n"/>
      <c r="C17" s="200" t="n"/>
      <c r="D17" s="198" t="n"/>
      <c r="E17" s="198" t="n"/>
      <c r="F17" s="198" t="n"/>
      <c r="G17" s="198" t="n"/>
    </row>
    <row r="18">
      <c r="A18" s="201" t="inlineStr">
        <is>
          <t xml:space="preserve">                         (подпись, инициалы, фамилия)</t>
        </is>
      </c>
      <c r="B18" s="200" t="n"/>
      <c r="C18" s="200" t="n"/>
      <c r="D18" s="198" t="n"/>
      <c r="E18" s="198" t="n"/>
      <c r="F18" s="198" t="n"/>
      <c r="G18" s="198" t="n"/>
    </row>
    <row r="19">
      <c r="A19" s="190" t="n"/>
      <c r="B19" s="200" t="n"/>
      <c r="C19" s="200" t="n"/>
      <c r="D19" s="198" t="n"/>
      <c r="E19" s="198" t="n"/>
      <c r="F19" s="198" t="n"/>
      <c r="G19" s="198" t="n"/>
    </row>
    <row r="20">
      <c r="A20" s="190" t="inlineStr">
        <is>
          <t>Проверил ______________________        А.В. Костянецкая</t>
        </is>
      </c>
      <c r="B20" s="200" t="n"/>
      <c r="C20" s="200" t="n"/>
      <c r="D20" s="198" t="n"/>
      <c r="E20" s="198" t="n"/>
      <c r="F20" s="198" t="n"/>
      <c r="G20" s="198" t="n"/>
    </row>
    <row r="21">
      <c r="A21" s="201" t="inlineStr">
        <is>
          <t xml:space="preserve">                        (подпись, инициалы, фамилия)</t>
        </is>
      </c>
      <c r="B21" s="200" t="n"/>
      <c r="C21" s="200" t="n"/>
      <c r="D21" s="198" t="n"/>
      <c r="E21" s="198" t="n"/>
      <c r="F21" s="198" t="n"/>
      <c r="G21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02" min="1" max="1"/>
    <col width="29.7109375" customWidth="1" style="202" min="2" max="2"/>
    <col width="39.140625" customWidth="1" style="202" min="3" max="3"/>
    <col width="24.5703125" customWidth="1" style="202" min="4" max="4"/>
  </cols>
  <sheetData>
    <row r="1">
      <c r="B1" s="190" t="n"/>
      <c r="C1" s="190" t="n"/>
      <c r="D1" s="277" t="inlineStr">
        <is>
          <t>Приложение №7</t>
        </is>
      </c>
    </row>
    <row r="2">
      <c r="A2" s="277" t="n"/>
      <c r="B2" s="277" t="n"/>
      <c r="C2" s="277" t="n"/>
      <c r="D2" s="277" t="n"/>
    </row>
    <row r="3" ht="24.75" customHeight="1" s="202">
      <c r="A3" s="225" t="inlineStr">
        <is>
          <t>Расчет показателя УНЦ</t>
        </is>
      </c>
    </row>
    <row r="4" ht="24.75" customHeight="1" s="202">
      <c r="A4" s="225" t="n"/>
      <c r="B4" s="225" t="n"/>
      <c r="C4" s="225" t="n"/>
      <c r="D4" s="225" t="n"/>
    </row>
    <row r="5" ht="24.6" customHeight="1" s="202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ОБ'!D6:J6</f>
        <v/>
      </c>
    </row>
    <row r="6" ht="19.9" customHeight="1" s="202">
      <c r="A6" s="228" t="inlineStr">
        <is>
          <t>Единица измерения  — 1 ед</t>
        </is>
      </c>
      <c r="D6" s="228" t="n"/>
    </row>
    <row r="7">
      <c r="A7" s="190" t="n"/>
      <c r="B7" s="190" t="n"/>
      <c r="C7" s="190" t="n"/>
      <c r="D7" s="190" t="n"/>
    </row>
    <row r="8" ht="14.45" customHeight="1" s="202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202">
      <c r="A9" s="339" t="n"/>
      <c r="B9" s="339" t="n"/>
      <c r="C9" s="339" t="n"/>
      <c r="D9" s="339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41.45" customHeight="1" s="202">
      <c r="A11" s="256" t="inlineStr">
        <is>
          <t>Р4-11-1</t>
        </is>
      </c>
      <c r="B11" s="256" t="inlineStr">
        <is>
          <t xml:space="preserve">УНЦ КРМ 110 - 750 кВ </t>
        </is>
      </c>
      <c r="C11" s="195">
        <f>D5</f>
        <v/>
      </c>
      <c r="D11" s="196">
        <f>'Прил.4 РМ'!C41/1000</f>
        <v/>
      </c>
      <c r="E11" s="197" t="n"/>
    </row>
    <row r="12">
      <c r="A12" s="198" t="n"/>
      <c r="B12" s="199" t="n"/>
      <c r="C12" s="198" t="n"/>
      <c r="D12" s="198" t="n"/>
    </row>
    <row r="13">
      <c r="A13" s="190" t="inlineStr">
        <is>
          <t>Составил ______________________      Е. М. Добровольская</t>
        </is>
      </c>
      <c r="B13" s="200" t="n"/>
      <c r="C13" s="200" t="n"/>
      <c r="D13" s="198" t="n"/>
    </row>
    <row r="14">
      <c r="A14" s="201" t="inlineStr">
        <is>
          <t xml:space="preserve">                         (подпись, инициалы, фамилия)</t>
        </is>
      </c>
      <c r="B14" s="200" t="n"/>
      <c r="C14" s="200" t="n"/>
      <c r="D14" s="198" t="n"/>
    </row>
    <row r="15">
      <c r="A15" s="190" t="n"/>
      <c r="B15" s="200" t="n"/>
      <c r="C15" s="200" t="n"/>
      <c r="D15" s="198" t="n"/>
    </row>
    <row r="16">
      <c r="A16" s="190" t="inlineStr">
        <is>
          <t>Проверил ______________________        А.В. Костянецкая</t>
        </is>
      </c>
      <c r="B16" s="200" t="n"/>
      <c r="C16" s="200" t="n"/>
      <c r="D16" s="198" t="n"/>
    </row>
    <row r="17">
      <c r="A17" s="201" t="inlineStr">
        <is>
          <t xml:space="preserve">                        (подпись, инициалы, фамилия)</t>
        </is>
      </c>
      <c r="B17" s="200" t="n"/>
      <c r="C17" s="200" t="n"/>
      <c r="D17" s="19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D26" sqref="D26"/>
    </sheetView>
  </sheetViews>
  <sheetFormatPr baseColWidth="8" defaultColWidth="9.140625" defaultRowHeight="15"/>
  <cols>
    <col width="40.7109375" customWidth="1" style="202" min="2" max="2"/>
    <col width="37" customWidth="1" style="202" min="3" max="3"/>
    <col width="32" customWidth="1" style="202" min="4" max="4"/>
  </cols>
  <sheetData>
    <row r="4" ht="15.6" customHeight="1" s="202">
      <c r="B4" s="232" t="inlineStr">
        <is>
          <t>Приложение № 10</t>
        </is>
      </c>
    </row>
    <row r="5" ht="18" customHeight="1" s="202">
      <c r="B5" s="118" t="n"/>
    </row>
    <row r="6" ht="15.6" customHeight="1" s="202">
      <c r="B6" s="233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6.9" customHeight="1" s="202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6" customHeight="1" s="202">
      <c r="B10" s="238" t="n">
        <v>1</v>
      </c>
      <c r="C10" s="238" t="n">
        <v>2</v>
      </c>
      <c r="D10" s="238" t="n">
        <v>3</v>
      </c>
    </row>
    <row r="11" ht="45" customHeight="1" s="202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01.04.2023г. №17772-ИФ/09 прил.9</t>
        </is>
      </c>
      <c r="D11" s="238" t="n">
        <v>44.29</v>
      </c>
    </row>
    <row r="12" ht="29.25" customHeight="1" s="202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01.04.2023г. №17772-ИФ/09 прил.9</t>
        </is>
      </c>
      <c r="D12" s="238" t="n">
        <v>13.47</v>
      </c>
    </row>
    <row r="13" ht="29.25" customHeight="1" s="202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01.04.2023г. №17772-ИФ/09 прил.9</t>
        </is>
      </c>
      <c r="D13" s="238" t="n">
        <v>8.039999999999999</v>
      </c>
    </row>
    <row r="14" ht="30.75" customHeight="1" s="202">
      <c r="B14" s="238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2">
      <c r="B15" s="238" t="inlineStr">
        <is>
          <t>Временные здания и сооружения</t>
        </is>
      </c>
      <c r="C15" s="23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" customHeight="1" s="202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02">
      <c r="B17" s="238" t="inlineStr">
        <is>
          <t>Строительный контроль</t>
        </is>
      </c>
      <c r="C17" s="238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02">
      <c r="B18" s="238" t="inlineStr">
        <is>
          <t>Авторский надзор - 0,2%</t>
        </is>
      </c>
      <c r="C18" s="238" t="inlineStr">
        <is>
          <t>Приказ от 4.08.2020 № 421/пр п.173</t>
        </is>
      </c>
      <c r="D18" s="120" t="n">
        <v>0.002</v>
      </c>
    </row>
    <row r="19" ht="24" customHeight="1" s="202">
      <c r="B19" s="238" t="inlineStr">
        <is>
          <t>Непредвиденные расходы</t>
        </is>
      </c>
      <c r="C19" s="238" t="inlineStr">
        <is>
          <t>Приказ от 4.08.2020 № 421/пр п.179</t>
        </is>
      </c>
      <c r="D19" s="120" t="n">
        <v>0.03</v>
      </c>
    </row>
    <row r="20" ht="18" customHeight="1" s="202">
      <c r="B20" s="119" t="n"/>
    </row>
    <row r="21" ht="18" customHeight="1" s="202">
      <c r="B21" s="119" t="n"/>
    </row>
    <row r="22" ht="18" customHeight="1" s="202">
      <c r="B22" s="119" t="n"/>
    </row>
    <row r="23" ht="18" customHeight="1" s="202">
      <c r="B23" s="119" t="n"/>
    </row>
    <row r="26">
      <c r="B26" s="190" t="inlineStr">
        <is>
          <t>Составил ______________________      Е. М. Добровольская</t>
        </is>
      </c>
      <c r="C26" s="200" t="n"/>
    </row>
    <row r="27">
      <c r="B27" s="201" t="inlineStr">
        <is>
          <t xml:space="preserve">                         (подпись, инициалы, фамилия)</t>
        </is>
      </c>
      <c r="C27" s="200" t="n"/>
    </row>
    <row r="28">
      <c r="B28" s="190" t="n"/>
      <c r="C28" s="200" t="n"/>
    </row>
    <row r="29">
      <c r="B29" s="190" t="inlineStr">
        <is>
          <t>Проверил ______________________        А.В. Костянецкая</t>
        </is>
      </c>
      <c r="C29" s="200" t="n"/>
    </row>
    <row r="30">
      <c r="B30" s="201" t="inlineStr">
        <is>
          <t xml:space="preserve">                        (подпись, инициалы, фамилия)</t>
        </is>
      </c>
      <c r="C30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02" min="2" max="2"/>
    <col width="13" customWidth="1" style="202" min="3" max="3"/>
    <col width="22.85546875" customWidth="1" style="202" min="4" max="4"/>
    <col width="21.5703125" customWidth="1" style="202" min="5" max="5"/>
    <col width="53.7109375" bestFit="1" customWidth="1" style="202" min="6" max="6"/>
  </cols>
  <sheetData>
    <row r="1" s="202"/>
    <row r="2" ht="17.25" customHeight="1" s="202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3" s="202"/>
    <row r="4" ht="18" customHeight="1" s="202">
      <c r="A4" s="203" t="inlineStr">
        <is>
          <t>Составлен в уровне цен на 01.01.2023 г.</t>
        </is>
      </c>
      <c r="B4" s="204" t="n"/>
      <c r="C4" s="204" t="n"/>
      <c r="D4" s="204" t="n"/>
      <c r="E4" s="204" t="n"/>
      <c r="F4" s="204" t="n"/>
      <c r="G4" s="204" t="n"/>
    </row>
    <row r="5" ht="15.75" customHeight="1" s="202">
      <c r="A5" s="205" t="inlineStr">
        <is>
          <t>№ пп.</t>
        </is>
      </c>
      <c r="B5" s="205" t="inlineStr">
        <is>
          <t>Наименование элемента</t>
        </is>
      </c>
      <c r="C5" s="205" t="inlineStr">
        <is>
          <t>Обозначение</t>
        </is>
      </c>
      <c r="D5" s="205" t="inlineStr">
        <is>
          <t>Формула</t>
        </is>
      </c>
      <c r="E5" s="205" t="inlineStr">
        <is>
          <t>Величина элемента</t>
        </is>
      </c>
      <c r="F5" s="205" t="inlineStr">
        <is>
          <t>Наименования обосновывающих документов</t>
        </is>
      </c>
      <c r="G5" s="204" t="n"/>
    </row>
    <row r="6" ht="15.75" customHeight="1" s="202">
      <c r="A6" s="205" t="n">
        <v>1</v>
      </c>
      <c r="B6" s="205" t="n">
        <v>2</v>
      </c>
      <c r="C6" s="205" t="n">
        <v>3</v>
      </c>
      <c r="D6" s="205" t="n">
        <v>4</v>
      </c>
      <c r="E6" s="205" t="n">
        <v>5</v>
      </c>
      <c r="F6" s="205" t="n">
        <v>6</v>
      </c>
      <c r="G6" s="204" t="n"/>
    </row>
    <row r="7" ht="110.25" customHeight="1" s="202">
      <c r="A7" s="206" t="inlineStr">
        <is>
          <t>1.1</t>
        </is>
      </c>
      <c r="B7" s="2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209" t="n">
        <v>47872.94</v>
      </c>
      <c r="F7" s="2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4" t="n"/>
    </row>
    <row r="8" ht="31.5" customHeight="1" s="202">
      <c r="A8" s="206" t="inlineStr">
        <is>
          <t>1.2</t>
        </is>
      </c>
      <c r="B8" s="211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210">
        <f>1973/12</f>
        <v/>
      </c>
      <c r="F8" s="211" t="inlineStr">
        <is>
          <t>Производственный календарь 2023 год
(40-часов.неделя)</t>
        </is>
      </c>
      <c r="G8" s="213" t="n"/>
    </row>
    <row r="9" ht="15.75" customHeight="1" s="202">
      <c r="A9" s="206" t="inlineStr">
        <is>
          <t>1.3</t>
        </is>
      </c>
      <c r="B9" s="211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210" t="n">
        <v>1</v>
      </c>
      <c r="F9" s="211" t="n"/>
      <c r="G9" s="213" t="n"/>
    </row>
    <row r="10" ht="15.75" customHeight="1" s="202">
      <c r="A10" s="206" t="inlineStr">
        <is>
          <t>1.4</t>
        </is>
      </c>
      <c r="B10" s="211" t="inlineStr">
        <is>
          <t>Средний разряд работ</t>
        </is>
      </c>
      <c r="C10" s="238" t="n"/>
      <c r="D10" s="238" t="n"/>
      <c r="E10" s="355" t="n">
        <v>3.6</v>
      </c>
      <c r="F10" s="211" t="inlineStr">
        <is>
          <t>РТМ</t>
        </is>
      </c>
      <c r="G10" s="213" t="n"/>
    </row>
    <row r="11" ht="78.75" customHeight="1" s="202">
      <c r="A11" s="206" t="inlineStr">
        <is>
          <t>1.5</t>
        </is>
      </c>
      <c r="B11" s="211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356" t="n">
        <v>1.278</v>
      </c>
      <c r="F11" s="2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4" t="n"/>
    </row>
    <row r="12" ht="78.75" customHeight="1" s="202">
      <c r="A12" s="216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239" t="inlineStr">
        <is>
          <t>Кинф</t>
        </is>
      </c>
      <c r="D12" s="239" t="inlineStr">
        <is>
          <t>-</t>
        </is>
      </c>
      <c r="E12" s="357" t="n">
        <v>1.139</v>
      </c>
      <c r="F12" s="3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2">
      <c r="A13" s="331" t="inlineStr">
        <is>
          <t>1.7</t>
        </is>
      </c>
      <c r="B13" s="33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34">
        <f>((E7*E9/E8)*E11)*E12</f>
        <v/>
      </c>
      <c r="F13" s="3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2025-01-24T12:15:10Z</dcterms:modified>
  <cp:lastModifiedBy>Николай Трофименко</cp:lastModifiedBy>
  <cp:lastPrinted>2023-11-27T09:27:14Z</cp:lastPrinted>
</cp:coreProperties>
</file>