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табл'!$A$1:$F$32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стоим'!$A$1:$L$28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3'!$A$1:$N$187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РМ'!$A$1:$L$50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ОБ'!$A$1:$N$196</definedName>
    <definedName name="_xlnm.Print_Area" localSheetId="5">'Прил.6 Расчет ОБ'!$A$1:$G$20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пок.'!$A$1:$E$17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10'!$A$1:$E$30</definedName>
    <definedName name="_xlnm.Print_Area" localSheetId="8">'ФОТр.тек.'!$A$1:$G$13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26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Calibri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Times New Roman"/>
      <strike val="0"/>
      <color rgb="FF0000FF"/>
      <sz val="12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0" fontId="20" fillId="0" borderId="1" applyAlignment="1" pivotButton="0" quotePrefix="0" xfId="0">
      <alignment vertical="center"/>
    </xf>
    <xf numFmtId="0" fontId="1" fillId="4" borderId="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right" vertical="center" wrapText="1"/>
    </xf>
    <xf numFmtId="4" fontId="20" fillId="0" borderId="1" applyAlignment="1" pivotButton="0" quotePrefix="0" xfId="0">
      <alignment horizontal="right" vertical="center"/>
    </xf>
    <xf numFmtId="10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horizontal="right" vertical="center" wrapText="1"/>
    </xf>
    <xf numFmtId="0" fontId="21" fillId="0" borderId="4" applyAlignment="1" pivotButton="0" quotePrefix="0" xfId="0">
      <alignment vertical="center" wrapText="1"/>
    </xf>
    <xf numFmtId="169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169" fontId="21" fillId="0" borderId="1" applyAlignment="1" pivotButton="0" quotePrefix="0" xfId="0">
      <alignment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9" fontId="21" fillId="0" borderId="1" applyAlignment="1" pivotButton="0" quotePrefix="0" xfId="0">
      <alignment horizontal="center" vertical="center" wrapText="1"/>
    </xf>
    <xf numFmtId="169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4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view="pageBreakPreview" topLeftCell="A7" zoomScale="85" zoomScaleNormal="55" workbookViewId="0">
      <selection activeCell="B7" sqref="B7:D7"/>
    </sheetView>
  </sheetViews>
  <sheetFormatPr baseColWidth="8" defaultColWidth="9.140625" defaultRowHeight="14.4" outlineLevelRow="0"/>
  <cols>
    <col width="9.140625" customWidth="1" style="203" min="1" max="1"/>
    <col width="9.140625" customWidth="1" style="203" min="2" max="2"/>
    <col width="51.7109375" customWidth="1" style="203" min="3" max="3"/>
    <col width="47" customWidth="1" style="203" min="4" max="4"/>
    <col width="37.42578125" customWidth="1" style="203" min="5" max="5"/>
    <col width="9.140625" customWidth="1" style="203" min="6" max="6"/>
  </cols>
  <sheetData>
    <row r="3">
      <c r="B3" s="231" t="inlineStr">
        <is>
          <t>Приложение № 1</t>
        </is>
      </c>
    </row>
    <row r="4">
      <c r="B4" s="318" t="inlineStr">
        <is>
          <t>Сравнительная таблица отбора объекта-представителя</t>
        </is>
      </c>
    </row>
    <row r="5" ht="84" customHeight="1" s="201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1">
      <c r="B6" s="164" t="n"/>
      <c r="C6" s="164" t="n"/>
      <c r="D6" s="164" t="n"/>
    </row>
    <row r="7" ht="64.5" customHeight="1" s="201">
      <c r="B7" s="233" t="inlineStr">
        <is>
          <t>Наименование разрабатываемого показателя УНЦ - КРМ 330кВ мощность 180(3х60) Мвар ШР</t>
        </is>
      </c>
    </row>
    <row r="8" ht="31.5" customHeight="1" s="201">
      <c r="B8" s="233" t="inlineStr">
        <is>
          <t>Сопоставимый уровень цен: 1 кв. 2015 г</t>
        </is>
      </c>
    </row>
    <row r="9" ht="15.75" customHeight="1" s="201">
      <c r="B9" s="233" t="inlineStr">
        <is>
          <t>Единица измерения  — 1 ед</t>
        </is>
      </c>
    </row>
    <row r="10">
      <c r="B10" s="233" t="n"/>
    </row>
    <row r="11">
      <c r="B11" s="272" t="inlineStr">
        <is>
          <t>№ п/п</t>
        </is>
      </c>
      <c r="C11" s="272" t="inlineStr">
        <is>
          <t>Параметр</t>
        </is>
      </c>
      <c r="D11" s="272" t="inlineStr">
        <is>
          <t xml:space="preserve">Объект-представитель </t>
        </is>
      </c>
      <c r="E11" s="150" t="n"/>
    </row>
    <row r="12" ht="63" customHeight="1" s="201">
      <c r="B12" s="272" t="n">
        <v>1</v>
      </c>
      <c r="C12" s="215" t="inlineStr">
        <is>
          <t>Наименование объекта-представителя</t>
        </is>
      </c>
      <c r="D12" s="272" t="inlineStr">
        <is>
          <t>Строительство ВЛ 330 кВ Кольская АЭС – Княжегубская ГЭС – ПС 330/110/35кВ Лоухи – Путкинская ГЭС – ОРУ 330 кВ Ондской ГЭС</t>
        </is>
      </c>
    </row>
    <row r="13">
      <c r="B13" s="272" t="n">
        <v>2</v>
      </c>
      <c r="C13" s="215" t="inlineStr">
        <is>
          <t>Наименование субъекта Российской Федерации</t>
        </is>
      </c>
      <c r="D13" s="272" t="inlineStr">
        <is>
          <t>респ. Карелия</t>
        </is>
      </c>
    </row>
    <row r="14">
      <c r="B14" s="272" t="n">
        <v>3</v>
      </c>
      <c r="C14" s="215" t="inlineStr">
        <is>
          <t>Климатический район и подрайон</t>
        </is>
      </c>
      <c r="D14" s="272" t="inlineStr">
        <is>
          <t>IВ</t>
        </is>
      </c>
    </row>
    <row r="15">
      <c r="B15" s="272" t="n">
        <v>4</v>
      </c>
      <c r="C15" s="215" t="inlineStr">
        <is>
          <t>Мощность объекта</t>
        </is>
      </c>
      <c r="D15" s="272" t="n">
        <v>1</v>
      </c>
    </row>
    <row r="16" ht="76.15000000000001" customHeight="1" s="201">
      <c r="B16" s="27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2" t="inlineStr">
        <is>
          <t>Реактор трехфазный масляный шунтирующий номинальной мощностью 180 Мвар, номинальное напряжение 330кВ</t>
        </is>
      </c>
    </row>
    <row r="17" ht="79.5" customHeight="1" s="201">
      <c r="B17" s="27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8">
        <f>D18+D19</f>
        <v/>
      </c>
      <c r="E17" s="163" t="n"/>
    </row>
    <row r="18">
      <c r="B18" s="149" t="inlineStr">
        <is>
          <t>6.1</t>
        </is>
      </c>
      <c r="C18" s="215" t="inlineStr">
        <is>
          <t>строительно-монтажные работы</t>
        </is>
      </c>
      <c r="D18" s="168">
        <f>'Прил.2 Расч стоим'!F14</f>
        <v/>
      </c>
    </row>
    <row r="19" ht="15.75" customHeight="1" s="201">
      <c r="B19" s="149" t="inlineStr">
        <is>
          <t>6.2</t>
        </is>
      </c>
      <c r="C19" s="215" t="inlineStr">
        <is>
          <t>оборудование и инвентарь</t>
        </is>
      </c>
      <c r="D19" s="168">
        <f>'Прил.2 Расч стоим'!H14</f>
        <v/>
      </c>
    </row>
    <row r="20" ht="16.5" customHeight="1" s="201">
      <c r="B20" s="149" t="inlineStr">
        <is>
          <t>6.3</t>
        </is>
      </c>
      <c r="C20" s="215" t="inlineStr">
        <is>
          <t>пусконаладочные работы</t>
        </is>
      </c>
      <c r="D20" s="168" t="n"/>
    </row>
    <row r="21" ht="35.25" customHeight="1" s="201">
      <c r="B21" s="149" t="inlineStr">
        <is>
          <t>6.4</t>
        </is>
      </c>
      <c r="C21" s="148" t="inlineStr">
        <is>
          <t>прочие и лимитированные затраты</t>
        </is>
      </c>
      <c r="D21" s="168" t="n"/>
    </row>
    <row r="22">
      <c r="B22" s="272" t="n">
        <v>7</v>
      </c>
      <c r="C22" s="148" t="inlineStr">
        <is>
          <t>Сопоставимый уровень цен</t>
        </is>
      </c>
      <c r="D22" s="169" t="inlineStr">
        <is>
          <t>1 кв. 2015 г.</t>
        </is>
      </c>
      <c r="E22" s="146" t="n"/>
    </row>
    <row r="23" ht="123" customHeight="1" s="201">
      <c r="B23" s="272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8">
        <f>D17</f>
        <v/>
      </c>
      <c r="E23" s="163" t="n"/>
    </row>
    <row r="24" ht="60.75" customHeight="1" s="201">
      <c r="B24" s="27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68">
        <f>D17/D15</f>
        <v/>
      </c>
      <c r="E24" s="146" t="n"/>
    </row>
    <row r="25" ht="48" customHeight="1" s="201">
      <c r="B25" s="272" t="n">
        <v>10</v>
      </c>
      <c r="C25" s="215" t="inlineStr">
        <is>
          <t>Примечание</t>
        </is>
      </c>
      <c r="D25" s="272" t="n"/>
    </row>
    <row r="26">
      <c r="B26" s="145" t="n"/>
      <c r="C26" s="144" t="n"/>
      <c r="D26" s="144" t="n"/>
    </row>
    <row r="27" ht="37.5" customHeight="1" s="201">
      <c r="B27" s="143" t="n"/>
    </row>
    <row r="28">
      <c r="B28" s="203" t="inlineStr">
        <is>
          <t>Составил ______________________    А.Р. Маркова</t>
        </is>
      </c>
    </row>
    <row r="29">
      <c r="B29" s="143" t="inlineStr">
        <is>
          <t xml:space="preserve">                         (подпись, инициалы, фамилия)</t>
        </is>
      </c>
    </row>
    <row r="31">
      <c r="B31" s="203" t="inlineStr">
        <is>
          <t>Проверил ______________________        А.В. Костянецкая</t>
        </is>
      </c>
    </row>
    <row r="32">
      <c r="B32" s="14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1" view="pageBreakPreview" zoomScale="70" zoomScaleNormal="70" workbookViewId="0">
      <selection activeCell="J21" sqref="J21"/>
    </sheetView>
  </sheetViews>
  <sheetFormatPr baseColWidth="8" defaultColWidth="9.140625" defaultRowHeight="14.4" outlineLevelRow="0"/>
  <cols>
    <col width="5.5703125" customWidth="1" style="203" min="1" max="1"/>
    <col width="9.140625" customWidth="1" style="203" min="2" max="2"/>
    <col width="35.28515625" customWidth="1" style="203" min="3" max="3"/>
    <col width="13.85546875" customWidth="1" style="203" min="4" max="4"/>
    <col width="24.85546875" customWidth="1" style="203" min="5" max="5"/>
    <col width="15.5703125" customWidth="1" style="203" min="6" max="6"/>
    <col width="14.85546875" customWidth="1" style="203" min="7" max="7"/>
    <col width="16.7109375" customWidth="1" style="203" min="8" max="8"/>
    <col width="13" customWidth="1" style="203" min="9" max="9"/>
    <col width="14" customWidth="1" style="203" min="10" max="10"/>
    <col width="18" customWidth="1" style="203" min="11" max="11"/>
    <col width="9.140625" customWidth="1" style="203" min="12" max="12"/>
  </cols>
  <sheetData>
    <row r="3">
      <c r="B3" s="231" t="inlineStr">
        <is>
          <t>Приложение № 2</t>
        </is>
      </c>
      <c r="K3" s="143" t="n"/>
    </row>
    <row r="4">
      <c r="B4" s="318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 s="201">
      <c r="B6" s="233">
        <f>'Прил.1 Сравнит табл'!B7:D7</f>
        <v/>
      </c>
    </row>
    <row r="7">
      <c r="B7" s="233">
        <f>'Прил.1 Сравнит табл'!B9:D9</f>
        <v/>
      </c>
    </row>
    <row r="8" ht="18.75" customHeight="1" s="201">
      <c r="B8" s="119" t="n"/>
    </row>
    <row r="9" ht="15.75" customHeight="1" s="201">
      <c r="B9" s="272" t="inlineStr">
        <is>
          <t>№ п/п</t>
        </is>
      </c>
      <c r="C9" s="2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2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</row>
    <row r="10" ht="15.75" customHeight="1" s="201">
      <c r="B10" s="331" t="n"/>
      <c r="C10" s="331" t="n"/>
      <c r="D10" s="272" t="inlineStr">
        <is>
          <t>Номер сметы</t>
        </is>
      </c>
      <c r="E10" s="272" t="inlineStr">
        <is>
          <t>Наименование сметы</t>
        </is>
      </c>
      <c r="F10" s="272" t="inlineStr">
        <is>
          <t>Сметная стоимость в уровне цен 1 кв. 2015 г., тыс. руб.</t>
        </is>
      </c>
      <c r="G10" s="329" t="n"/>
      <c r="H10" s="329" t="n"/>
      <c r="I10" s="329" t="n"/>
      <c r="J10" s="330" t="n"/>
    </row>
    <row r="11" ht="31.5" customHeight="1" s="201">
      <c r="B11" s="332" t="n"/>
      <c r="C11" s="332" t="n"/>
      <c r="D11" s="332" t="n"/>
      <c r="E11" s="332" t="n"/>
      <c r="F11" s="319" t="inlineStr">
        <is>
          <t>Строительные работы</t>
        </is>
      </c>
      <c r="G11" s="319" t="inlineStr">
        <is>
          <t>Монтажные работы</t>
        </is>
      </c>
      <c r="H11" s="319" t="inlineStr">
        <is>
          <t>Оборудование</t>
        </is>
      </c>
      <c r="I11" s="319" t="inlineStr">
        <is>
          <t>Прочее</t>
        </is>
      </c>
      <c r="J11" s="319" t="inlineStr">
        <is>
          <t>Всего</t>
        </is>
      </c>
    </row>
    <row r="12" ht="31.5" customHeight="1" s="201">
      <c r="B12" s="320" t="n"/>
      <c r="C12" s="320" t="inlineStr">
        <is>
          <t>КРМ 330кВ мощность 180(3х60) Мвар ШР</t>
        </is>
      </c>
      <c r="D12" s="320" t="n"/>
      <c r="E12" s="320" t="n"/>
      <c r="F12" s="333">
        <f>('Прил. 3'!H11+'Прил. 3'!H26+'Прил. 3'!H28+'Прил. 3'!H73)*6.81/1000</f>
        <v/>
      </c>
      <c r="G12" s="330" t="n"/>
      <c r="H12" s="334">
        <f>'Прил. 3'!H71*4.04/1000</f>
        <v/>
      </c>
      <c r="I12" s="320" t="n"/>
      <c r="J12" s="334">
        <f>F12+H12</f>
        <v/>
      </c>
    </row>
    <row r="13" ht="15" customHeight="1" s="201">
      <c r="B13" s="324" t="inlineStr">
        <is>
          <t>Всего по объекту:</t>
        </is>
      </c>
      <c r="C13" s="335" t="n"/>
      <c r="D13" s="335" t="n"/>
      <c r="E13" s="336" t="n"/>
      <c r="F13" s="325" t="n"/>
      <c r="G13" s="325" t="n"/>
      <c r="H13" s="325" t="n"/>
      <c r="I13" s="325" t="n"/>
      <c r="J13" s="325" t="n"/>
    </row>
    <row r="14" ht="15.75" customHeight="1" s="201">
      <c r="B14" s="235" t="inlineStr">
        <is>
          <t>Всего по объекту в сопоставимом уровне цен 1 кв. 2015 г:</t>
        </is>
      </c>
      <c r="C14" s="329" t="n"/>
      <c r="D14" s="329" t="n"/>
      <c r="E14" s="330" t="n"/>
      <c r="F14" s="337">
        <f>F12</f>
        <v/>
      </c>
      <c r="G14" s="330" t="n"/>
      <c r="H14" s="338">
        <f>H12</f>
        <v/>
      </c>
      <c r="I14" s="165" t="n"/>
      <c r="J14" s="338">
        <f>J12</f>
        <v/>
      </c>
    </row>
    <row r="15" ht="15" customHeight="1" s="201"/>
    <row r="16" ht="15" customHeight="1" s="201"/>
    <row r="17" ht="15" customHeight="1" s="201"/>
    <row r="18" ht="15" customHeight="1" s="201">
      <c r="C18" s="189" t="inlineStr">
        <is>
          <t>Составил ______________________     А.Р. Маркова</t>
        </is>
      </c>
      <c r="D18" s="199" t="n"/>
      <c r="E18" s="199" t="n"/>
    </row>
    <row r="19" ht="15" customHeight="1" s="201">
      <c r="C19" s="200" t="inlineStr">
        <is>
          <t xml:space="preserve">                         (подпись, инициалы, фамилия)</t>
        </is>
      </c>
      <c r="D19" s="199" t="n"/>
      <c r="E19" s="199" t="n"/>
    </row>
    <row r="20" ht="15" customHeight="1" s="201">
      <c r="C20" s="189" t="n"/>
      <c r="D20" s="199" t="n"/>
      <c r="E20" s="199" t="n"/>
    </row>
    <row r="21" ht="15" customHeight="1" s="201">
      <c r="C21" s="189" t="inlineStr">
        <is>
          <t>Проверил ______________________        А.В. Костянецкая</t>
        </is>
      </c>
      <c r="D21" s="199" t="n"/>
      <c r="E21" s="199" t="n"/>
    </row>
    <row r="22" ht="15" customHeight="1" s="201">
      <c r="C22" s="200" t="inlineStr">
        <is>
          <t xml:space="preserve">                        (подпись, инициалы, фамилия)</t>
        </is>
      </c>
      <c r="D22" s="199" t="n"/>
      <c r="E22" s="199" t="n"/>
    </row>
    <row r="23" ht="15" customHeight="1" s="201"/>
    <row r="24" ht="15" customHeight="1" s="201"/>
    <row r="25" ht="15" customHeight="1" s="201"/>
    <row r="26" ht="15" customHeight="1" s="201"/>
    <row r="27" ht="15" customHeight="1" s="201"/>
    <row r="28" ht="15" customHeight="1" s="20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187"/>
  <sheetViews>
    <sheetView showGridLines="1" showRowColHeaders="1" tabSelected="0" view="pageBreakPreview" topLeftCell="A7" zoomScale="85" workbookViewId="0">
      <selection activeCell="C72" sqref="C72"/>
    </sheetView>
  </sheetViews>
  <sheetFormatPr baseColWidth="8" defaultColWidth="9.140625" defaultRowHeight="14.4" outlineLevelRow="0"/>
  <cols>
    <col width="9.140625" customWidth="1" style="151" min="1" max="1"/>
    <col width="12.5703125" customWidth="1" style="203" min="2" max="2"/>
    <col width="22.42578125" customWidth="1" style="151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231" min="7" max="7"/>
    <col width="16.7109375" customWidth="1" style="143" min="8" max="8"/>
    <col width="15" customWidth="1" style="201" min="11" max="11"/>
    <col width="9.140625" customWidth="1" style="203" min="14" max="14"/>
  </cols>
  <sheetData>
    <row r="2">
      <c r="A2" s="231" t="inlineStr">
        <is>
          <t xml:space="preserve">Приложение № 3 </t>
        </is>
      </c>
    </row>
    <row r="3">
      <c r="A3" s="318" t="inlineStr">
        <is>
          <t>Объектная ресурсная ведомость</t>
        </is>
      </c>
    </row>
    <row r="4" ht="18.75" customHeight="1" s="201">
      <c r="A4" s="167" t="n"/>
      <c r="B4" s="167" t="n"/>
      <c r="C4" s="23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37" t="inlineStr">
        <is>
          <t>Наименование разрабатываемого показателя УНЦ -  КРМ 330кВ мощность 180(3х60) Мвар ШР</t>
        </is>
      </c>
    </row>
    <row r="7">
      <c r="B7" s="237" t="n"/>
      <c r="D7" s="237" t="n"/>
      <c r="E7" s="237" t="n"/>
      <c r="F7" s="237" t="n"/>
      <c r="H7" s="237" t="n"/>
    </row>
    <row r="8" ht="38.25" customHeight="1" s="201">
      <c r="A8" s="272" t="inlineStr">
        <is>
          <t>п/п</t>
        </is>
      </c>
      <c r="B8" s="272" t="inlineStr">
        <is>
          <t>№ЛСР</t>
        </is>
      </c>
      <c r="C8" s="272" t="inlineStr">
        <is>
          <t>Код ресурса</t>
        </is>
      </c>
      <c r="D8" s="272" t="inlineStr">
        <is>
          <t>Наименование ресурса</t>
        </is>
      </c>
      <c r="E8" s="272" t="inlineStr">
        <is>
          <t>Ед. изм.</t>
        </is>
      </c>
      <c r="F8" s="272" t="inlineStr">
        <is>
          <t>Кол-во единиц по данным объекта-представителя</t>
        </is>
      </c>
      <c r="G8" s="272" t="inlineStr">
        <is>
          <t>Сметная стоимость в ценах на 01.01.2000 (руб.)</t>
        </is>
      </c>
      <c r="H8" s="330" t="n"/>
    </row>
    <row r="9" ht="40.5" customHeight="1" s="201">
      <c r="A9" s="332" t="n"/>
      <c r="B9" s="332" t="n"/>
      <c r="C9" s="332" t="n"/>
      <c r="D9" s="332" t="n"/>
      <c r="E9" s="332" t="n"/>
      <c r="F9" s="332" t="n"/>
      <c r="G9" s="272" t="inlineStr">
        <is>
          <t>на ед.изм.</t>
        </is>
      </c>
      <c r="H9" s="272" t="inlineStr">
        <is>
          <t>общая</t>
        </is>
      </c>
    </row>
    <row r="10">
      <c r="A10" s="319" t="n">
        <v>1</v>
      </c>
      <c r="B10" s="319" t="n"/>
      <c r="C10" s="319" t="n">
        <v>2</v>
      </c>
      <c r="D10" s="319" t="inlineStr">
        <is>
          <t>З</t>
        </is>
      </c>
      <c r="E10" s="319" t="n">
        <v>4</v>
      </c>
      <c r="F10" s="319" t="n">
        <v>5</v>
      </c>
      <c r="G10" s="182" t="n">
        <v>6</v>
      </c>
      <c r="H10" s="319" t="n">
        <v>7</v>
      </c>
    </row>
    <row r="11" customFormat="1" s="154">
      <c r="A11" s="240" t="inlineStr">
        <is>
          <t>Затраты труда рабочих</t>
        </is>
      </c>
      <c r="B11" s="329" t="n"/>
      <c r="C11" s="329" t="n"/>
      <c r="D11" s="329" t="n"/>
      <c r="E11" s="330" t="n"/>
      <c r="F11" s="339" t="n">
        <v>3927.46</v>
      </c>
      <c r="G11" s="103" t="n"/>
      <c r="H11" s="339">
        <f>SUM(H12:H25)</f>
        <v/>
      </c>
    </row>
    <row r="12">
      <c r="A12" s="251" t="n">
        <v>1</v>
      </c>
      <c r="B12" s="155" t="n"/>
      <c r="C12" s="135" t="inlineStr">
        <is>
          <t>1-4-0</t>
        </is>
      </c>
      <c r="D12" s="250" t="inlineStr">
        <is>
          <t>Затраты труда рабочих (ср 4)</t>
        </is>
      </c>
      <c r="E12" s="251" t="inlineStr">
        <is>
          <t>чел.час</t>
        </is>
      </c>
      <c r="F12" s="135" t="n">
        <v>1192.05</v>
      </c>
      <c r="G12" s="268" t="n">
        <v>9.619999999999999</v>
      </c>
      <c r="H12" s="30">
        <f>ROUND(F12*G12,2)</f>
        <v/>
      </c>
    </row>
    <row r="13">
      <c r="A13" s="251" t="n">
        <v>2</v>
      </c>
      <c r="B13" s="155" t="n"/>
      <c r="C13" s="135" t="inlineStr">
        <is>
          <t>1-3-8</t>
        </is>
      </c>
      <c r="D13" s="250" t="inlineStr">
        <is>
          <t>Затраты труда рабочих (ср 3,8)</t>
        </is>
      </c>
      <c r="E13" s="251" t="inlineStr">
        <is>
          <t>чел.час</t>
        </is>
      </c>
      <c r="F13" s="135" t="n">
        <v>1034.17</v>
      </c>
      <c r="G13" s="268" t="n">
        <v>9.4</v>
      </c>
      <c r="H13" s="30">
        <f>ROUND(F13*G13,2)</f>
        <v/>
      </c>
    </row>
    <row r="14">
      <c r="A14" s="251" t="n">
        <v>3</v>
      </c>
      <c r="B14" s="155" t="n"/>
      <c r="C14" s="135" t="inlineStr">
        <is>
          <t>1-3-0</t>
        </is>
      </c>
      <c r="D14" s="250" t="inlineStr">
        <is>
          <t>Затраты труда рабочих (ср 3)</t>
        </is>
      </c>
      <c r="E14" s="251" t="inlineStr">
        <is>
          <t>чел.час</t>
        </is>
      </c>
      <c r="F14" s="135" t="n">
        <v>605.46</v>
      </c>
      <c r="G14" s="268" t="n">
        <v>8.529999999999999</v>
      </c>
      <c r="H14" s="30">
        <f>ROUND(F14*G14,2)</f>
        <v/>
      </c>
    </row>
    <row r="15">
      <c r="A15" s="251" t="n">
        <v>4</v>
      </c>
      <c r="B15" s="155" t="n"/>
      <c r="C15" s="135" t="inlineStr">
        <is>
          <t>1-2-5</t>
        </is>
      </c>
      <c r="D15" s="250" t="inlineStr">
        <is>
          <t>Затраты труда рабочих (ср 2,5)</t>
        </is>
      </c>
      <c r="E15" s="251" t="inlineStr">
        <is>
          <t>чел.час</t>
        </is>
      </c>
      <c r="F15" s="135" t="n">
        <v>512.84</v>
      </c>
      <c r="G15" s="268" t="n">
        <v>8.17</v>
      </c>
      <c r="H15" s="30">
        <f>ROUND(F15*G15,2)</f>
        <v/>
      </c>
    </row>
    <row r="16">
      <c r="A16" s="251" t="n">
        <v>5</v>
      </c>
      <c r="B16" s="155" t="n"/>
      <c r="C16" s="135" t="inlineStr">
        <is>
          <t>1-4-3</t>
        </is>
      </c>
      <c r="D16" s="250" t="inlineStr">
        <is>
          <t>Затраты труда рабочих (ср 4,3)</t>
        </is>
      </c>
      <c r="E16" s="251" t="inlineStr">
        <is>
          <t>чел.час</t>
        </is>
      </c>
      <c r="F16" s="135" t="n">
        <v>178.29</v>
      </c>
      <c r="G16" s="268" t="n">
        <v>10.06</v>
      </c>
      <c r="H16" s="30">
        <f>ROUND(F16*G16,2)</f>
        <v/>
      </c>
    </row>
    <row r="17">
      <c r="A17" s="251" t="n">
        <v>6</v>
      </c>
      <c r="B17" s="155" t="n"/>
      <c r="C17" s="135" t="inlineStr">
        <is>
          <t>1-3-3</t>
        </is>
      </c>
      <c r="D17" s="250" t="inlineStr">
        <is>
          <t>Затраты труда рабочих (ср 3,3)</t>
        </is>
      </c>
      <c r="E17" s="251" t="inlineStr">
        <is>
          <t>чел.час</t>
        </is>
      </c>
      <c r="F17" s="135" t="n">
        <v>91.17</v>
      </c>
      <c r="G17" s="268" t="n">
        <v>8.859999999999999</v>
      </c>
      <c r="H17" s="30">
        <f>ROUND(F17*G17,2)</f>
        <v/>
      </c>
    </row>
    <row r="18">
      <c r="A18" s="251" t="n">
        <v>7</v>
      </c>
      <c r="B18" s="155" t="n"/>
      <c r="C18" s="135" t="inlineStr">
        <is>
          <t>1-2-8</t>
        </is>
      </c>
      <c r="D18" s="250" t="inlineStr">
        <is>
          <t>Затраты труда рабочих (ср 2,8)</t>
        </is>
      </c>
      <c r="E18" s="251" t="inlineStr">
        <is>
          <t>чел.час</t>
        </is>
      </c>
      <c r="F18" s="135" t="n">
        <v>92.54000000000001</v>
      </c>
      <c r="G18" s="268" t="n">
        <v>8.380000000000001</v>
      </c>
      <c r="H18" s="30">
        <f>ROUND(F18*G18,2)</f>
        <v/>
      </c>
    </row>
    <row r="19">
      <c r="A19" s="251" t="n">
        <v>8</v>
      </c>
      <c r="B19" s="155" t="n"/>
      <c r="C19" s="135" t="inlineStr">
        <is>
          <t>1-4-2</t>
        </is>
      </c>
      <c r="D19" s="250" t="inlineStr">
        <is>
          <t>Затраты труда рабочих (ср 4,2)</t>
        </is>
      </c>
      <c r="E19" s="251" t="inlineStr">
        <is>
          <t>чел.час</t>
        </is>
      </c>
      <c r="F19" s="135" t="n">
        <v>75.47</v>
      </c>
      <c r="G19" s="268" t="n">
        <v>9.92</v>
      </c>
      <c r="H19" s="30">
        <f>ROUND(F19*G19,2)</f>
        <v/>
      </c>
    </row>
    <row r="20">
      <c r="A20" s="251" t="n">
        <v>9</v>
      </c>
      <c r="B20" s="155" t="n"/>
      <c r="C20" s="135" t="inlineStr">
        <is>
          <t>1-1-5</t>
        </is>
      </c>
      <c r="D20" s="250" t="inlineStr">
        <is>
          <t>Затраты труда рабочих (ср 1,5)</t>
        </is>
      </c>
      <c r="E20" s="251" t="inlineStr">
        <is>
          <t>чел.час</t>
        </is>
      </c>
      <c r="F20" s="135" t="n">
        <v>69.14</v>
      </c>
      <c r="G20" s="268" t="n">
        <v>7.5</v>
      </c>
      <c r="H20" s="30">
        <f>ROUND(F20*G20,2)</f>
        <v/>
      </c>
    </row>
    <row r="21">
      <c r="A21" s="251" t="n">
        <v>10</v>
      </c>
      <c r="B21" s="155" t="n"/>
      <c r="C21" s="135" t="inlineStr">
        <is>
          <t>1-4-5</t>
        </is>
      </c>
      <c r="D21" s="250" t="inlineStr">
        <is>
          <t>Затраты труда рабочих (ср 4,5)</t>
        </is>
      </c>
      <c r="E21" s="251" t="inlineStr">
        <is>
          <t>чел.час</t>
        </is>
      </c>
      <c r="F21" s="135" t="n">
        <v>30.52</v>
      </c>
      <c r="G21" s="268" t="n">
        <v>10.35</v>
      </c>
      <c r="H21" s="30">
        <f>ROUND(F21*G21,2)</f>
        <v/>
      </c>
    </row>
    <row r="22">
      <c r="A22" s="251" t="n">
        <v>11</v>
      </c>
      <c r="B22" s="155" t="n"/>
      <c r="C22" s="135" t="inlineStr">
        <is>
          <t>1-2-2</t>
        </is>
      </c>
      <c r="D22" s="250" t="inlineStr">
        <is>
          <t>Затраты труда рабочих (ср 2,2)</t>
        </is>
      </c>
      <c r="E22" s="251" t="inlineStr">
        <is>
          <t>чел.час</t>
        </is>
      </c>
      <c r="F22" s="135" t="n">
        <v>29.31</v>
      </c>
      <c r="G22" s="268" t="n">
        <v>7.94</v>
      </c>
      <c r="H22" s="30">
        <f>ROUND(F22*G22,2)</f>
        <v/>
      </c>
    </row>
    <row r="23">
      <c r="A23" s="251" t="n">
        <v>12</v>
      </c>
      <c r="B23" s="155" t="n"/>
      <c r="C23" s="135" t="inlineStr">
        <is>
          <t>1-4-1</t>
        </is>
      </c>
      <c r="D23" s="250" t="inlineStr">
        <is>
          <t>Затраты труда рабочих (ср 4,1)</t>
        </is>
      </c>
      <c r="E23" s="251" t="inlineStr">
        <is>
          <t>чел.час</t>
        </is>
      </c>
      <c r="F23" s="135" t="n">
        <v>11.25</v>
      </c>
      <c r="G23" s="268" t="n">
        <v>9.76</v>
      </c>
      <c r="H23" s="30">
        <f>ROUND(F23*G23,2)</f>
        <v/>
      </c>
    </row>
    <row r="24">
      <c r="A24" s="251" t="n">
        <v>13</v>
      </c>
      <c r="B24" s="155" t="n"/>
      <c r="C24" s="135" t="inlineStr">
        <is>
          <t>1-3-9</t>
        </is>
      </c>
      <c r="D24" s="250" t="inlineStr">
        <is>
          <t>Затраты труда рабочих (ср 3,9)</t>
        </is>
      </c>
      <c r="E24" s="251" t="inlineStr">
        <is>
          <t>чел.час</t>
        </is>
      </c>
      <c r="F24" s="135" t="n">
        <v>4.7</v>
      </c>
      <c r="G24" s="268" t="n">
        <v>9.51</v>
      </c>
      <c r="H24" s="30">
        <f>ROUND(F24*G24,2)</f>
        <v/>
      </c>
    </row>
    <row r="25">
      <c r="A25" s="251" t="n">
        <v>14</v>
      </c>
      <c r="B25" s="155" t="n"/>
      <c r="C25" s="135" t="inlineStr">
        <is>
          <t>1-2-0</t>
        </is>
      </c>
      <c r="D25" s="250" t="inlineStr">
        <is>
          <t>Затраты труда рабочих (ср 2)</t>
        </is>
      </c>
      <c r="E25" s="251" t="inlineStr">
        <is>
          <t>чел.час</t>
        </is>
      </c>
      <c r="F25" s="135" t="n">
        <v>0.55</v>
      </c>
      <c r="G25" s="268" t="n">
        <v>7.8</v>
      </c>
      <c r="H25" s="30">
        <f>ROUND(F25*G25,2)</f>
        <v/>
      </c>
    </row>
    <row r="26">
      <c r="A26" s="239" t="inlineStr">
        <is>
          <t>Затраты труда машинистов</t>
        </is>
      </c>
      <c r="B26" s="329" t="n"/>
      <c r="C26" s="329" t="n"/>
      <c r="D26" s="329" t="n"/>
      <c r="E26" s="330" t="n"/>
      <c r="F26" s="180" t="n"/>
      <c r="G26" s="183" t="n"/>
      <c r="H26" s="339">
        <f>H27</f>
        <v/>
      </c>
    </row>
    <row r="27">
      <c r="A27" s="251" t="n">
        <v>15</v>
      </c>
      <c r="B27" s="153" t="n"/>
      <c r="C27" s="135" t="n">
        <v>2</v>
      </c>
      <c r="D27" s="250" t="inlineStr">
        <is>
          <t>Затраты труда машинистов(справочно)</t>
        </is>
      </c>
      <c r="E27" s="251" t="inlineStr">
        <is>
          <t>чел.-ч</t>
        </is>
      </c>
      <c r="F27" s="251" t="n">
        <v>402.5</v>
      </c>
      <c r="G27" s="30" t="n"/>
      <c r="H27" s="179" t="n">
        <v>5028.48</v>
      </c>
    </row>
    <row r="28" customFormat="1" s="154">
      <c r="A28" s="240" t="inlineStr">
        <is>
          <t>Машины и механизмы</t>
        </is>
      </c>
      <c r="B28" s="329" t="n"/>
      <c r="C28" s="329" t="n"/>
      <c r="D28" s="329" t="n"/>
      <c r="E28" s="330" t="n"/>
      <c r="F28" s="180" t="n"/>
      <c r="G28" s="183" t="n"/>
      <c r="H28" s="339">
        <f>SUM(H29:H70)</f>
        <v/>
      </c>
    </row>
    <row r="29">
      <c r="A29" s="251" t="n">
        <v>16</v>
      </c>
      <c r="B29" s="153" t="n"/>
      <c r="C29" s="135" t="inlineStr">
        <is>
          <t>91.05.05-014</t>
        </is>
      </c>
      <c r="D29" s="250" t="inlineStr">
        <is>
          <t>Краны на автомобильном, грузоподъемность 10 т</t>
        </is>
      </c>
      <c r="E29" s="251" t="inlineStr">
        <is>
          <t>маш.час</t>
        </is>
      </c>
      <c r="F29" s="252" t="n">
        <v>95.31999999999999</v>
      </c>
      <c r="G29" s="268" t="n">
        <v>111.99</v>
      </c>
      <c r="H29" s="30">
        <f>ROUND(F29*G29,2)</f>
        <v/>
      </c>
    </row>
    <row r="30" ht="25.5" customFormat="1" customHeight="1" s="154">
      <c r="A30" s="251" t="n">
        <v>17</v>
      </c>
      <c r="B30" s="153" t="n"/>
      <c r="C30" s="135" t="inlineStr">
        <is>
          <t>91.05.06-012</t>
        </is>
      </c>
      <c r="D30" s="250" t="inlineStr">
        <is>
          <t>Краны на гусеничном ходу при работе на других видах строительства до 16 т</t>
        </is>
      </c>
      <c r="E30" s="251" t="inlineStr">
        <is>
          <t>маш.час</t>
        </is>
      </c>
      <c r="F30" s="135" t="n">
        <v>100.03</v>
      </c>
      <c r="G30" s="268" t="n">
        <v>96.89</v>
      </c>
      <c r="H30" s="30">
        <f>ROUND(F30*G30,2)</f>
        <v/>
      </c>
    </row>
    <row r="31" ht="38.25" customHeight="1" s="201">
      <c r="A31" s="251" t="n">
        <v>18</v>
      </c>
      <c r="B31" s="153" t="n"/>
      <c r="C31" s="135" t="inlineStr">
        <is>
          <t>91.18.01-007</t>
        </is>
      </c>
      <c r="D31" s="250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E31" s="251" t="inlineStr">
        <is>
          <t>маш.час</t>
        </is>
      </c>
      <c r="F31" s="135" t="n">
        <v>106.62</v>
      </c>
      <c r="G31" s="268" t="n">
        <v>90</v>
      </c>
      <c r="H31" s="30">
        <f>ROUND(F31*G31,2)</f>
        <v/>
      </c>
    </row>
    <row r="32" ht="38.25" customHeight="1" s="201">
      <c r="A32" s="251" t="n">
        <v>19</v>
      </c>
      <c r="B32" s="153" t="n"/>
      <c r="C32" s="135" t="inlineStr">
        <is>
          <t>91.01.05-086</t>
        </is>
      </c>
      <c r="D32" s="250" t="inlineStr">
        <is>
          <t>Экскаваторы одноковшовые дизельные на гусеничном ходу при работе на других видах строительства 0,65 м3</t>
        </is>
      </c>
      <c r="E32" s="251" t="inlineStr">
        <is>
          <t>маш.час</t>
        </is>
      </c>
      <c r="F32" s="135" t="n">
        <v>61.79</v>
      </c>
      <c r="G32" s="268" t="n">
        <v>115.27</v>
      </c>
      <c r="H32" s="30">
        <f>ROUND(F32*G32,2)</f>
        <v/>
      </c>
    </row>
    <row r="33">
      <c r="A33" s="251" t="n">
        <v>20</v>
      </c>
      <c r="B33" s="153" t="n"/>
      <c r="C33" s="135" t="inlineStr">
        <is>
          <t>91.06.06-014</t>
        </is>
      </c>
      <c r="D33" s="250" t="inlineStr">
        <is>
          <t>Автогидроподъемники высотой подъема 28 м</t>
        </is>
      </c>
      <c r="E33" s="251" t="inlineStr">
        <is>
          <t>маш.час</t>
        </is>
      </c>
      <c r="F33" s="135" t="n">
        <v>8.59</v>
      </c>
      <c r="G33" s="268" t="n">
        <v>243.49</v>
      </c>
      <c r="H33" s="30">
        <f>ROUND(F33*G33,2)</f>
        <v/>
      </c>
    </row>
    <row r="34" ht="25.5" customHeight="1" s="201">
      <c r="A34" s="251" t="n">
        <v>21</v>
      </c>
      <c r="B34" s="153" t="n"/>
      <c r="C34" s="135" t="inlineStr">
        <is>
          <t>91.21.22-432</t>
        </is>
      </c>
      <c r="D34" s="250" t="inlineStr">
        <is>
          <t>Установка вакуумной обработки трансформаторного масла</t>
        </is>
      </c>
      <c r="E34" s="251" t="inlineStr">
        <is>
          <t>маш.час</t>
        </is>
      </c>
      <c r="F34" s="135" t="n">
        <v>23.3</v>
      </c>
      <c r="G34" s="268" t="n">
        <v>77.03</v>
      </c>
      <c r="H34" s="30">
        <f>ROUND(F34*G34,2)</f>
        <v/>
      </c>
    </row>
    <row r="35" ht="25.5" customHeight="1" s="201">
      <c r="A35" s="251" t="n">
        <v>22</v>
      </c>
      <c r="B35" s="153" t="n"/>
      <c r="C35" s="135" t="inlineStr">
        <is>
          <t>91.06.05-057</t>
        </is>
      </c>
      <c r="D35" s="250" t="inlineStr">
        <is>
          <t>Погрузчики одноковшовые универсальные фронтальные пневмоколесные 3 т</t>
        </is>
      </c>
      <c r="E35" s="251" t="inlineStr">
        <is>
          <t>маш.час</t>
        </is>
      </c>
      <c r="F35" s="135" t="n">
        <v>17.65</v>
      </c>
      <c r="G35" s="268" t="n">
        <v>90.40000000000001</v>
      </c>
      <c r="H35" s="30">
        <f>ROUND(F35*G35,2)</f>
        <v/>
      </c>
    </row>
    <row r="36" ht="25.5" customHeight="1" s="201">
      <c r="A36" s="251" t="n">
        <v>23</v>
      </c>
      <c r="B36" s="153" t="n"/>
      <c r="C36" s="135" t="inlineStr">
        <is>
          <t>91.03.02-013</t>
        </is>
      </c>
      <c r="D36" s="250" t="inlineStr">
        <is>
          <t>Вентиляторы шахтные взрывобезопасные, мощность двигателя до 40 кВт</t>
        </is>
      </c>
      <c r="E36" s="251" t="inlineStr">
        <is>
          <t>маш.час</t>
        </is>
      </c>
      <c r="F36" s="135" t="n">
        <v>104</v>
      </c>
      <c r="G36" s="268" t="n">
        <v>14.78</v>
      </c>
      <c r="H36" s="30">
        <f>ROUND(F36*G36,2)</f>
        <v/>
      </c>
    </row>
    <row r="37">
      <c r="A37" s="251" t="n">
        <v>24</v>
      </c>
      <c r="B37" s="153" t="n"/>
      <c r="C37" s="135" t="inlineStr">
        <is>
          <t>91.14.02-001</t>
        </is>
      </c>
      <c r="D37" s="250" t="inlineStr">
        <is>
          <t>Автомобили бортовые, грузоподъемность до 5 т</t>
        </is>
      </c>
      <c r="E37" s="251" t="inlineStr">
        <is>
          <t>маш.час</t>
        </is>
      </c>
      <c r="F37" s="135" t="n">
        <v>15.23</v>
      </c>
      <c r="G37" s="268" t="n">
        <v>65.70999999999999</v>
      </c>
      <c r="H37" s="30">
        <f>ROUND(F37*G37,2)</f>
        <v/>
      </c>
    </row>
    <row r="38">
      <c r="A38" s="251" t="n">
        <v>25</v>
      </c>
      <c r="B38" s="153" t="n"/>
      <c r="C38" s="135" t="inlineStr">
        <is>
          <t>91.19.12-021</t>
        </is>
      </c>
      <c r="D38" s="250" t="inlineStr">
        <is>
          <t>Насос вакуумный 3,6 м3/мин</t>
        </is>
      </c>
      <c r="E38" s="251" t="inlineStr">
        <is>
          <t>маш.час</t>
        </is>
      </c>
      <c r="F38" s="135" t="n">
        <v>120.1</v>
      </c>
      <c r="G38" s="268" t="n">
        <v>6.28</v>
      </c>
      <c r="H38" s="30">
        <f>ROUND(F38*G38,2)</f>
        <v/>
      </c>
    </row>
    <row r="39" ht="25.5" customHeight="1" s="201">
      <c r="A39" s="251" t="n">
        <v>26</v>
      </c>
      <c r="B39" s="153" t="n"/>
      <c r="C39" s="135" t="inlineStr">
        <is>
          <t>91.07.02-014</t>
        </is>
      </c>
      <c r="D39" s="250" t="inlineStr">
        <is>
          <t>Автобетононасосы: производительность 160 м3/ч (тех.часть сб.ФЕР6 п.1.6.40)</t>
        </is>
      </c>
      <c r="E39" s="251" t="inlineStr">
        <is>
          <t>маш.-ч</t>
        </is>
      </c>
      <c r="F39" s="135" t="n">
        <v>0.6166</v>
      </c>
      <c r="G39" s="268" t="n">
        <v>978.63</v>
      </c>
      <c r="H39" s="30">
        <f>ROUND(F39*G39,2)</f>
        <v/>
      </c>
    </row>
    <row r="40">
      <c r="A40" s="251" t="n">
        <v>27</v>
      </c>
      <c r="B40" s="153" t="n"/>
      <c r="C40" s="135" t="inlineStr">
        <is>
          <t>91.21.22-438</t>
        </is>
      </c>
      <c r="D40" s="250" t="inlineStr">
        <is>
          <t>Установка передвижная цеолитовая</t>
        </is>
      </c>
      <c r="E40" s="251" t="inlineStr">
        <is>
          <t>маш.час</t>
        </is>
      </c>
      <c r="F40" s="135" t="n">
        <v>12.9</v>
      </c>
      <c r="G40" s="268" t="n">
        <v>38.65</v>
      </c>
      <c r="H40" s="30">
        <f>ROUND(F40*G40,2)</f>
        <v/>
      </c>
    </row>
    <row r="41" ht="25.5" customHeight="1" s="201">
      <c r="A41" s="251" t="n">
        <v>28</v>
      </c>
      <c r="B41" s="153" t="n"/>
      <c r="C41" s="135" t="inlineStr">
        <is>
          <t>91.21.22-091</t>
        </is>
      </c>
      <c r="D41" s="250" t="inlineStr">
        <is>
          <t>Выпрямитель полупроводниковый для подогрева трансформаторов</t>
        </is>
      </c>
      <c r="E41" s="251" t="inlineStr">
        <is>
          <t>маш.час</t>
        </is>
      </c>
      <c r="F41" s="135" t="n">
        <v>108.45</v>
      </c>
      <c r="G41" s="268" t="n">
        <v>3.82</v>
      </c>
      <c r="H41" s="30">
        <f>ROUND(F41*G41,2)</f>
        <v/>
      </c>
    </row>
    <row r="42" ht="25.5" customHeight="1" s="201">
      <c r="A42" s="251" t="n">
        <v>29</v>
      </c>
      <c r="B42" s="153" t="n"/>
      <c r="C42" s="135" t="inlineStr">
        <is>
          <t>91.01.01-036</t>
        </is>
      </c>
      <c r="D42" s="250" t="inlineStr">
        <is>
          <t>Бульдозеры при работе на других видах строительства 96 кВт (130 л.с.)</t>
        </is>
      </c>
      <c r="E42" s="251" t="inlineStr">
        <is>
          <t>маш.час</t>
        </is>
      </c>
      <c r="F42" s="135" t="n">
        <v>4.08</v>
      </c>
      <c r="G42" s="268" t="n">
        <v>94.05</v>
      </c>
      <c r="H42" s="30">
        <f>ROUND(F42*G42,2)</f>
        <v/>
      </c>
    </row>
    <row r="43" ht="25.5" customHeight="1" s="201">
      <c r="A43" s="251" t="n">
        <v>30</v>
      </c>
      <c r="B43" s="153" t="n"/>
      <c r="C43" s="135" t="inlineStr">
        <is>
          <t>91.21.18-031</t>
        </is>
      </c>
      <c r="D43" s="250" t="inlineStr">
        <is>
          <t>Установки для защиты изоляции трансформаторов от увлажнения</t>
        </is>
      </c>
      <c r="E43" s="251" t="inlineStr">
        <is>
          <t>маш.час</t>
        </is>
      </c>
      <c r="F43" s="135" t="n">
        <v>27</v>
      </c>
      <c r="G43" s="268" t="n">
        <v>13.49</v>
      </c>
      <c r="H43" s="30">
        <f>ROUND(F43*G43,2)</f>
        <v/>
      </c>
    </row>
    <row r="44">
      <c r="A44" s="251" t="n">
        <v>31</v>
      </c>
      <c r="B44" s="153" t="n"/>
      <c r="C44" s="135" t="inlineStr">
        <is>
          <t>91.05.06-007</t>
        </is>
      </c>
      <c r="D44" s="250" t="inlineStr">
        <is>
          <t>Краны на гусеничном ходу , грузоподъемность 25 т</t>
        </is>
      </c>
      <c r="E44" s="251" t="inlineStr">
        <is>
          <t>маш.час</t>
        </is>
      </c>
      <c r="F44" s="135" t="n">
        <v>2.7</v>
      </c>
      <c r="G44" s="268" t="n">
        <v>120.04</v>
      </c>
      <c r="H44" s="30">
        <f>ROUND(F44*G44,2)</f>
        <v/>
      </c>
    </row>
    <row r="45">
      <c r="A45" s="251" t="n">
        <v>32</v>
      </c>
      <c r="B45" s="153" t="n"/>
      <c r="C45" s="135" t="inlineStr">
        <is>
          <t>91.21.18-011</t>
        </is>
      </c>
      <c r="D45" s="250" t="inlineStr">
        <is>
          <t>Маслоподогреватель</t>
        </is>
      </c>
      <c r="E45" s="251" t="inlineStr">
        <is>
          <t>маш.час</t>
        </is>
      </c>
      <c r="F45" s="135" t="n">
        <v>6.26</v>
      </c>
      <c r="G45" s="268" t="n">
        <v>38.87</v>
      </c>
      <c r="H45" s="30">
        <f>ROUND(F45*G45,2)</f>
        <v/>
      </c>
    </row>
    <row r="46" ht="25.5" customHeight="1" s="201">
      <c r="A46" s="251" t="n">
        <v>33</v>
      </c>
      <c r="B46" s="153" t="n"/>
      <c r="C46" s="135" t="inlineStr">
        <is>
          <t>91.17.04-036</t>
        </is>
      </c>
      <c r="D46" s="250" t="inlineStr">
        <is>
          <t>Агрегаты сварочные передвижные с номинальным сварочным током 250-400 А с дизельным двигателем</t>
        </is>
      </c>
      <c r="E46" s="251" t="inlineStr">
        <is>
          <t>маш.час</t>
        </is>
      </c>
      <c r="F46" s="135" t="n">
        <v>16.06</v>
      </c>
      <c r="G46" s="268" t="n">
        <v>14</v>
      </c>
      <c r="H46" s="30">
        <f>ROUND(F46*G46,2)</f>
        <v/>
      </c>
    </row>
    <row r="47" ht="25.5" customHeight="1" s="201">
      <c r="A47" s="251" t="n">
        <v>34</v>
      </c>
      <c r="B47" s="153" t="n"/>
      <c r="C47" s="135" t="inlineStr">
        <is>
          <t>91.17.04-233</t>
        </is>
      </c>
      <c r="D47" s="250" t="inlineStr">
        <is>
          <t>Установки для сварки ручной дуговой (постоянного тока)</t>
        </is>
      </c>
      <c r="E47" s="251" t="inlineStr">
        <is>
          <t>маш.час</t>
        </is>
      </c>
      <c r="F47" s="135" t="n">
        <v>24.4</v>
      </c>
      <c r="G47" s="268" t="n">
        <v>8.1</v>
      </c>
      <c r="H47" s="30">
        <f>ROUND(F47*G47,2)</f>
        <v/>
      </c>
    </row>
    <row r="48" ht="25.5" customHeight="1" s="201">
      <c r="A48" s="251" t="n">
        <v>35</v>
      </c>
      <c r="B48" s="153" t="n"/>
      <c r="C48" s="135" t="inlineStr">
        <is>
          <t>91.08.09-023</t>
        </is>
      </c>
      <c r="D48" s="250" t="inlineStr">
        <is>
          <t>Трамбовки пневматические при работе от передвижных компрессорных станций</t>
        </is>
      </c>
      <c r="E48" s="251" t="inlineStr">
        <is>
          <t>маш.час</t>
        </is>
      </c>
      <c r="F48" s="135" t="n">
        <v>194.09</v>
      </c>
      <c r="G48" s="268" t="n">
        <v>0.55</v>
      </c>
      <c r="H48" s="30">
        <f>ROUND(F48*G48,2)</f>
        <v/>
      </c>
    </row>
    <row r="49">
      <c r="A49" s="251" t="n">
        <v>36</v>
      </c>
      <c r="B49" s="153" t="n"/>
      <c r="C49" s="135" t="inlineStr">
        <is>
          <t>91.07.04-001</t>
        </is>
      </c>
      <c r="D49" s="250" t="inlineStr">
        <is>
          <t>Вибратор глубинный</t>
        </is>
      </c>
      <c r="E49" s="251" t="inlineStr">
        <is>
          <t>маш.час</t>
        </is>
      </c>
      <c r="F49" s="135" t="n">
        <v>55.4</v>
      </c>
      <c r="G49" s="268" t="n">
        <v>1.9</v>
      </c>
      <c r="H49" s="30">
        <f>ROUND(F49*G49,2)</f>
        <v/>
      </c>
    </row>
    <row r="50">
      <c r="A50" s="251" t="n">
        <v>37</v>
      </c>
      <c r="B50" s="153" t="n"/>
      <c r="C50" s="135" t="inlineStr">
        <is>
          <t>91.14.02-002</t>
        </is>
      </c>
      <c r="D50" s="250" t="inlineStr">
        <is>
          <t>Автомобили бортовые, грузоподъемность до 8 т</t>
        </is>
      </c>
      <c r="E50" s="251" t="inlineStr">
        <is>
          <t>маш.час</t>
        </is>
      </c>
      <c r="F50" s="135" t="n">
        <v>1.21</v>
      </c>
      <c r="G50" s="268" t="n">
        <v>85.84</v>
      </c>
      <c r="H50" s="30">
        <f>ROUND(F50*G50,2)</f>
        <v/>
      </c>
    </row>
    <row r="51">
      <c r="A51" s="251" t="n">
        <v>38</v>
      </c>
      <c r="B51" s="153" t="n"/>
      <c r="C51" s="135" t="inlineStr">
        <is>
          <t>91.09.12-101</t>
        </is>
      </c>
      <c r="D51" s="250" t="inlineStr">
        <is>
          <t>Станок рельсорезный</t>
        </is>
      </c>
      <c r="E51" s="251" t="inlineStr">
        <is>
          <t>маш.час</t>
        </is>
      </c>
      <c r="F51" s="135" t="n">
        <v>4.19</v>
      </c>
      <c r="G51" s="268" t="n">
        <v>20</v>
      </c>
      <c r="H51" s="30">
        <f>ROUND(F51*G51,2)</f>
        <v/>
      </c>
    </row>
    <row r="52" ht="25.5" customHeight="1" s="201">
      <c r="A52" s="251" t="n">
        <v>39</v>
      </c>
      <c r="B52" s="153" t="n"/>
      <c r="C52" s="135" t="inlineStr">
        <is>
          <t>91.15.03-014</t>
        </is>
      </c>
      <c r="D52" s="250" t="inlineStr">
        <is>
          <t>Тракторы на пневмоколесном ходу при работе на других видах строительства 59 кВт (80 л.с.)</t>
        </is>
      </c>
      <c r="E52" s="251" t="inlineStr">
        <is>
          <t>маш.час</t>
        </is>
      </c>
      <c r="F52" s="135" t="n">
        <v>0.88</v>
      </c>
      <c r="G52" s="268" t="n">
        <v>74.61</v>
      </c>
      <c r="H52" s="30">
        <f>ROUND(F52*G52,2)</f>
        <v/>
      </c>
    </row>
    <row r="53">
      <c r="A53" s="251" t="n">
        <v>40</v>
      </c>
      <c r="B53" s="153" t="n"/>
      <c r="C53" s="135" t="inlineStr">
        <is>
          <t>91.06.06-042</t>
        </is>
      </c>
      <c r="D53" s="250" t="inlineStr">
        <is>
          <t>Подъемники гидравлические высотой подъема 10 м</t>
        </is>
      </c>
      <c r="E53" s="251" t="inlineStr">
        <is>
          <t>маш.час</t>
        </is>
      </c>
      <c r="F53" s="135" t="n">
        <v>1.95</v>
      </c>
      <c r="G53" s="268" t="n">
        <v>29.6</v>
      </c>
      <c r="H53" s="30">
        <f>ROUND(F53*G53,2)</f>
        <v/>
      </c>
    </row>
    <row r="54">
      <c r="A54" s="251" t="n">
        <v>41</v>
      </c>
      <c r="B54" s="153" t="n"/>
      <c r="C54" s="135" t="inlineStr">
        <is>
          <t>91.16.01-002</t>
        </is>
      </c>
      <c r="D54" s="250" t="inlineStr">
        <is>
          <t>Электростанции передвижные 4 кВт</t>
        </is>
      </c>
      <c r="E54" s="251" t="inlineStr">
        <is>
          <t>маш.час</t>
        </is>
      </c>
      <c r="F54" s="135" t="n">
        <v>2.1</v>
      </c>
      <c r="G54" s="268" t="n">
        <v>27.11</v>
      </c>
      <c r="H54" s="30">
        <f>ROUND(F54*G54,2)</f>
        <v/>
      </c>
    </row>
    <row r="55" ht="25.5" customHeight="1" s="201">
      <c r="A55" s="251" t="n">
        <v>42</v>
      </c>
      <c r="B55" s="153" t="n"/>
      <c r="C55" s="135" t="inlineStr">
        <is>
          <t>91.06.01-003</t>
        </is>
      </c>
      <c r="D55" s="250" t="inlineStr">
        <is>
          <t>Домкраты гидравлические грузоподъемностью 63-100 т</t>
        </is>
      </c>
      <c r="E55" s="251" t="inlineStr">
        <is>
          <t>маш.час</t>
        </is>
      </c>
      <c r="F55" s="135" t="n">
        <v>41.45</v>
      </c>
      <c r="G55" s="268" t="n">
        <v>0.9</v>
      </c>
      <c r="H55" s="30">
        <f>ROUND(F55*G55,2)</f>
        <v/>
      </c>
    </row>
    <row r="56">
      <c r="A56" s="251" t="n">
        <v>43</v>
      </c>
      <c r="B56" s="153" t="n"/>
      <c r="C56" s="135" t="inlineStr">
        <is>
          <t>91.06.05-011</t>
        </is>
      </c>
      <c r="D56" s="250" t="inlineStr">
        <is>
          <t>Погрузчики, грузоподъемность 5 т</t>
        </is>
      </c>
      <c r="E56" s="251" t="inlineStr">
        <is>
          <t>маш.час</t>
        </is>
      </c>
      <c r="F56" s="135" t="n">
        <v>0.3</v>
      </c>
      <c r="G56" s="268" t="n">
        <v>89.98999999999999</v>
      </c>
      <c r="H56" s="30">
        <f>ROUND(F56*G56,2)</f>
        <v/>
      </c>
    </row>
    <row r="57" ht="25.5" customHeight="1" s="201">
      <c r="A57" s="251" t="n">
        <v>44</v>
      </c>
      <c r="B57" s="153" t="n"/>
      <c r="C57" s="135" t="inlineStr">
        <is>
          <t>91.17.04-171</t>
        </is>
      </c>
      <c r="D57" s="250" t="inlineStr">
        <is>
          <t>Преобразователи сварочные с номинальным сварочным током 315-500 А</t>
        </is>
      </c>
      <c r="E57" s="251" t="inlineStr">
        <is>
          <t>маш.час</t>
        </is>
      </c>
      <c r="F57" s="135" t="n">
        <v>2.1</v>
      </c>
      <c r="G57" s="268" t="n">
        <v>12.31</v>
      </c>
      <c r="H57" s="30">
        <f>ROUND(F57*G57,2)</f>
        <v/>
      </c>
    </row>
    <row r="58">
      <c r="A58" s="251" t="n">
        <v>45</v>
      </c>
      <c r="B58" s="153" t="n"/>
      <c r="C58" s="135" t="inlineStr">
        <is>
          <t>91.19.10-031</t>
        </is>
      </c>
      <c r="D58" s="250" t="inlineStr">
        <is>
          <t>Станция насосная для привода гидродомкратов</t>
        </is>
      </c>
      <c r="E58" s="251" t="inlineStr">
        <is>
          <t>маш.час</t>
        </is>
      </c>
      <c r="F58" s="135" t="n">
        <v>9.050000000000001</v>
      </c>
      <c r="G58" s="268" t="n">
        <v>1.82</v>
      </c>
      <c r="H58" s="30">
        <f>ROUND(F58*G58,2)</f>
        <v/>
      </c>
    </row>
    <row r="59" ht="25.5" customHeight="1" s="201">
      <c r="A59" s="251" t="n">
        <v>46</v>
      </c>
      <c r="B59" s="153" t="n"/>
      <c r="C59" s="135" t="inlineStr">
        <is>
          <t>91.21.01-012</t>
        </is>
      </c>
      <c r="D59" s="250" t="inlineStr">
        <is>
          <t>Агрегаты окрасочные высокого давления для окраски поверхностей конструкций мощностью 1 кВт</t>
        </is>
      </c>
      <c r="E59" s="251" t="inlineStr">
        <is>
          <t>маш.час</t>
        </is>
      </c>
      <c r="F59" s="135" t="n">
        <v>2.28</v>
      </c>
      <c r="G59" s="268" t="n">
        <v>6.82</v>
      </c>
      <c r="H59" s="30">
        <f>ROUND(F59*G59,2)</f>
        <v/>
      </c>
    </row>
    <row r="60" ht="25.5" customHeight="1" s="201">
      <c r="A60" s="251" t="n">
        <v>47</v>
      </c>
      <c r="B60" s="153" t="n"/>
      <c r="C60" s="135" t="inlineStr">
        <is>
          <t>91.19.02-002</t>
        </is>
      </c>
      <c r="D60" s="250" t="inlineStr">
        <is>
          <t>Маслонасосы шестеренные, производительность м3/час 2,3</t>
        </is>
      </c>
      <c r="E60" s="251" t="inlineStr">
        <is>
          <t>маш.час</t>
        </is>
      </c>
      <c r="F60" s="135" t="n">
        <v>11.03</v>
      </c>
      <c r="G60" s="268" t="n">
        <v>0.9</v>
      </c>
      <c r="H60" s="30">
        <f>ROUND(F60*G60,2)</f>
        <v/>
      </c>
    </row>
    <row r="61">
      <c r="A61" s="251" t="n">
        <v>48</v>
      </c>
      <c r="B61" s="153" t="n"/>
      <c r="C61" s="135" t="inlineStr">
        <is>
          <t>91.17.04-042</t>
        </is>
      </c>
      <c r="D61" s="250" t="inlineStr">
        <is>
          <t>Аппарат для газовой сварки и резки</t>
        </is>
      </c>
      <c r="E61" s="251" t="inlineStr">
        <is>
          <t>маш.час</t>
        </is>
      </c>
      <c r="F61" s="135" t="n">
        <v>3.62</v>
      </c>
      <c r="G61" s="268" t="n">
        <v>1.2</v>
      </c>
      <c r="H61" s="30">
        <f>ROUND(F61*G61,2)</f>
        <v/>
      </c>
    </row>
    <row r="62">
      <c r="A62" s="251" t="n">
        <v>49</v>
      </c>
      <c r="B62" s="153" t="n"/>
      <c r="C62" s="135" t="inlineStr">
        <is>
          <t>91.07.08-024</t>
        </is>
      </c>
      <c r="D62" s="250" t="inlineStr">
        <is>
          <t>Растворосмесители передвижные 65 л</t>
        </is>
      </c>
      <c r="E62" s="251" t="inlineStr">
        <is>
          <t>маш.час</t>
        </is>
      </c>
      <c r="F62" s="135" t="n">
        <v>0.35</v>
      </c>
      <c r="G62" s="268" t="n">
        <v>12.39</v>
      </c>
      <c r="H62" s="30">
        <f>ROUND(F62*G62,2)</f>
        <v/>
      </c>
    </row>
    <row r="63">
      <c r="A63" s="251" t="n">
        <v>50</v>
      </c>
      <c r="B63" s="153" t="n"/>
      <c r="C63" s="135" t="inlineStr">
        <is>
          <t>331532</t>
        </is>
      </c>
      <c r="D63" s="250" t="inlineStr">
        <is>
          <t>Пила цепная электрическая</t>
        </is>
      </c>
      <c r="E63" s="251" t="inlineStr">
        <is>
          <t>маш.час</t>
        </is>
      </c>
      <c r="F63" s="135" t="n">
        <v>0.87</v>
      </c>
      <c r="G63" s="268" t="n">
        <v>3.27</v>
      </c>
      <c r="H63" s="30">
        <f>ROUND(F63*G63,2)</f>
        <v/>
      </c>
    </row>
    <row r="64">
      <c r="A64" s="251" t="n">
        <v>51</v>
      </c>
      <c r="B64" s="153" t="n"/>
      <c r="C64" s="135" t="inlineStr">
        <is>
          <t>91.05.01-017</t>
        </is>
      </c>
      <c r="D64" s="250" t="inlineStr">
        <is>
          <t>Краны башенные, грузоподъемность 8 т</t>
        </is>
      </c>
      <c r="E64" s="251" t="inlineStr">
        <is>
          <t>маш.час</t>
        </is>
      </c>
      <c r="F64" s="135" t="n">
        <v>0.03</v>
      </c>
      <c r="G64" s="268" t="n">
        <v>86.40000000000001</v>
      </c>
      <c r="H64" s="30">
        <f>ROUND(F64*G64,2)</f>
        <v/>
      </c>
    </row>
    <row r="65">
      <c r="A65" s="251" t="n">
        <v>52</v>
      </c>
      <c r="B65" s="153" t="n"/>
      <c r="C65" s="135" t="inlineStr">
        <is>
          <t>91.21.22-491</t>
        </is>
      </c>
      <c r="D65" s="250" t="inlineStr">
        <is>
          <t>Шинотрубогиб</t>
        </is>
      </c>
      <c r="E65" s="251" t="inlineStr">
        <is>
          <t>маш.час</t>
        </is>
      </c>
      <c r="F65" s="135" t="n">
        <v>0.11</v>
      </c>
      <c r="G65" s="268" t="n">
        <v>15.24</v>
      </c>
      <c r="H65" s="30">
        <f>ROUND(F65*G65,2)</f>
        <v/>
      </c>
    </row>
    <row r="66">
      <c r="A66" s="251" t="n">
        <v>53</v>
      </c>
      <c r="B66" s="153" t="n"/>
      <c r="C66" s="135" t="inlineStr">
        <is>
          <t>330301</t>
        </is>
      </c>
      <c r="D66" s="250" t="inlineStr">
        <is>
          <t>Машины шлифовальные электрические</t>
        </is>
      </c>
      <c r="E66" s="251" t="inlineStr">
        <is>
          <t>маш.час</t>
        </is>
      </c>
      <c r="F66" s="135" t="n">
        <v>0.27</v>
      </c>
      <c r="G66" s="268" t="n">
        <v>5.13</v>
      </c>
      <c r="H66" s="30">
        <f>ROUND(F66*G66,2)</f>
        <v/>
      </c>
    </row>
    <row r="67">
      <c r="A67" s="251" t="n">
        <v>54</v>
      </c>
      <c r="B67" s="153" t="n"/>
      <c r="C67" s="135" t="inlineStr">
        <is>
          <t>331451</t>
        </is>
      </c>
      <c r="D67" s="250" t="inlineStr">
        <is>
          <t>Перфораторы электрические</t>
        </is>
      </c>
      <c r="E67" s="251" t="inlineStr">
        <is>
          <t>маш.час</t>
        </is>
      </c>
      <c r="F67" s="135" t="n">
        <v>0.53</v>
      </c>
      <c r="G67" s="268" t="n">
        <v>2.08</v>
      </c>
      <c r="H67" s="30">
        <f>ROUND(F67*G67,2)</f>
        <v/>
      </c>
    </row>
    <row r="68" ht="38.25" customHeight="1" s="201">
      <c r="A68" s="251" t="n">
        <v>55</v>
      </c>
      <c r="B68" s="153" t="n"/>
      <c r="C68" s="135" t="inlineStr">
        <is>
          <t>41400</t>
        </is>
      </c>
      <c r="D68" s="250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68" s="251" t="inlineStr">
        <is>
          <t>маш.час</t>
        </is>
      </c>
      <c r="F68" s="135" t="n">
        <v>0.13</v>
      </c>
      <c r="G68" s="268" t="n">
        <v>6.7</v>
      </c>
      <c r="H68" s="30">
        <f>ROUND(F68*G68,2)</f>
        <v/>
      </c>
    </row>
    <row r="69">
      <c r="A69" s="251" t="n">
        <v>56</v>
      </c>
      <c r="B69" s="153" t="n"/>
      <c r="C69" s="135" t="inlineStr">
        <is>
          <t>91.21.06-011</t>
        </is>
      </c>
      <c r="D69" s="250" t="inlineStr">
        <is>
          <t>Дрель ручная электрическая, мощность 260 Вт</t>
        </is>
      </c>
      <c r="E69" s="251" t="inlineStr">
        <is>
          <t>маш.час</t>
        </is>
      </c>
      <c r="F69" s="135" t="n">
        <v>2.45</v>
      </c>
      <c r="G69" s="268" t="n">
        <v>0.13</v>
      </c>
      <c r="H69" s="30">
        <f>ROUND(F69*G69,2)</f>
        <v/>
      </c>
    </row>
    <row r="70">
      <c r="A70" s="251" t="n">
        <v>57</v>
      </c>
      <c r="B70" s="153" t="n"/>
      <c r="C70" s="135" t="inlineStr">
        <is>
          <t>91.21.19-031</t>
        </is>
      </c>
      <c r="D70" s="250" t="inlineStr">
        <is>
          <t>Станок сверлильный</t>
        </is>
      </c>
      <c r="E70" s="251" t="inlineStr">
        <is>
          <t>маш.час</t>
        </is>
      </c>
      <c r="F70" s="135" t="n">
        <v>0.02</v>
      </c>
      <c r="G70" s="268" t="n">
        <v>2.36</v>
      </c>
      <c r="H70" s="30">
        <f>ROUND(F70*G70,2)</f>
        <v/>
      </c>
    </row>
    <row r="71" ht="15" customHeight="1" s="201">
      <c r="A71" s="239" t="inlineStr">
        <is>
          <t>Оборудование</t>
        </is>
      </c>
      <c r="B71" s="329" t="n"/>
      <c r="C71" s="329" t="n"/>
      <c r="D71" s="329" t="n"/>
      <c r="E71" s="330" t="n"/>
      <c r="F71" s="10" t="n"/>
      <c r="G71" s="103" t="n"/>
      <c r="H71" s="339">
        <f>SUM(H72:H72)</f>
        <v/>
      </c>
    </row>
    <row r="72" ht="72" customHeight="1" s="201">
      <c r="A72" s="171" t="n">
        <v>58</v>
      </c>
      <c r="B72" s="239" t="n"/>
      <c r="C72" s="251" t="inlineStr">
        <is>
          <t>Прайс из СД ОП</t>
        </is>
      </c>
      <c r="D72" s="176" t="inlineStr">
        <is>
          <t>Реактор трехфазный масляный шунтирующий номинальной мощностью 180 Мвар, номинальное напряжение 330кВ, со встроенными трансформаторами тока на линейных вводах и вводах нейтрали</t>
        </is>
      </c>
      <c r="E72" s="173" t="inlineStr">
        <is>
          <t>шт.</t>
        </is>
      </c>
      <c r="F72" s="173" t="n">
        <v>1</v>
      </c>
      <c r="G72" s="181" t="n">
        <v>59921246.36</v>
      </c>
      <c r="H72" s="172">
        <f>ROUND(F72*G72,2)</f>
        <v/>
      </c>
    </row>
    <row r="73">
      <c r="A73" s="240" t="inlineStr">
        <is>
          <t>Материалы</t>
        </is>
      </c>
      <c r="B73" s="329" t="n"/>
      <c r="C73" s="329" t="n"/>
      <c r="D73" s="329" t="n"/>
      <c r="E73" s="330" t="n"/>
      <c r="F73" s="180" t="n"/>
      <c r="G73" s="183" t="n"/>
      <c r="H73" s="339">
        <f>SUM(H74:H181)</f>
        <v/>
      </c>
    </row>
    <row r="74" ht="38.25" customHeight="1" s="201">
      <c r="A74" s="171" t="n">
        <v>59</v>
      </c>
      <c r="B74" s="153" t="n"/>
      <c r="C74" s="135" t="inlineStr">
        <is>
          <t>22.2.02.07-0003</t>
        </is>
      </c>
      <c r="D74" s="250" t="inlineStr">
        <is>
          <t>Опоры металлические оцинкованные (для объектов энергетического строительства)(конструкции стальных оцинкованных порталов)</t>
        </is>
      </c>
      <c r="E74" s="251" t="inlineStr">
        <is>
          <t>т</t>
        </is>
      </c>
      <c r="F74" s="135" t="n">
        <v>7.4006</v>
      </c>
      <c r="G74" s="268" t="n">
        <v>12500</v>
      </c>
      <c r="H74" s="30">
        <f>ROUND(F74*G74,2)</f>
        <v/>
      </c>
    </row>
    <row r="75" ht="25.5" customHeight="1" s="201">
      <c r="A75" s="171" t="n">
        <v>60</v>
      </c>
      <c r="B75" s="153" t="n"/>
      <c r="C75" s="135" t="inlineStr">
        <is>
          <t>08.4.03.03-0034</t>
        </is>
      </c>
      <c r="D75" s="250" t="inlineStr">
        <is>
          <t>Горячекатаная арматурная сталь периодического профиля класса А-III, диаметром 16-18 мм</t>
        </is>
      </c>
      <c r="E75" s="251" t="inlineStr">
        <is>
          <t>т</t>
        </is>
      </c>
      <c r="F75" s="135" t="n">
        <v>9.614000000000001</v>
      </c>
      <c r="G75" s="268" t="n">
        <v>7956.21</v>
      </c>
      <c r="H75" s="30">
        <f>ROUND(F75*G75,2)</f>
        <v/>
      </c>
    </row>
    <row r="76">
      <c r="A76" s="171" t="n">
        <v>61</v>
      </c>
      <c r="B76" s="153" t="n"/>
      <c r="C76" s="135" t="inlineStr">
        <is>
          <t>04.1.02.05-0011</t>
        </is>
      </c>
      <c r="D76" s="250" t="inlineStr">
        <is>
          <t>Бетон тяжелый, класс В30 (М400)</t>
        </is>
      </c>
      <c r="E76" s="251" t="inlineStr">
        <is>
          <t>м3</t>
        </is>
      </c>
      <c r="F76" s="135" t="n">
        <v>71.25</v>
      </c>
      <c r="G76" s="268" t="n">
        <v>790</v>
      </c>
      <c r="H76" s="30">
        <f>ROUND(F76*G76,2)</f>
        <v/>
      </c>
    </row>
    <row r="77" ht="43.9" customHeight="1" s="201">
      <c r="A77" s="171" t="n">
        <v>62</v>
      </c>
      <c r="B77" s="153" t="n"/>
      <c r="C77" s="135" t="inlineStr">
        <is>
          <t>02.3.01.02-0016</t>
        </is>
      </c>
      <c r="D77" s="250" t="inlineStr">
        <is>
          <t>Песок природный для строительных: работ средний с крупностью зерен размером свыше 5 мм - до 5% по массе</t>
        </is>
      </c>
      <c r="E77" s="251" t="inlineStr">
        <is>
          <t>м3</t>
        </is>
      </c>
      <c r="F77" s="252" t="n">
        <v>892.5089</v>
      </c>
      <c r="G77" s="268" t="n">
        <v>55.26</v>
      </c>
      <c r="H77" s="30">
        <f>ROUND(F77*G77,2)</f>
        <v/>
      </c>
    </row>
    <row r="78" ht="31.9" customHeight="1" s="201">
      <c r="A78" s="171" t="n">
        <v>63</v>
      </c>
      <c r="B78" s="153" t="n"/>
      <c r="C78" s="135" t="inlineStr">
        <is>
          <t>07.3.02.11-0061</t>
        </is>
      </c>
      <c r="D78" s="250" t="inlineStr">
        <is>
          <t>Опоры из труб</t>
        </is>
      </c>
      <c r="E78" s="251" t="inlineStr">
        <is>
          <t>т</t>
        </is>
      </c>
      <c r="F78" s="135" t="n">
        <v>1.6172</v>
      </c>
      <c r="G78" s="268" t="n">
        <v>20919.87</v>
      </c>
      <c r="H78" s="30">
        <f>ROUND(F78*G78,2)</f>
        <v/>
      </c>
    </row>
    <row r="79" ht="25.5" customHeight="1" s="201">
      <c r="A79" s="171" t="n">
        <v>64</v>
      </c>
      <c r="B79" s="153" t="n"/>
      <c r="C79" s="135" t="inlineStr">
        <is>
          <t>04.3.02.09-0801</t>
        </is>
      </c>
      <c r="D79" s="250" t="inlineStr">
        <is>
          <t>Смеси сухие гидроизоляционные обмазочные эластичные</t>
        </is>
      </c>
      <c r="E79" s="251" t="inlineStr">
        <is>
          <t>кг</t>
        </is>
      </c>
      <c r="F79" s="135" t="inlineStr">
        <is>
          <t>845,5</t>
        </is>
      </c>
      <c r="G79" s="268" t="n">
        <v>37.22</v>
      </c>
      <c r="H79" s="30">
        <f>ROUND(F79*G79,2)</f>
        <v/>
      </c>
    </row>
    <row r="80" ht="25.5" customHeight="1" s="201">
      <c r="A80" s="171" t="n">
        <v>65</v>
      </c>
      <c r="B80" s="153" t="n"/>
      <c r="C80" s="135" t="inlineStr">
        <is>
          <t>05.1.05.14-0005</t>
        </is>
      </c>
      <c r="D80" s="250" t="inlineStr">
        <is>
          <t>Фундаменты под опоры ВЛ Ф2-А (бетон B30, расход арматуры 231 кг)</t>
        </is>
      </c>
      <c r="E80" s="251" t="inlineStr">
        <is>
          <t>м3</t>
        </is>
      </c>
      <c r="F80" s="135" t="n">
        <v>9.696</v>
      </c>
      <c r="G80" s="268" t="n">
        <v>3183.27</v>
      </c>
      <c r="H80" s="30">
        <f>ROUND(F80*G80,2)</f>
        <v/>
      </c>
    </row>
    <row r="81" ht="30" customHeight="1" s="201">
      <c r="A81" s="171" t="n">
        <v>66</v>
      </c>
      <c r="B81" s="153" t="n"/>
      <c r="C81" s="135" t="inlineStr">
        <is>
          <t>05.1.08.06-0092</t>
        </is>
      </c>
      <c r="D81" s="250" t="inlineStr">
        <is>
          <t>Плиты сборные железобетонные для укладки рельсовых путей</t>
        </is>
      </c>
      <c r="E81" s="251" t="inlineStr">
        <is>
          <t>м3</t>
        </is>
      </c>
      <c r="F81" s="135" t="n">
        <v>5.266</v>
      </c>
      <c r="G81" s="268" t="n">
        <v>3356.1</v>
      </c>
      <c r="H81" s="30">
        <f>ROUND(F81*G81,2)</f>
        <v/>
      </c>
    </row>
    <row r="82" ht="31.15" customHeight="1" s="201">
      <c r="A82" s="171" t="n">
        <v>67</v>
      </c>
      <c r="B82" s="153" t="n"/>
      <c r="C82" s="135" t="inlineStr">
        <is>
          <t>07.2.07.13-0242</t>
        </is>
      </c>
      <c r="D82" s="250" t="inlineStr">
        <is>
          <t>Элементы соединительные стальные оцинкованные</t>
        </is>
      </c>
      <c r="E82" s="251" t="inlineStr">
        <is>
          <t>т</t>
        </is>
      </c>
      <c r="F82" s="135" t="n">
        <v>0.651</v>
      </c>
      <c r="G82" s="268" t="n">
        <v>22562.97</v>
      </c>
      <c r="H82" s="30">
        <f>ROUND(F82*G82,2)</f>
        <v/>
      </c>
    </row>
    <row r="83" ht="25.5" customHeight="1" s="201">
      <c r="A83" s="171" t="n">
        <v>68</v>
      </c>
      <c r="B83" s="153" t="n"/>
      <c r="C83" s="135" t="inlineStr">
        <is>
          <t>05.1.05.16-0212</t>
        </is>
      </c>
      <c r="D83" s="250" t="inlineStr">
        <is>
          <t>Фундаменты под оборудование подстанций Ф18-18 (бетон B30, расход арматуры 353,8 кг)</t>
        </is>
      </c>
      <c r="E83" s="251" t="inlineStr">
        <is>
          <t>м3</t>
        </is>
      </c>
      <c r="F83" s="135" t="n">
        <v>2.424</v>
      </c>
      <c r="G83" s="268" t="n">
        <v>4672.3</v>
      </c>
      <c r="H83" s="30">
        <f>ROUND(F83*G83,2)</f>
        <v/>
      </c>
    </row>
    <row r="84" ht="29.45" customHeight="1" s="201">
      <c r="A84" s="171" t="n">
        <v>69</v>
      </c>
      <c r="B84" s="153" t="n"/>
      <c r="C84" s="135" t="inlineStr">
        <is>
          <t>04.1.02.05-0007</t>
        </is>
      </c>
      <c r="D84" s="250" t="inlineStr">
        <is>
          <t>Смеси бетонные тяжелого бетона (БСТ), класс В20 (М250)</t>
        </is>
      </c>
      <c r="E84" s="251" t="inlineStr">
        <is>
          <t>м3</t>
        </is>
      </c>
      <c r="F84" s="135" t="n">
        <v>16.65</v>
      </c>
      <c r="G84" s="268" t="n">
        <v>665</v>
      </c>
      <c r="H84" s="30">
        <f>ROUND(F84*G84,2)</f>
        <v/>
      </c>
    </row>
    <row r="85" ht="25.5" customHeight="1" s="201">
      <c r="A85" s="171" t="n">
        <v>70</v>
      </c>
      <c r="B85" s="153" t="n"/>
      <c r="C85" s="135" t="inlineStr">
        <is>
          <t>07.2.01.01-0033</t>
        </is>
      </c>
      <c r="D85" s="250" t="inlineStr">
        <is>
          <t>Пути подкрановые, марка стали С 255, рельсы железнодорожные</t>
        </is>
      </c>
      <c r="E85" s="251" t="inlineStr">
        <is>
          <t>т</t>
        </is>
      </c>
      <c r="F85" s="135" t="n">
        <v>0.72</v>
      </c>
      <c r="G85" s="268" t="n">
        <v>15209.21</v>
      </c>
      <c r="H85" s="30">
        <f>ROUND(F85*G85,2)</f>
        <v/>
      </c>
    </row>
    <row r="86" customFormat="1" s="154">
      <c r="A86" s="171" t="n">
        <v>71</v>
      </c>
      <c r="B86" s="153" t="n"/>
      <c r="C86" s="135" t="inlineStr">
        <is>
          <t>02.2.05.04-1567</t>
        </is>
      </c>
      <c r="D86" s="250" t="inlineStr">
        <is>
          <t>Щебень М 400, фракция 5(3)-10 мм, группа 2</t>
        </is>
      </c>
      <c r="E86" s="251" t="inlineStr">
        <is>
          <t>м3</t>
        </is>
      </c>
      <c r="F86" s="135" t="n">
        <v>70.98</v>
      </c>
      <c r="G86" s="268" t="n">
        <v>131.08</v>
      </c>
      <c r="H86" s="30">
        <f>ROUND(F86*G86,2)</f>
        <v/>
      </c>
    </row>
    <row r="87" ht="25.5" customHeight="1" s="201">
      <c r="A87" s="171" t="n">
        <v>72</v>
      </c>
      <c r="B87" s="153" t="n"/>
      <c r="C87" s="135" t="inlineStr">
        <is>
          <t>21.2.01.02-0098</t>
        </is>
      </c>
      <c r="D87" s="250" t="inlineStr">
        <is>
          <t>Провод неизолированный для воздушных линий электропередачи АС 400/51</t>
        </is>
      </c>
      <c r="E87" s="251" t="inlineStr">
        <is>
          <t>т</t>
        </is>
      </c>
      <c r="F87" s="135" t="n">
        <v>0.2346</v>
      </c>
      <c r="G87" s="268" t="n">
        <v>34500.53</v>
      </c>
      <c r="H87" s="30">
        <f>ROUND(F87*G87,2)</f>
        <v/>
      </c>
    </row>
    <row r="88" ht="32.45" customHeight="1" s="201">
      <c r="A88" s="171" t="n">
        <v>73</v>
      </c>
      <c r="B88" s="153" t="n"/>
      <c r="C88" s="135" t="inlineStr">
        <is>
          <t>05.1.05.14-0001</t>
        </is>
      </c>
      <c r="D88" s="250" t="inlineStr">
        <is>
          <t>Фундаменты под опоры ВЛ Ф1-2 (бетон B30, расход арматуры 122 кг)</t>
        </is>
      </c>
      <c r="E88" s="251" t="inlineStr">
        <is>
          <t>м3</t>
        </is>
      </c>
      <c r="F88" s="135" t="n">
        <v>2.1816</v>
      </c>
      <c r="G88" s="268" t="n">
        <v>3661.79</v>
      </c>
      <c r="H88" s="30">
        <f>ROUND(F88*G88,2)</f>
        <v/>
      </c>
    </row>
    <row r="89" ht="25.5" customHeight="1" s="201">
      <c r="A89" s="171" t="n">
        <v>74</v>
      </c>
      <c r="B89" s="153" t="n"/>
      <c r="C89" s="135" t="inlineStr">
        <is>
          <t>08.4.03.03-0032</t>
        </is>
      </c>
      <c r="D89" s="250" t="inlineStr">
        <is>
          <t>Сталь арматурная, горячекатаная, периодического профиля, класс А-III, диаметр 12 мм</t>
        </is>
      </c>
      <c r="E89" s="251" t="inlineStr">
        <is>
          <t>т</t>
        </is>
      </c>
      <c r="F89" s="135" t="n">
        <v>0.986</v>
      </c>
      <c r="G89" s="268" t="n">
        <v>7997.23</v>
      </c>
      <c r="H89" s="30">
        <f>ROUND(F89*G89,2)</f>
        <v/>
      </c>
    </row>
    <row r="90" ht="28.9" customHeight="1" s="201">
      <c r="A90" s="171" t="n">
        <v>75</v>
      </c>
      <c r="B90" s="153" t="n"/>
      <c r="C90" s="135" t="inlineStr">
        <is>
          <t>01.7.15.07-0081</t>
        </is>
      </c>
      <c r="D90" s="250" t="inlineStr">
        <is>
          <t>Дюбель-гвозди</t>
        </is>
      </c>
      <c r="E90" s="251" t="inlineStr">
        <is>
          <t>кг</t>
        </is>
      </c>
      <c r="F90" s="135" t="n">
        <v>100</v>
      </c>
      <c r="G90" s="268" t="n">
        <v>75</v>
      </c>
      <c r="H90" s="30">
        <f>ROUND(F90*G90,2)</f>
        <v/>
      </c>
    </row>
    <row r="91" ht="30" customHeight="1" s="201">
      <c r="A91" s="171" t="n">
        <v>76</v>
      </c>
      <c r="B91" s="153" t="n"/>
      <c r="C91" s="135" t="inlineStr">
        <is>
          <t>04.1.02.05-0043</t>
        </is>
      </c>
      <c r="D91" s="250" t="inlineStr">
        <is>
          <t>Смеси бетонные тяжелого бетона (БСТ), крупность заполнителя 20 мм, класс В15 (М200)</t>
        </is>
      </c>
      <c r="E91" s="251" t="inlineStr">
        <is>
          <t>м3</t>
        </is>
      </c>
      <c r="F91" s="135" t="n">
        <v>10.76</v>
      </c>
      <c r="G91" s="268" t="n">
        <v>665</v>
      </c>
      <c r="H91" s="30">
        <f>ROUND(F91*G91,2)</f>
        <v/>
      </c>
    </row>
    <row r="92" ht="30.6" customHeight="1" s="201">
      <c r="A92" s="171" t="n">
        <v>77</v>
      </c>
      <c r="B92" s="153" t="n"/>
      <c r="C92" s="135" t="inlineStr">
        <is>
          <t>05.1.02.07-0038</t>
        </is>
      </c>
      <c r="D92" s="250" t="inlineStr">
        <is>
          <t>Стойка железобетонная сборная под электрооборудование</t>
        </is>
      </c>
      <c r="E92" s="251" t="inlineStr">
        <is>
          <t>м3</t>
        </is>
      </c>
      <c r="F92" s="135" t="n">
        <v>1.151</v>
      </c>
      <c r="G92" s="268" t="n">
        <v>3344.8</v>
      </c>
      <c r="H92" s="30">
        <f>ROUND(F92*G92,2)</f>
        <v/>
      </c>
    </row>
    <row r="93" ht="31.9" customHeight="1" s="201">
      <c r="A93" s="171" t="n">
        <v>78</v>
      </c>
      <c r="B93" s="153" t="n"/>
      <c r="C93" s="135" t="inlineStr">
        <is>
          <t>08.4.03.03-0031</t>
        </is>
      </c>
      <c r="D93" s="250" t="inlineStr">
        <is>
          <t>Сталь арматурная, горячекатаная, периодического профиля, класс А-III, диаметр 10 мм</t>
        </is>
      </c>
      <c r="E93" s="251" t="inlineStr">
        <is>
          <t>т</t>
        </is>
      </c>
      <c r="F93" s="135" t="n">
        <v>0.438</v>
      </c>
      <c r="G93" s="268" t="n">
        <v>8014.15</v>
      </c>
      <c r="H93" s="30">
        <f>ROUND(F93*G93,2)</f>
        <v/>
      </c>
    </row>
    <row r="94" ht="33" customHeight="1" s="201">
      <c r="A94" s="171" t="n">
        <v>79</v>
      </c>
      <c r="B94" s="153" t="n"/>
      <c r="C94" s="135" t="inlineStr">
        <is>
          <t>20.2.04.04-0024</t>
        </is>
      </c>
      <c r="D94" s="250" t="inlineStr">
        <is>
          <t>Короб кабельный прямой плоский сейсмостойкий КП-0,15/0,4-2</t>
        </is>
      </c>
      <c r="E94" s="251" t="inlineStr">
        <is>
          <t>шт.</t>
        </is>
      </c>
      <c r="F94" s="135" t="n">
        <v>5</v>
      </c>
      <c r="G94" s="268" t="n">
        <v>657.7</v>
      </c>
      <c r="H94" s="30">
        <f>ROUND(F94*G94,2)</f>
        <v/>
      </c>
    </row>
    <row r="95" ht="25.5" customHeight="1" s="201">
      <c r="A95" s="171" t="n">
        <v>80</v>
      </c>
      <c r="B95" s="153" t="n"/>
      <c r="C95" s="135" t="inlineStr">
        <is>
          <t>01.7.15.03-0036</t>
        </is>
      </c>
      <c r="D95" s="250" t="inlineStr">
        <is>
          <t>Болты с гайками и шайбами оцинкованные, диаметр 24 мм</t>
        </is>
      </c>
      <c r="E95" s="251" t="inlineStr">
        <is>
          <t>кг</t>
        </is>
      </c>
      <c r="F95" s="135" t="n">
        <v>127</v>
      </c>
      <c r="G95" s="268" t="n">
        <v>24.79</v>
      </c>
      <c r="H95" s="30">
        <f>ROUND(F95*G95,2)</f>
        <v/>
      </c>
    </row>
    <row r="96" ht="43.15" customHeight="1" s="201">
      <c r="A96" s="171" t="n">
        <v>81</v>
      </c>
      <c r="B96" s="153" t="n"/>
      <c r="C96" s="135" t="inlineStr">
        <is>
          <t>20.2.04.06-0079</t>
        </is>
      </c>
      <c r="D96" s="250" t="inlineStr">
        <is>
          <t>Короб кабельный угловой для поворота горизонтальной трассы вниз под углом 45 °, сейсмостойкий КУН-0,1/0,5-45, горячеоцинкованный</t>
        </is>
      </c>
      <c r="E96" s="251" t="inlineStr">
        <is>
          <t>шт.</t>
        </is>
      </c>
      <c r="F96" s="135" t="n">
        <v>4</v>
      </c>
      <c r="G96" s="268" t="n">
        <v>534.58</v>
      </c>
      <c r="H96" s="30">
        <f>ROUND(F96*G96,2)</f>
        <v/>
      </c>
    </row>
    <row r="97">
      <c r="A97" s="171" t="n">
        <v>82</v>
      </c>
      <c r="B97" s="153" t="n"/>
      <c r="C97" s="135" t="inlineStr">
        <is>
          <t>01.7.19.04-0003</t>
        </is>
      </c>
      <c r="D97" s="250" t="inlineStr">
        <is>
          <t>Пластина техническая без тканевых прокладок</t>
        </is>
      </c>
      <c r="E97" s="251" t="inlineStr">
        <is>
          <t>т</t>
        </is>
      </c>
      <c r="F97" s="135" t="n">
        <v>0.04</v>
      </c>
      <c r="G97" s="268" t="n">
        <v>53400</v>
      </c>
      <c r="H97" s="30">
        <f>ROUND(F97*G97,2)</f>
        <v/>
      </c>
    </row>
    <row r="98" ht="44.45" customHeight="1" s="201">
      <c r="A98" s="171" t="n">
        <v>83</v>
      </c>
      <c r="B98" s="153" t="n"/>
      <c r="C98" s="135" t="inlineStr">
        <is>
          <t>08.4.03.02-0002</t>
        </is>
      </c>
      <c r="D98" s="250" t="inlineStr">
        <is>
          <t>Сталь арматурная, горячекатаная, гладкая, класс А-I, диаметр 8 мм</t>
        </is>
      </c>
      <c r="E98" s="251" t="inlineStr">
        <is>
          <t>т</t>
        </is>
      </c>
      <c r="F98" s="135" t="n">
        <v>0.264</v>
      </c>
      <c r="G98" s="268" t="n">
        <v>6780</v>
      </c>
      <c r="H98" s="30">
        <f>ROUND(F98*G98,2)</f>
        <v/>
      </c>
    </row>
    <row r="99" ht="30" customHeight="1" s="201">
      <c r="A99" s="171" t="n">
        <v>84</v>
      </c>
      <c r="B99" s="153" t="n"/>
      <c r="C99" s="135" t="inlineStr">
        <is>
          <t>20.2.04.06-0055</t>
        </is>
      </c>
      <c r="D99" s="250" t="inlineStr">
        <is>
          <t>Короб кабельный угловой для поворота горизонтальной трассы вверх под углом 45 °, сейсмостойкий КУВ-0,1/0,5-45, горячеоцинкованный</t>
        </is>
      </c>
      <c r="E99" s="251" t="inlineStr">
        <is>
          <t>шт.</t>
        </is>
      </c>
      <c r="F99" s="135" t="n">
        <v>4</v>
      </c>
      <c r="G99" s="268" t="n">
        <v>446.87</v>
      </c>
      <c r="H99" s="30">
        <f>ROUND(F99*G99,2)</f>
        <v/>
      </c>
    </row>
    <row r="100" customFormat="1" s="154">
      <c r="A100" s="171" t="n">
        <v>85</v>
      </c>
      <c r="B100" s="153" t="n"/>
      <c r="C100" s="135" t="inlineStr">
        <is>
          <t>01.7.15.06-0111</t>
        </is>
      </c>
      <c r="D100" s="250" t="inlineStr">
        <is>
          <t>Гвозди строительные</t>
        </is>
      </c>
      <c r="E100" s="251" t="inlineStr">
        <is>
          <t>т</t>
        </is>
      </c>
      <c r="F100" s="135" t="n">
        <v>0.138</v>
      </c>
      <c r="G100" s="268" t="n">
        <v>11978</v>
      </c>
      <c r="H100" s="30">
        <f>ROUND(F100*G100,2)</f>
        <v/>
      </c>
    </row>
    <row r="101" ht="25.5" customHeight="1" s="201">
      <c r="A101" s="171" t="n">
        <v>86</v>
      </c>
      <c r="B101" s="153" t="n"/>
      <c r="C101" s="135" t="inlineStr">
        <is>
          <t>20.5.03.03-0003</t>
        </is>
      </c>
      <c r="D101" s="250" t="inlineStr">
        <is>
          <t>Шины медные прямоугольные ШМТ сечением до 200 мм2</t>
        </is>
      </c>
      <c r="E101" s="251" t="inlineStr">
        <is>
          <t>т</t>
        </is>
      </c>
      <c r="F101" s="135" t="n">
        <v>0.0144</v>
      </c>
      <c r="G101" s="268" t="n">
        <v>112142.33</v>
      </c>
      <c r="H101" s="30">
        <f>ROUND(F101*G101,2)</f>
        <v/>
      </c>
    </row>
    <row r="102">
      <c r="A102" s="171" t="n">
        <v>87</v>
      </c>
      <c r="B102" s="153" t="n"/>
      <c r="C102" s="135" t="inlineStr">
        <is>
          <t>11.2.13.04-0011</t>
        </is>
      </c>
      <c r="D102" s="250" t="inlineStr">
        <is>
          <t>Щиты из досок толщиной 25 мм</t>
        </is>
      </c>
      <c r="E102" s="251" t="inlineStr">
        <is>
          <t>м2</t>
        </is>
      </c>
      <c r="F102" s="135" t="n">
        <v>38.023</v>
      </c>
      <c r="G102" s="268" t="n">
        <v>35.53</v>
      </c>
      <c r="H102" s="30">
        <f>ROUND(F102*G102,2)</f>
        <v/>
      </c>
    </row>
    <row r="103">
      <c r="A103" s="171" t="n">
        <v>88</v>
      </c>
      <c r="B103" s="153" t="n"/>
      <c r="C103" s="135" t="inlineStr">
        <is>
          <t>20.1.01.02-0012</t>
        </is>
      </c>
      <c r="D103" s="250" t="inlineStr">
        <is>
          <t>Зажим аппаратный прессуемый 2А6А-500-4</t>
        </is>
      </c>
      <c r="E103" s="251" t="inlineStr">
        <is>
          <t>100 шт</t>
        </is>
      </c>
      <c r="F103" s="135" t="inlineStr">
        <is>
          <t>0,03</t>
        </is>
      </c>
      <c r="G103" s="268" t="n">
        <v>40971</v>
      </c>
      <c r="H103" s="30">
        <f>ROUND(F103*G103,2)</f>
        <v/>
      </c>
    </row>
    <row r="104">
      <c r="A104" s="171" t="n">
        <v>89</v>
      </c>
      <c r="B104" s="153" t="n"/>
      <c r="C104" s="135" t="inlineStr">
        <is>
          <t>05.1.05.16-0221</t>
        </is>
      </c>
      <c r="D104" s="250" t="inlineStr">
        <is>
          <t>Фундаменты сборные железобетонные ВЛ и ОРУ</t>
        </is>
      </c>
      <c r="E104" s="251" t="inlineStr">
        <is>
          <t>м3</t>
        </is>
      </c>
      <c r="F104" s="135" t="n">
        <v>0.7272</v>
      </c>
      <c r="G104" s="268" t="n">
        <v>1597.37</v>
      </c>
      <c r="H104" s="30">
        <f>ROUND(F104*G104,2)</f>
        <v/>
      </c>
    </row>
    <row r="105" ht="27.6" customHeight="1" s="201">
      <c r="A105" s="171" t="n">
        <v>90</v>
      </c>
      <c r="B105" s="153" t="n"/>
      <c r="C105" s="135" t="inlineStr">
        <is>
          <t>05.1.02.05-0012</t>
        </is>
      </c>
      <c r="D105" s="250" t="inlineStr">
        <is>
          <t>Лежни железобетонные ЛЖ-1,6, бетон B15, объем 0,17 м3, расход арматуры 44,1 кг</t>
        </is>
      </c>
      <c r="E105" s="251" t="inlineStr">
        <is>
          <t>шт.</t>
        </is>
      </c>
      <c r="F105" s="135" t="n">
        <v>2</v>
      </c>
      <c r="G105" s="268" t="n">
        <v>511.22</v>
      </c>
      <c r="H105" s="30">
        <f>ROUND(F105*G105,2)</f>
        <v/>
      </c>
    </row>
    <row r="106" ht="25.5" customHeight="1" s="201">
      <c r="A106" s="171" t="n">
        <v>91</v>
      </c>
      <c r="B106" s="153" t="n"/>
      <c r="C106" s="135" t="inlineStr">
        <is>
          <t>25.1.05.01-0012</t>
        </is>
      </c>
      <c r="D106" s="250" t="inlineStr">
        <is>
          <t>Накладки двухголовые для рельсов раздельного скрепления</t>
        </is>
      </c>
      <c r="E106" s="251" t="inlineStr">
        <is>
          <t>т</t>
        </is>
      </c>
      <c r="F106" s="135" t="n">
        <v>0.2364</v>
      </c>
      <c r="G106" s="268" t="n">
        <v>3824.28</v>
      </c>
      <c r="H106" s="30">
        <f>ROUND(F106*G106,2)</f>
        <v/>
      </c>
    </row>
    <row r="107" ht="33" customHeight="1" s="201">
      <c r="A107" s="171" t="n">
        <v>92</v>
      </c>
      <c r="B107" s="153" t="n"/>
      <c r="C107" s="135" t="inlineStr">
        <is>
          <t>11.1.03.06-0095</t>
        </is>
      </c>
      <c r="D107" s="250" t="inlineStr">
        <is>
          <t>Доска обрезная, хвойных пород, ширина 75-150 мм, толщина 44 мм и более, длина 4-6,5 м, сорт III</t>
        </is>
      </c>
      <c r="E107" s="251" t="inlineStr">
        <is>
          <t>м3</t>
        </is>
      </c>
      <c r="F107" s="135" t="n">
        <v>0.7209</v>
      </c>
      <c r="G107" s="268" t="n">
        <v>1056</v>
      </c>
      <c r="H107" s="30">
        <f>ROUND(F107*G107,2)</f>
        <v/>
      </c>
    </row>
    <row r="108" ht="25.5" customHeight="1" s="201">
      <c r="A108" s="171" t="n">
        <v>93</v>
      </c>
      <c r="B108" s="153" t="n"/>
      <c r="C108" s="135" t="inlineStr">
        <is>
          <t>25.1.04.03-0021</t>
        </is>
      </c>
      <c r="D108" s="250" t="inlineStr">
        <is>
          <t>Болты путевые с гайками для скрепления рельсов диаметром 22 мм</t>
        </is>
      </c>
      <c r="E108" s="251" t="inlineStr">
        <is>
          <t>т</t>
        </is>
      </c>
      <c r="F108" s="135" t="n">
        <v>0.0675</v>
      </c>
      <c r="G108" s="268" t="n">
        <v>9743.43</v>
      </c>
      <c r="H108" s="30">
        <f>ROUND(F108*G108,2)</f>
        <v/>
      </c>
    </row>
    <row r="109" ht="43.9" customHeight="1" s="201">
      <c r="A109" s="171" t="n">
        <v>94</v>
      </c>
      <c r="B109" s="153" t="n"/>
      <c r="C109" s="135" t="inlineStr">
        <is>
          <t>11.1.02.04-0031</t>
        </is>
      </c>
      <c r="D109" s="250" t="inlineStr">
        <is>
          <t>Лесоматериалы круглые, хвойных пород, для строительства, диаметр 14-24 см, длина 3-6,5 м</t>
        </is>
      </c>
      <c r="E109" s="251" t="inlineStr">
        <is>
          <t>м3</t>
        </is>
      </c>
      <c r="F109" s="135" t="n">
        <v>1.0098</v>
      </c>
      <c r="G109" s="268" t="n">
        <v>558.33</v>
      </c>
      <c r="H109" s="30">
        <f>ROUND(F109*G109,2)</f>
        <v/>
      </c>
    </row>
    <row r="110" ht="31.9" customHeight="1" s="201">
      <c r="A110" s="171" t="n">
        <v>95</v>
      </c>
      <c r="B110" s="153" t="n"/>
      <c r="C110" s="135" t="inlineStr">
        <is>
          <t>25.1.05.02-0062</t>
        </is>
      </c>
      <c r="D110" s="250" t="inlineStr">
        <is>
          <t>Подкладка раздельного скрепления КБ-65 для рельсов Р-50, Р-75, Р-65 и КБ-50</t>
        </is>
      </c>
      <c r="E110" s="251" t="inlineStr">
        <is>
          <t>т</t>
        </is>
      </c>
      <c r="F110" s="135" t="n">
        <v>0.1182</v>
      </c>
      <c r="G110" s="268" t="n">
        <v>4679.74</v>
      </c>
      <c r="H110" s="30">
        <f>ROUND(F110*G110,2)</f>
        <v/>
      </c>
    </row>
    <row r="111" ht="30" customHeight="1" s="201">
      <c r="A111" s="171" t="n">
        <v>96</v>
      </c>
      <c r="B111" s="153" t="n"/>
      <c r="C111" s="135" t="inlineStr">
        <is>
          <t>01.1.02.09-0021</t>
        </is>
      </c>
      <c r="D111" s="250" t="inlineStr">
        <is>
          <t>Ткань асбестовая со стеклонитью АСТ-1 толщиной 1,8 мм</t>
        </is>
      </c>
      <c r="E111" s="251" t="inlineStr">
        <is>
          <t>т</t>
        </is>
      </c>
      <c r="F111" s="135" t="n">
        <v>0.008</v>
      </c>
      <c r="G111" s="268" t="n">
        <v>66860</v>
      </c>
      <c r="H111" s="30">
        <f>ROUND(F111*G111,2)</f>
        <v/>
      </c>
    </row>
    <row r="112" ht="38.25" customHeight="1" s="201">
      <c r="A112" s="171" t="n">
        <v>97</v>
      </c>
      <c r="B112" s="153" t="n"/>
      <c r="C112" s="135" t="inlineStr">
        <is>
          <t>20.2.04.06-0015</t>
        </is>
      </c>
      <c r="D112" s="250" t="inlineStr">
        <is>
          <t>Короб кабельный угловой горизонтального поворота трассы под углом 45 °, сейсмостойкий КУГ-0,1/0,5-45, горячеоцинкованный</t>
        </is>
      </c>
      <c r="E112" s="251" t="inlineStr">
        <is>
          <t>шт.</t>
        </is>
      </c>
      <c r="F112" s="135" t="n">
        <v>1</v>
      </c>
      <c r="G112" s="268" t="n">
        <v>530.28</v>
      </c>
      <c r="H112" s="30">
        <f>ROUND(F112*G112,2)</f>
        <v/>
      </c>
    </row>
    <row r="113">
      <c r="A113" s="171" t="n">
        <v>98</v>
      </c>
      <c r="B113" s="153" t="n"/>
      <c r="C113" s="135" t="inlineStr">
        <is>
          <t>01.7.11.07-0032</t>
        </is>
      </c>
      <c r="D113" s="250" t="inlineStr">
        <is>
          <t>Электроды сварочные Э42, диаметр 4 мм</t>
        </is>
      </c>
      <c r="E113" s="251" t="inlineStr">
        <is>
          <t>т</t>
        </is>
      </c>
      <c r="F113" s="135" t="n">
        <v>0.0499</v>
      </c>
      <c r="G113" s="268" t="n">
        <v>10315</v>
      </c>
      <c r="H113" s="30">
        <f>ROUND(F113*G113,2)</f>
        <v/>
      </c>
    </row>
    <row r="114" ht="70.15000000000001" customHeight="1" s="201">
      <c r="A114" s="171" t="n">
        <v>99</v>
      </c>
      <c r="B114" s="153" t="n"/>
      <c r="C114" s="135" t="inlineStr">
        <is>
          <t>07.2.07.12-0003</t>
        </is>
      </c>
      <c r="D114" s="250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14" s="251" t="inlineStr">
        <is>
          <t>т</t>
        </is>
      </c>
      <c r="F114" s="135" t="n">
        <v>0.04</v>
      </c>
      <c r="G114" s="268" t="n">
        <v>11255</v>
      </c>
      <c r="H114" s="30">
        <f>ROUND(F114*G114,2)</f>
        <v/>
      </c>
    </row>
    <row r="115">
      <c r="A115" s="171" t="n">
        <v>100</v>
      </c>
      <c r="B115" s="153" t="n"/>
      <c r="C115" s="135" t="inlineStr">
        <is>
          <t>11.2.13.04-0012</t>
        </is>
      </c>
      <c r="D115" s="250" t="inlineStr">
        <is>
          <t>Щиты из досок толщиной 40 мм</t>
        </is>
      </c>
      <c r="E115" s="251" t="inlineStr">
        <is>
          <t>м2</t>
        </is>
      </c>
      <c r="F115" s="135" t="n">
        <v>7.695</v>
      </c>
      <c r="G115" s="268" t="n">
        <v>57.63</v>
      </c>
      <c r="H115" s="30">
        <f>ROUND(F115*G115,2)</f>
        <v/>
      </c>
    </row>
    <row r="116">
      <c r="A116" s="171" t="n">
        <v>101</v>
      </c>
      <c r="B116" s="153" t="n"/>
      <c r="C116" s="135" t="inlineStr">
        <is>
          <t>20.5.04.05-0001</t>
        </is>
      </c>
      <c r="D116" s="250" t="inlineStr">
        <is>
          <t>Зажим ответвительный ОА-400-1</t>
        </is>
      </c>
      <c r="E116" s="251" t="inlineStr">
        <is>
          <t>100 шт.</t>
        </is>
      </c>
      <c r="F116" s="135" t="inlineStr">
        <is>
          <t>0,06</t>
        </is>
      </c>
      <c r="G116" s="268" t="n">
        <v>5933</v>
      </c>
      <c r="H116" s="30">
        <f>ROUND(F116*G116,2)</f>
        <v/>
      </c>
    </row>
    <row r="117" ht="25.5" customHeight="1" s="201">
      <c r="A117" s="171" t="n">
        <v>102</v>
      </c>
      <c r="B117" s="153" t="n"/>
      <c r="C117" s="135" t="inlineStr">
        <is>
          <t>08.3.03.06-0002</t>
        </is>
      </c>
      <c r="D117" s="250" t="inlineStr">
        <is>
          <t>Проволока горячекатаная в мотках, диаметром 6,3-6,5 мм</t>
        </is>
      </c>
      <c r="E117" s="251" t="inlineStr">
        <is>
          <t>т</t>
        </is>
      </c>
      <c r="F117" s="135" t="n">
        <v>0.0751</v>
      </c>
      <c r="G117" s="268" t="n">
        <v>4455.2</v>
      </c>
      <c r="H117" s="30">
        <f>ROUND(F117*G117,2)</f>
        <v/>
      </c>
    </row>
    <row r="118">
      <c r="A118" s="171" t="n">
        <v>103</v>
      </c>
      <c r="B118" s="153" t="n"/>
      <c r="C118" s="135" t="inlineStr">
        <is>
          <t>25.1.06.23-0021</t>
        </is>
      </c>
      <c r="D118" s="250" t="inlineStr">
        <is>
          <t>Стяжки стальные</t>
        </is>
      </c>
      <c r="E118" s="251" t="inlineStr">
        <is>
          <t>т</t>
        </is>
      </c>
      <c r="F118" s="135" t="n">
        <v>0.0462</v>
      </c>
      <c r="G118" s="268" t="n">
        <v>7166.25</v>
      </c>
      <c r="H118" s="30">
        <f>ROUND(F118*G118,2)</f>
        <v/>
      </c>
    </row>
    <row r="119" ht="25.5" customHeight="1" s="201">
      <c r="A119" s="171" t="n">
        <v>104</v>
      </c>
      <c r="B119" s="153" t="n"/>
      <c r="C119" s="135" t="inlineStr">
        <is>
          <t>01.1.02.02-0021</t>
        </is>
      </c>
      <c r="D119" s="250" t="inlineStr">
        <is>
          <t>Бумага асбестовая электроизоляционная марки БЭ толщиной 0,2-0,3 мм</t>
        </is>
      </c>
      <c r="E119" s="251" t="inlineStr">
        <is>
          <t>т</t>
        </is>
      </c>
      <c r="F119" s="135" t="n">
        <v>0.024</v>
      </c>
      <c r="G119" s="268" t="n">
        <v>11549</v>
      </c>
      <c r="H119" s="30">
        <f>ROUND(F119*G119,2)</f>
        <v/>
      </c>
    </row>
    <row r="120">
      <c r="A120" s="171" t="n">
        <v>105</v>
      </c>
      <c r="B120" s="153" t="n"/>
      <c r="C120" s="135" t="inlineStr">
        <is>
          <t>20.2.11.01-0022</t>
        </is>
      </c>
      <c r="D120" s="250" t="inlineStr">
        <is>
          <t>Распорка дистанционная глухая усиленная РГУ-3-400</t>
        </is>
      </c>
      <c r="E120" s="251" t="inlineStr">
        <is>
          <t>шт.</t>
        </is>
      </c>
      <c r="F120" s="135" t="n">
        <v>6</v>
      </c>
      <c r="G120" s="268" t="n">
        <v>44.89</v>
      </c>
      <c r="H120" s="30">
        <f>ROUND(F120*G120,2)</f>
        <v/>
      </c>
    </row>
    <row r="121" ht="25.5" customHeight="1" s="201">
      <c r="A121" s="171" t="n">
        <v>106</v>
      </c>
      <c r="B121" s="153" t="n"/>
      <c r="C121" s="135" t="inlineStr">
        <is>
          <t>999-9950</t>
        </is>
      </c>
      <c r="D121" s="250" t="inlineStr">
        <is>
          <t>Вспомогательные ненормируемые материальные ресурсы (2% от оплаты труда рабочих)</t>
        </is>
      </c>
      <c r="E121" s="251" t="inlineStr">
        <is>
          <t>руб.</t>
        </is>
      </c>
      <c r="F121" s="135" t="n">
        <v>237.296</v>
      </c>
      <c r="G121" s="268" t="n">
        <v>1</v>
      </c>
      <c r="H121" s="30">
        <f>ROUND(F121*G121,2)</f>
        <v/>
      </c>
    </row>
    <row r="122" ht="31.15" customHeight="1" s="201">
      <c r="A122" s="171" t="n">
        <v>107</v>
      </c>
      <c r="B122" s="153" t="n"/>
      <c r="C122" s="135" t="inlineStr">
        <is>
          <t>11.1.03.06-0087</t>
        </is>
      </c>
      <c r="D122" s="250" t="inlineStr">
        <is>
          <t>Доска обрезная, хвойных пород, ширина 75-150 мм, толщина 25 мм, длина 4-6,5 м, сорт III</t>
        </is>
      </c>
      <c r="E122" s="251" t="inlineStr">
        <is>
          <t>м3</t>
        </is>
      </c>
      <c r="F122" s="135" t="n">
        <v>0.1922</v>
      </c>
      <c r="G122" s="268" t="n">
        <v>1100</v>
      </c>
      <c r="H122" s="30">
        <f>ROUND(F122*G122,2)</f>
        <v/>
      </c>
    </row>
    <row r="123" ht="44.45" customHeight="1" s="201">
      <c r="A123" s="171" t="n">
        <v>108</v>
      </c>
      <c r="B123" s="153" t="n"/>
      <c r="C123" s="135" t="inlineStr">
        <is>
          <t>08.1.02.13-0011</t>
        </is>
      </c>
      <c r="D123" s="250" t="inlineStr">
        <is>
          <t>Рукава металлические из стальной оцинкованной ленты, негерметичные, простого профиля, РЗ-ЦХ, диаметр условный 32 мм</t>
        </is>
      </c>
      <c r="E123" s="251" t="inlineStr">
        <is>
          <t>м</t>
        </is>
      </c>
      <c r="F123" s="135" t="n">
        <v>15.45</v>
      </c>
      <c r="G123" s="268" t="n">
        <v>13.25</v>
      </c>
      <c r="H123" s="30">
        <f>ROUND(F123*G123,2)</f>
        <v/>
      </c>
    </row>
    <row r="124" ht="29.45" customHeight="1" s="201">
      <c r="A124" s="171" t="n">
        <v>109</v>
      </c>
      <c r="B124" s="153" t="n"/>
      <c r="C124" s="135" t="inlineStr">
        <is>
          <t>10.3.02.03-0011</t>
        </is>
      </c>
      <c r="D124" s="250" t="inlineStr">
        <is>
          <t>Припои оловянно-свинцовые бессурьмянистые, марка ПОС30</t>
        </is>
      </c>
      <c r="E124" s="251" t="inlineStr">
        <is>
          <t>т</t>
        </is>
      </c>
      <c r="F124" s="135" t="inlineStr">
        <is>
          <t>0,003</t>
        </is>
      </c>
      <c r="G124" s="268" t="n">
        <v>68050</v>
      </c>
      <c r="H124" s="30">
        <f>ROUND(F124*G124,2)</f>
        <v/>
      </c>
    </row>
    <row r="125" ht="30" customHeight="1" s="201">
      <c r="A125" s="171" t="n">
        <v>110</v>
      </c>
      <c r="B125" s="153" t="n"/>
      <c r="C125" s="135" t="inlineStr">
        <is>
          <t>08.3.05.02-0101</t>
        </is>
      </c>
      <c r="D125" s="250" t="inlineStr">
        <is>
          <t>Прокат толстолистовой горячекатаный в листах, марка стали ВСт3пс5, толщина 4-6 мм</t>
        </is>
      </c>
      <c r="E125" s="251" t="inlineStr">
        <is>
          <t>т</t>
        </is>
      </c>
      <c r="F125" s="135" t="n">
        <v>0.035</v>
      </c>
      <c r="G125" s="268" t="n">
        <v>5763</v>
      </c>
      <c r="H125" s="30">
        <f>ROUND(F125*G125,2)</f>
        <v/>
      </c>
    </row>
    <row r="126" ht="29.45" customHeight="1" s="201">
      <c r="A126" s="171" t="n">
        <v>111</v>
      </c>
      <c r="B126" s="153" t="n"/>
      <c r="C126" s="135" t="inlineStr">
        <is>
          <t>08.3.07.01-0071</t>
        </is>
      </c>
      <c r="D126" s="250" t="inlineStr">
        <is>
          <t>Прокат полосовой, горячекатаный, марка стали ВСт3кп, размер 5х40 мм</t>
        </is>
      </c>
      <c r="E126" s="251" t="inlineStr">
        <is>
          <t>т</t>
        </is>
      </c>
      <c r="F126" s="135" t="n">
        <v>0.0314</v>
      </c>
      <c r="G126" s="268" t="n">
        <v>5763</v>
      </c>
      <c r="H126" s="30">
        <f>ROUND(F126*G126,2)</f>
        <v/>
      </c>
    </row>
    <row r="127">
      <c r="A127" s="171" t="n">
        <v>112</v>
      </c>
      <c r="B127" s="153" t="n"/>
      <c r="C127" s="135" t="inlineStr">
        <is>
          <t>01.7.11.07-0054</t>
        </is>
      </c>
      <c r="D127" s="250" t="inlineStr">
        <is>
          <t>Электроды сварочные Э42, диаметр 6 мм</t>
        </is>
      </c>
      <c r="E127" s="251" t="inlineStr">
        <is>
          <t>т</t>
        </is>
      </c>
      <c r="F127" s="135" t="n">
        <v>0.0163</v>
      </c>
      <c r="G127" s="268" t="n">
        <v>9424</v>
      </c>
      <c r="H127" s="30">
        <f>ROUND(F127*G127,2)</f>
        <v/>
      </c>
    </row>
    <row r="128">
      <c r="A128" s="171" t="n">
        <v>113</v>
      </c>
      <c r="B128" s="153" t="n"/>
      <c r="C128" s="135" t="inlineStr">
        <is>
          <t>25.1.01.04-0031</t>
        </is>
      </c>
      <c r="D128" s="250" t="inlineStr">
        <is>
          <t>Шпалы непропитанные для железных дорог, тип I</t>
        </is>
      </c>
      <c r="E128" s="251" t="inlineStr">
        <is>
          <t>шт.</t>
        </is>
      </c>
      <c r="F128" s="135" t="n">
        <v>0.48</v>
      </c>
      <c r="G128" s="268" t="n">
        <v>266.67</v>
      </c>
      <c r="H128" s="30">
        <f>ROUND(F128*G128,2)</f>
        <v/>
      </c>
    </row>
    <row r="129">
      <c r="A129" s="171" t="n">
        <v>114</v>
      </c>
      <c r="B129" s="153" t="n"/>
      <c r="C129" s="135" t="inlineStr">
        <is>
          <t>01.7.15.03-0042</t>
        </is>
      </c>
      <c r="D129" s="250" t="inlineStr">
        <is>
          <t>Болты с гайками и шайбами строительные</t>
        </is>
      </c>
      <c r="E129" s="251" t="inlineStr">
        <is>
          <t>кг</t>
        </is>
      </c>
      <c r="F129" s="252" t="n">
        <v>13.6576</v>
      </c>
      <c r="G129" s="268" t="n">
        <v>9.039999999999999</v>
      </c>
      <c r="H129" s="30">
        <f>ROUND(F129*G129,2)</f>
        <v/>
      </c>
    </row>
    <row r="130">
      <c r="A130" s="171" t="n">
        <v>115</v>
      </c>
      <c r="B130" s="153" t="n"/>
      <c r="C130" s="135" t="inlineStr">
        <is>
          <t>01.3.02.08-0001</t>
        </is>
      </c>
      <c r="D130" s="250" t="inlineStr">
        <is>
          <t>Кислород газообразный технический</t>
        </is>
      </c>
      <c r="E130" s="251" t="inlineStr">
        <is>
          <t>м3</t>
        </is>
      </c>
      <c r="F130" s="135" t="n">
        <v>16.854</v>
      </c>
      <c r="G130" s="268" t="n">
        <v>6.22</v>
      </c>
      <c r="H130" s="30">
        <f>ROUND(F130*G130,2)</f>
        <v/>
      </c>
    </row>
    <row r="131">
      <c r="A131" s="171" t="n">
        <v>116</v>
      </c>
      <c r="B131" s="153" t="n"/>
      <c r="C131" s="135" t="inlineStr">
        <is>
          <t>20.1.01.02-0054</t>
        </is>
      </c>
      <c r="D131" s="250" t="inlineStr">
        <is>
          <t>Зажим аппаратный прессуемый: А2А-400-2</t>
        </is>
      </c>
      <c r="E131" s="251" t="inlineStr">
        <is>
          <t>100 шт.</t>
        </is>
      </c>
      <c r="F131" s="135" t="inlineStr">
        <is>
          <t>0,02</t>
        </is>
      </c>
      <c r="G131" s="268" t="n">
        <v>4986</v>
      </c>
      <c r="H131" s="30">
        <f>ROUND(F131*G131,2)</f>
        <v/>
      </c>
    </row>
    <row r="132">
      <c r="A132" s="171" t="n">
        <v>117</v>
      </c>
      <c r="B132" s="153" t="n"/>
      <c r="C132" s="135" t="inlineStr">
        <is>
          <t>01.7.17.11-0001</t>
        </is>
      </c>
      <c r="D132" s="250" t="inlineStr">
        <is>
          <t>Бумага шлифовальная</t>
        </is>
      </c>
      <c r="E132" s="251" t="inlineStr">
        <is>
          <t>кг</t>
        </is>
      </c>
      <c r="F132" s="135" t="n">
        <v>1.94</v>
      </c>
      <c r="G132" s="268" t="n">
        <v>50</v>
      </c>
      <c r="H132" s="30">
        <f>ROUND(F132*G132,2)</f>
        <v/>
      </c>
    </row>
    <row r="133">
      <c r="A133" s="171" t="n">
        <v>118</v>
      </c>
      <c r="B133" s="153" t="n"/>
      <c r="C133" s="135" t="inlineStr">
        <is>
          <t>01.7.03.01-0001</t>
        </is>
      </c>
      <c r="D133" s="250" t="inlineStr">
        <is>
          <t>Вода</t>
        </is>
      </c>
      <c r="E133" s="251" t="inlineStr">
        <is>
          <t>м3</t>
        </is>
      </c>
      <c r="F133" s="135" t="n">
        <v>34.8783</v>
      </c>
      <c r="G133" s="268" t="n">
        <v>2.44</v>
      </c>
      <c r="H133" s="30">
        <f>ROUND(F133*G133,2)</f>
        <v/>
      </c>
    </row>
    <row r="134" ht="16.15" customHeight="1" s="201">
      <c r="A134" s="171" t="n">
        <v>119</v>
      </c>
      <c r="B134" s="153" t="n"/>
      <c r="C134" s="135" t="inlineStr">
        <is>
          <t>05.1.01.13-0043</t>
        </is>
      </c>
      <c r="D134" s="250" t="inlineStr">
        <is>
          <t>Плита железобетонная покрытий, перекрытий и днищ</t>
        </is>
      </c>
      <c r="E134" s="251" t="inlineStr">
        <is>
          <t>м3</t>
        </is>
      </c>
      <c r="F134" s="135" t="n">
        <v>0.058</v>
      </c>
      <c r="G134" s="268" t="n">
        <v>1382.9</v>
      </c>
      <c r="H134" s="30">
        <f>ROUND(F134*G134,2)</f>
        <v/>
      </c>
    </row>
    <row r="135">
      <c r="A135" s="171" t="n">
        <v>120</v>
      </c>
      <c r="B135" s="153" t="n"/>
      <c r="C135" s="135" t="inlineStr">
        <is>
          <t>03.1.02.03-0011</t>
        </is>
      </c>
      <c r="D135" s="250" t="inlineStr">
        <is>
          <t>Известь строительная негашеная комовая, сорт I</t>
        </is>
      </c>
      <c r="E135" s="251" t="inlineStr">
        <is>
          <t>т</t>
        </is>
      </c>
      <c r="F135" s="135" t="n">
        <v>0.1024</v>
      </c>
      <c r="G135" s="268" t="n">
        <v>734.5</v>
      </c>
      <c r="H135" s="30">
        <f>ROUND(F135*G135,2)</f>
        <v/>
      </c>
    </row>
    <row r="136" ht="31.15" customHeight="1" s="201">
      <c r="A136" s="171" t="n">
        <v>121</v>
      </c>
      <c r="B136" s="153" t="n"/>
      <c r="C136" s="135" t="inlineStr">
        <is>
          <t>11.1.03.05-0085</t>
        </is>
      </c>
      <c r="D136" s="250" t="inlineStr">
        <is>
          <t>Доска необрезная, хвойных пород, длина 4-6,5 м, все ширины, толщина 44 мм и более, сорт III</t>
        </is>
      </c>
      <c r="E136" s="251" t="inlineStr">
        <is>
          <t>м3</t>
        </is>
      </c>
      <c r="F136" s="135" t="n">
        <v>0.09</v>
      </c>
      <c r="G136" s="268" t="n">
        <v>684</v>
      </c>
      <c r="H136" s="30">
        <f>ROUND(F136*G136,2)</f>
        <v/>
      </c>
    </row>
    <row r="137" ht="45.6" customHeight="1" s="201">
      <c r="A137" s="171" t="n">
        <v>122</v>
      </c>
      <c r="B137" s="153" t="n"/>
      <c r="C137" s="135" t="inlineStr">
        <is>
          <t>20.2.08.05-0012</t>
        </is>
      </c>
      <c r="D137" s="250" t="inlineStr">
        <is>
          <t>Профиль зетовый сейсмостойкий ПZ 30х30х2-2/8, оцинкованный</t>
        </is>
      </c>
      <c r="E137" s="251" t="inlineStr">
        <is>
          <t>шт.</t>
        </is>
      </c>
      <c r="F137" s="135" t="n">
        <v>1</v>
      </c>
      <c r="G137" s="268" t="n">
        <v>56.89</v>
      </c>
      <c r="H137" s="30">
        <f>ROUND(F137*G137,2)</f>
        <v/>
      </c>
    </row>
    <row r="138" ht="38.25" customHeight="1" s="201">
      <c r="A138" s="171" t="n">
        <v>123</v>
      </c>
      <c r="B138" s="153" t="n"/>
      <c r="C138" s="135" t="inlineStr">
        <is>
          <t>07.2.07.12-0020</t>
        </is>
      </c>
      <c r="D138" s="250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38" s="251" t="inlineStr">
        <is>
          <t>т</t>
        </is>
      </c>
      <c r="F138" s="135" t="n">
        <v>0.0073</v>
      </c>
      <c r="G138" s="268" t="n">
        <v>7712</v>
      </c>
      <c r="H138" s="30">
        <f>ROUND(F138*G138,2)</f>
        <v/>
      </c>
    </row>
    <row r="139">
      <c r="A139" s="171" t="n">
        <v>124</v>
      </c>
      <c r="B139" s="153" t="n"/>
      <c r="C139" s="135" t="inlineStr">
        <is>
          <t>01.7.11.07-0034</t>
        </is>
      </c>
      <c r="D139" s="250" t="inlineStr">
        <is>
          <t>Электроды сварочные Э42А, диаметр 4 мм</t>
        </is>
      </c>
      <c r="E139" s="251" t="inlineStr">
        <is>
          <t>кг</t>
        </is>
      </c>
      <c r="F139" s="135" t="n">
        <v>4.9415</v>
      </c>
      <c r="G139" s="268" t="n">
        <v>10.57</v>
      </c>
      <c r="H139" s="30">
        <f>ROUND(F139*G139,2)</f>
        <v/>
      </c>
    </row>
    <row r="140">
      <c r="A140" s="171" t="n">
        <v>125</v>
      </c>
      <c r="B140" s="153" t="n"/>
      <c r="C140" s="135" t="inlineStr">
        <is>
          <t>25.2.01.01-0001</t>
        </is>
      </c>
      <c r="D140" s="250" t="inlineStr">
        <is>
          <t>Бирки-оконцеватели</t>
        </is>
      </c>
      <c r="E140" s="251" t="inlineStr">
        <is>
          <t>100 шт.</t>
        </is>
      </c>
      <c r="F140" s="135" t="n">
        <v>0.8</v>
      </c>
      <c r="G140" s="268" t="n">
        <v>63</v>
      </c>
      <c r="H140" s="30">
        <f>ROUND(F140*G140,2)</f>
        <v/>
      </c>
    </row>
    <row r="141">
      <c r="A141" s="171" t="n">
        <v>126</v>
      </c>
      <c r="B141" s="153" t="n"/>
      <c r="C141" s="135" t="inlineStr">
        <is>
          <t>01.3.02.09-0022</t>
        </is>
      </c>
      <c r="D141" s="250" t="inlineStr">
        <is>
          <t>Пропан-бутан, смесь техническая</t>
        </is>
      </c>
      <c r="E141" s="251" t="inlineStr">
        <is>
          <t>кг</t>
        </is>
      </c>
      <c r="F141" s="135" t="n">
        <v>7.9541</v>
      </c>
      <c r="G141" s="268" t="n">
        <v>6.09</v>
      </c>
      <c r="H141" s="30">
        <f>ROUND(F141*G141,2)</f>
        <v/>
      </c>
    </row>
    <row r="142">
      <c r="A142" s="171" t="n">
        <v>127</v>
      </c>
      <c r="B142" s="153" t="n"/>
      <c r="C142" s="135" t="inlineStr">
        <is>
          <t>02.2.01.02-1042</t>
        </is>
      </c>
      <c r="D142" s="250" t="inlineStr">
        <is>
          <t>Гравий М 400, фракция 5(3)-10 мм</t>
        </is>
      </c>
      <c r="E142" s="251" t="inlineStr">
        <is>
          <t>м3</t>
        </is>
      </c>
      <c r="F142" s="135" t="n">
        <v>0.309</v>
      </c>
      <c r="G142" s="268" t="n">
        <v>152.29</v>
      </c>
      <c r="H142" s="30">
        <f>ROUND(F142*G142,2)</f>
        <v/>
      </c>
    </row>
    <row r="143">
      <c r="A143" s="171" t="n">
        <v>128</v>
      </c>
      <c r="B143" s="153" t="n"/>
      <c r="C143" s="135" t="inlineStr">
        <is>
          <t>01.7.15.10-0053</t>
        </is>
      </c>
      <c r="D143" s="250" t="inlineStr">
        <is>
          <t>Скобы металлические</t>
        </is>
      </c>
      <c r="E143" s="251" t="inlineStr">
        <is>
          <t>кг</t>
        </is>
      </c>
      <c r="F143" s="135" t="n">
        <v>6.67</v>
      </c>
      <c r="G143" s="268" t="n">
        <v>6.4</v>
      </c>
      <c r="H143" s="30">
        <f>ROUND(F143*G143,2)</f>
        <v/>
      </c>
    </row>
    <row r="144">
      <c r="A144" s="171" t="n">
        <v>129</v>
      </c>
      <c r="B144" s="153" t="n"/>
      <c r="C144" s="135" t="inlineStr">
        <is>
          <t>18.5.08.09-0001</t>
        </is>
      </c>
      <c r="D144" s="250" t="inlineStr">
        <is>
          <t>Патрубки</t>
        </is>
      </c>
      <c r="E144" s="251" t="inlineStr">
        <is>
          <t>10 шт.</t>
        </is>
      </c>
      <c r="F144" s="135" t="n">
        <v>0.15</v>
      </c>
      <c r="G144" s="268" t="n">
        <v>277.5</v>
      </c>
      <c r="H144" s="30">
        <f>ROUND(F144*G144,2)</f>
        <v/>
      </c>
    </row>
    <row r="145" ht="30.6" customHeight="1" s="201">
      <c r="A145" s="171" t="n">
        <v>130</v>
      </c>
      <c r="B145" s="153" t="n"/>
      <c r="C145" s="135" t="inlineStr">
        <is>
          <t>04.1.02.05-0026</t>
        </is>
      </c>
      <c r="D145" s="250" t="inlineStr">
        <is>
          <t>Смеси бетонные тяжелого бетона (БСТ), крупность заполнителя 10 мм, класс В15 (М200)</t>
        </is>
      </c>
      <c r="E145" s="251" t="inlineStr">
        <is>
          <t>м3</t>
        </is>
      </c>
      <c r="F145" s="135" t="n">
        <v>0.061</v>
      </c>
      <c r="G145" s="268" t="n">
        <v>665</v>
      </c>
      <c r="H145" s="30">
        <f>ROUND(F145*G145,2)</f>
        <v/>
      </c>
    </row>
    <row r="146" ht="30.6" customHeight="1" s="201">
      <c r="A146" s="171" t="n">
        <v>131</v>
      </c>
      <c r="B146" s="153" t="n"/>
      <c r="C146" s="135" t="inlineStr">
        <is>
          <t>08.3.07.01-0076</t>
        </is>
      </c>
      <c r="D146" s="250" t="inlineStr">
        <is>
          <t>Прокат полосовой, горячекатаный, марка стали Ст3сп, ширина 50-200 мм, толщина 4-5 мм</t>
        </is>
      </c>
      <c r="E146" s="251" t="inlineStr">
        <is>
          <t>т</t>
        </is>
      </c>
      <c r="F146" s="135" t="n">
        <v>0.0077</v>
      </c>
      <c r="G146" s="268" t="n">
        <v>5000</v>
      </c>
      <c r="H146" s="30">
        <f>ROUND(F146*G146,2)</f>
        <v/>
      </c>
    </row>
    <row r="147" ht="25.5" customHeight="1" s="201">
      <c r="A147" s="171" t="n">
        <v>132</v>
      </c>
      <c r="B147" s="153" t="n"/>
      <c r="C147" s="135" t="inlineStr">
        <is>
          <t>11.1.03.01-0079</t>
        </is>
      </c>
      <c r="D147" s="250" t="inlineStr">
        <is>
          <t>Бруски обрезные, хвойных пород, длина 4-6,5 м, ширина 75-150 мм, толщина 40-75 мм, сорт III</t>
        </is>
      </c>
      <c r="E147" s="251" t="inlineStr">
        <is>
          <t>м3</t>
        </is>
      </c>
      <c r="F147" s="135" t="n">
        <v>0.0298</v>
      </c>
      <c r="G147" s="268" t="n">
        <v>1287</v>
      </c>
      <c r="H147" s="30">
        <f>ROUND(F147*G147,2)</f>
        <v/>
      </c>
    </row>
    <row r="148">
      <c r="A148" s="171" t="n">
        <v>133</v>
      </c>
      <c r="B148" s="153" t="n"/>
      <c r="C148" s="135" t="inlineStr">
        <is>
          <t>01.7.02.07-0011</t>
        </is>
      </c>
      <c r="D148" s="250" t="inlineStr">
        <is>
          <t>Прессшпан листовой, марка А</t>
        </is>
      </c>
      <c r="E148" s="251" t="inlineStr">
        <is>
          <t>кг</t>
        </is>
      </c>
      <c r="F148" s="135" t="n">
        <v>0.785</v>
      </c>
      <c r="G148" s="268" t="n">
        <v>47.57</v>
      </c>
      <c r="H148" s="30">
        <f>ROUND(F148*G148,2)</f>
        <v/>
      </c>
    </row>
    <row r="149" ht="31.9" customHeight="1" s="201">
      <c r="A149" s="171" t="n">
        <v>134</v>
      </c>
      <c r="B149" s="153" t="n"/>
      <c r="C149" s="135" t="inlineStr">
        <is>
          <t>04.1.02.05-0077</t>
        </is>
      </c>
      <c r="D149" s="250" t="inlineStr">
        <is>
          <t>Смеси бетонные тяжелого бетона (БСТ), крупность заполнителя более 40 мм, класс В15 (М200)</t>
        </is>
      </c>
      <c r="E149" s="251" t="inlineStr">
        <is>
          <t>м3</t>
        </is>
      </c>
      <c r="F149" s="135" t="n">
        <v>0.0562</v>
      </c>
      <c r="G149" s="268" t="n">
        <v>600</v>
      </c>
      <c r="H149" s="30">
        <f>ROUND(F149*G149,2)</f>
        <v/>
      </c>
    </row>
    <row r="150">
      <c r="A150" s="171" t="n">
        <v>135</v>
      </c>
      <c r="B150" s="153" t="n"/>
      <c r="C150" s="135" t="inlineStr">
        <is>
          <t>01.7.20.08-0031</t>
        </is>
      </c>
      <c r="D150" s="250" t="inlineStr">
        <is>
          <t>Бязь суровая</t>
        </is>
      </c>
      <c r="E150" s="251" t="inlineStr">
        <is>
          <t>10 м2</t>
        </is>
      </c>
      <c r="F150" s="135" t="n">
        <v>0.41</v>
      </c>
      <c r="G150" s="268" t="n">
        <v>79.09999999999999</v>
      </c>
      <c r="H150" s="30">
        <f>ROUND(F150*G150,2)</f>
        <v/>
      </c>
    </row>
    <row r="151">
      <c r="A151" s="171" t="n">
        <v>136</v>
      </c>
      <c r="B151" s="153" t="n"/>
      <c r="C151" s="135" t="inlineStr">
        <is>
          <t>04.3.01.09-0014</t>
        </is>
      </c>
      <c r="D151" s="250" t="inlineStr">
        <is>
          <t>Раствор готовый кладочный, цементный, М100</t>
        </is>
      </c>
      <c r="E151" s="251" t="inlineStr">
        <is>
          <t>м3</t>
        </is>
      </c>
      <c r="F151" s="135" t="n">
        <v>0.059</v>
      </c>
      <c r="G151" s="268" t="n">
        <v>519.8</v>
      </c>
      <c r="H151" s="30">
        <f>ROUND(F151*G151,2)</f>
        <v/>
      </c>
    </row>
    <row r="152" ht="25.5" customHeight="1" s="201">
      <c r="A152" s="171" t="n">
        <v>137</v>
      </c>
      <c r="B152" s="153" t="n"/>
      <c r="C152" s="135" t="inlineStr">
        <is>
          <t>08.3.08.02-0052</t>
        </is>
      </c>
      <c r="D152" s="250" t="inlineStr">
        <is>
          <t>Уголок горячекатаный, марка стали ВСт3кп2, размер 50x50x5 мм</t>
        </is>
      </c>
      <c r="E152" s="251" t="inlineStr">
        <is>
          <t>т</t>
        </is>
      </c>
      <c r="F152" s="340" t="n">
        <v>0.0048</v>
      </c>
      <c r="G152" s="268" t="n">
        <v>5763</v>
      </c>
      <c r="H152" s="30">
        <f>ROUND(F152*G152,2)</f>
        <v/>
      </c>
    </row>
    <row r="153">
      <c r="A153" s="171" t="n">
        <v>138</v>
      </c>
      <c r="B153" s="153" t="n"/>
      <c r="C153" s="135" t="inlineStr">
        <is>
          <t>01.7.20.08-0111</t>
        </is>
      </c>
      <c r="D153" s="250" t="inlineStr">
        <is>
          <t>Рогожа</t>
        </is>
      </c>
      <c r="E153" s="251" t="inlineStr">
        <is>
          <t>м2</t>
        </is>
      </c>
      <c r="F153" s="135" t="n">
        <v>2.673</v>
      </c>
      <c r="G153" s="268" t="n">
        <v>10.2</v>
      </c>
      <c r="H153" s="30">
        <f>ROUND(F153*G153,2)</f>
        <v/>
      </c>
    </row>
    <row r="154" ht="30.6" customHeight="1" s="201">
      <c r="A154" s="171" t="n">
        <v>139</v>
      </c>
      <c r="B154" s="153" t="n"/>
      <c r="C154" s="135" t="inlineStr">
        <is>
          <t>01.7.15.06-0121</t>
        </is>
      </c>
      <c r="D154" s="250" t="inlineStr">
        <is>
          <t>Гвозди строительные с плоской головкой 1,6x50 мм</t>
        </is>
      </c>
      <c r="E154" s="251" t="inlineStr">
        <is>
          <t>т</t>
        </is>
      </c>
      <c r="F154" s="135" t="n">
        <v>0.0031</v>
      </c>
      <c r="G154" s="268" t="n">
        <v>8475</v>
      </c>
      <c r="H154" s="30">
        <f>ROUND(F154*G154,2)</f>
        <v/>
      </c>
    </row>
    <row r="155">
      <c r="A155" s="171" t="n">
        <v>140</v>
      </c>
      <c r="B155" s="153" t="n"/>
      <c r="C155" s="135" t="inlineStr">
        <is>
          <t>14.4.02.09-0001</t>
        </is>
      </c>
      <c r="D155" s="250" t="inlineStr">
        <is>
          <t>Краска</t>
        </is>
      </c>
      <c r="E155" s="251" t="inlineStr">
        <is>
          <t>кг</t>
        </is>
      </c>
      <c r="F155" s="135" t="n">
        <v>0.6647999999999999</v>
      </c>
      <c r="G155" s="268" t="n">
        <v>28.6</v>
      </c>
      <c r="H155" s="30">
        <f>ROUND(F155*G155,2)</f>
        <v/>
      </c>
    </row>
    <row r="156" ht="27.6" customHeight="1" s="201">
      <c r="A156" s="171" t="n">
        <v>141</v>
      </c>
      <c r="B156" s="153" t="n"/>
      <c r="C156" s="135" t="inlineStr">
        <is>
          <t>14.4.02.04-0015</t>
        </is>
      </c>
      <c r="D156" s="250" t="inlineStr">
        <is>
          <t>Краска масляная для внутренних работ МА-015, черная густотертая</t>
        </is>
      </c>
      <c r="E156" s="251" t="inlineStr">
        <is>
          <t>т</t>
        </is>
      </c>
      <c r="F156" s="135" t="n">
        <v>0.0011</v>
      </c>
      <c r="G156" s="268" t="n">
        <v>15707</v>
      </c>
      <c r="H156" s="30">
        <f>ROUND(F156*G156,2)</f>
        <v/>
      </c>
    </row>
    <row r="157" ht="34.9" customHeight="1" s="201">
      <c r="A157" s="171" t="n">
        <v>142</v>
      </c>
      <c r="B157" s="153" t="n"/>
      <c r="C157" s="135" t="inlineStr">
        <is>
          <t>01.7.11.07-0035</t>
        </is>
      </c>
      <c r="D157" s="250" t="inlineStr">
        <is>
          <t>Электроды диаметром: 4 мм Э46</t>
        </is>
      </c>
      <c r="E157" s="251" t="inlineStr">
        <is>
          <t>т</t>
        </is>
      </c>
      <c r="F157" s="135" t="n">
        <v>0.0016</v>
      </c>
      <c r="G157" s="268" t="n">
        <v>10749</v>
      </c>
      <c r="H157" s="30">
        <f>ROUND(F157*G157,2)</f>
        <v/>
      </c>
    </row>
    <row r="158">
      <c r="A158" s="171" t="n">
        <v>143</v>
      </c>
      <c r="B158" s="153" t="n"/>
      <c r="C158" s="135" t="inlineStr">
        <is>
          <t>08.3.11.01-0091</t>
        </is>
      </c>
      <c r="D158" s="250" t="inlineStr">
        <is>
          <t>Швеллеры № 40, марка стали Ст0</t>
        </is>
      </c>
      <c r="E158" s="251" t="inlineStr">
        <is>
          <t>т</t>
        </is>
      </c>
      <c r="F158" s="135" t="n">
        <v>0.0031</v>
      </c>
      <c r="G158" s="268" t="n">
        <v>4920</v>
      </c>
      <c r="H158" s="30">
        <f>ROUND(F158*G158,2)</f>
        <v/>
      </c>
    </row>
    <row r="159">
      <c r="A159" s="171" t="n">
        <v>144</v>
      </c>
      <c r="B159" s="153" t="n"/>
      <c r="C159" s="135" t="inlineStr">
        <is>
          <t>01.7.15.04-0011</t>
        </is>
      </c>
      <c r="D159" s="250" t="inlineStr">
        <is>
          <t>Винты с полукруглой головкой, длина 50 мм</t>
        </is>
      </c>
      <c r="E159" s="251" t="inlineStr">
        <is>
          <t>т</t>
        </is>
      </c>
      <c r="F159" s="135" t="n">
        <v>0.0012</v>
      </c>
      <c r="G159" s="268" t="n">
        <v>12430</v>
      </c>
      <c r="H159" s="30">
        <f>ROUND(F159*G159,2)</f>
        <v/>
      </c>
    </row>
    <row r="160">
      <c r="A160" s="171" t="n">
        <v>145</v>
      </c>
      <c r="B160" s="153" t="n"/>
      <c r="C160" s="135" t="inlineStr">
        <is>
          <t>04.3.01.09-0023</t>
        </is>
      </c>
      <c r="D160" s="250" t="inlineStr">
        <is>
          <t>Раствор отделочный тяжелый цементный, состав 1:3</t>
        </is>
      </c>
      <c r="E160" s="251" t="inlineStr">
        <is>
          <t>м3</t>
        </is>
      </c>
      <c r="F160" s="135" t="n">
        <v>0.03</v>
      </c>
      <c r="G160" s="268" t="n">
        <v>497</v>
      </c>
      <c r="H160" s="30">
        <f>ROUND(F160*G160,2)</f>
        <v/>
      </c>
    </row>
    <row r="161">
      <c r="A161" s="171" t="n">
        <v>146</v>
      </c>
      <c r="B161" s="153" t="n"/>
      <c r="C161" s="135" t="inlineStr">
        <is>
          <t>08.1.02.11-0001</t>
        </is>
      </c>
      <c r="D161" s="250" t="inlineStr">
        <is>
          <t>Поковки из квадратных заготовок, масса 1,8 кг</t>
        </is>
      </c>
      <c r="E161" s="251" t="inlineStr">
        <is>
          <t>т</t>
        </is>
      </c>
      <c r="F161" s="135" t="n">
        <v>0.0024</v>
      </c>
      <c r="G161" s="268" t="n">
        <v>5989</v>
      </c>
      <c r="H161" s="30">
        <f>ROUND(F161*G161,2)</f>
        <v/>
      </c>
    </row>
    <row r="162">
      <c r="A162" s="171" t="n">
        <v>147</v>
      </c>
      <c r="B162" s="153" t="n"/>
      <c r="C162" s="135" t="inlineStr">
        <is>
          <t>14.5.09.07-0029</t>
        </is>
      </c>
      <c r="D162" s="250" t="inlineStr">
        <is>
          <t>Растворитель марки Р-4</t>
        </is>
      </c>
      <c r="E162" s="251" t="inlineStr">
        <is>
          <t>т</t>
        </is>
      </c>
      <c r="F162" s="135" t="n">
        <v>0.001</v>
      </c>
      <c r="G162" s="268" t="n">
        <v>9420</v>
      </c>
      <c r="H162" s="30">
        <f>ROUND(F162*G162,2)</f>
        <v/>
      </c>
    </row>
    <row r="163">
      <c r="A163" s="171" t="n">
        <v>148</v>
      </c>
      <c r="B163" s="153" t="n"/>
      <c r="C163" s="135" t="inlineStr">
        <is>
          <t>14.4.01.01-0003</t>
        </is>
      </c>
      <c r="D163" s="250" t="inlineStr">
        <is>
          <t>Грунтовка ГФ-021</t>
        </is>
      </c>
      <c r="E163" s="251" t="inlineStr">
        <is>
          <t>т</t>
        </is>
      </c>
      <c r="F163" s="135" t="n">
        <v>0.0005</v>
      </c>
      <c r="G163" s="268" t="n">
        <v>15620</v>
      </c>
      <c r="H163" s="30">
        <f>ROUND(F163*G163,2)</f>
        <v/>
      </c>
    </row>
    <row r="164">
      <c r="A164" s="171" t="n">
        <v>149</v>
      </c>
      <c r="B164" s="153" t="n"/>
      <c r="C164" s="135" t="inlineStr">
        <is>
          <t>01.7.20.08-0071</t>
        </is>
      </c>
      <c r="D164" s="250" t="inlineStr">
        <is>
          <t>Канат пеньковый пропитанный</t>
        </is>
      </c>
      <c r="E164" s="251" t="inlineStr">
        <is>
          <t>т</t>
        </is>
      </c>
      <c r="F164" s="135" t="n">
        <v>0.0002</v>
      </c>
      <c r="G164" s="268" t="n">
        <v>37900</v>
      </c>
      <c r="H164" s="30">
        <f>ROUND(F164*G164,2)</f>
        <v/>
      </c>
    </row>
    <row r="165">
      <c r="A165" s="171" t="n">
        <v>150</v>
      </c>
      <c r="B165" s="153" t="n"/>
      <c r="C165" s="135" t="inlineStr">
        <is>
          <t>14.1.02.01-0002</t>
        </is>
      </c>
      <c r="D165" s="250" t="inlineStr">
        <is>
          <t>Клей БМК-5к</t>
        </is>
      </c>
      <c r="E165" s="251" t="inlineStr">
        <is>
          <t>кг</t>
        </is>
      </c>
      <c r="F165" s="135" t="n">
        <v>0.28</v>
      </c>
      <c r="G165" s="268" t="n">
        <v>25.8</v>
      </c>
      <c r="H165" s="30">
        <f>ROUND(F165*G165,2)</f>
        <v/>
      </c>
    </row>
    <row r="166" ht="28.15" customHeight="1" s="201">
      <c r="A166" s="171" t="n">
        <v>151</v>
      </c>
      <c r="B166" s="153" t="n"/>
      <c r="C166" s="135" t="inlineStr">
        <is>
          <t>01.3.01.06-0050</t>
        </is>
      </c>
      <c r="D166" s="250" t="inlineStr">
        <is>
          <t>Смазка универсальная тугоплавкая УТ (консталин жировой)</t>
        </is>
      </c>
      <c r="E166" s="251" t="inlineStr">
        <is>
          <t>т</t>
        </is>
      </c>
      <c r="F166" s="135" t="n">
        <v>0.0004</v>
      </c>
      <c r="G166" s="268" t="n">
        <v>17500</v>
      </c>
      <c r="H166" s="30">
        <f>ROUND(F166*G166,2)</f>
        <v/>
      </c>
    </row>
    <row r="167">
      <c r="A167" s="171" t="n">
        <v>152</v>
      </c>
      <c r="B167" s="153" t="n"/>
      <c r="C167" s="135" t="inlineStr">
        <is>
          <t>04.3.01.09-0012</t>
        </is>
      </c>
      <c r="D167" s="250" t="inlineStr">
        <is>
          <t>Раствор готовый кладочный цементный марки 50</t>
        </is>
      </c>
      <c r="E167" s="251" t="inlineStr">
        <is>
          <t>м3</t>
        </is>
      </c>
      <c r="F167" s="135" t="n">
        <v>0.0112</v>
      </c>
      <c r="G167" s="268" t="n">
        <v>485.9</v>
      </c>
      <c r="H167" s="30">
        <f>ROUND(F167*G167,2)</f>
        <v/>
      </c>
    </row>
    <row r="168" ht="27.6" customHeight="1" s="201">
      <c r="A168" s="171" t="n">
        <v>153</v>
      </c>
      <c r="B168" s="153" t="n"/>
      <c r="C168" s="135" t="inlineStr">
        <is>
          <t>01.7.15.10-0019</t>
        </is>
      </c>
      <c r="D168" s="250" t="inlineStr">
        <is>
          <t>Скобы крепежные для рукавов металлических, диаметр 32 мм</t>
        </is>
      </c>
      <c r="E168" s="251" t="inlineStr">
        <is>
          <t>100 шт.</t>
        </is>
      </c>
      <c r="F168" s="135" t="inlineStr">
        <is>
          <t>0,05</t>
        </is>
      </c>
      <c r="G168" s="268" t="n">
        <v>80</v>
      </c>
      <c r="H168" s="30">
        <f>ROUND(F168*G168,2)</f>
        <v/>
      </c>
    </row>
    <row r="169">
      <c r="A169" s="171" t="n">
        <v>154</v>
      </c>
      <c r="B169" s="153" t="n"/>
      <c r="C169" s="135" t="inlineStr">
        <is>
          <t>01.7.15.07-0014</t>
        </is>
      </c>
      <c r="D169" s="250" t="inlineStr">
        <is>
          <t>Дюбели распорные полипропиленовые</t>
        </is>
      </c>
      <c r="E169" s="251" t="inlineStr">
        <is>
          <t>100 шт.</t>
        </is>
      </c>
      <c r="F169" s="135" t="n">
        <v>0.04</v>
      </c>
      <c r="G169" s="268" t="n">
        <v>86</v>
      </c>
      <c r="H169" s="30">
        <f>ROUND(F169*G169,2)</f>
        <v/>
      </c>
    </row>
    <row r="170">
      <c r="A170" s="171" t="n">
        <v>155</v>
      </c>
      <c r="B170" s="153" t="n"/>
      <c r="C170" s="135" t="inlineStr">
        <is>
          <t>20.1.02.23-0082</t>
        </is>
      </c>
      <c r="D170" s="250" t="inlineStr">
        <is>
          <t>Перемычки гибкие, тип ПГС-50</t>
        </is>
      </c>
      <c r="E170" s="251" t="inlineStr">
        <is>
          <t>10 шт.</t>
        </is>
      </c>
      <c r="F170" s="135" t="inlineStr">
        <is>
          <t>0,075</t>
        </is>
      </c>
      <c r="G170" s="268" t="n">
        <v>39</v>
      </c>
      <c r="H170" s="30">
        <f>ROUND(F170*G170,2)</f>
        <v/>
      </c>
    </row>
    <row r="171" ht="29.45" customHeight="1" s="201">
      <c r="A171" s="171" t="n">
        <v>156</v>
      </c>
      <c r="B171" s="153" t="n"/>
      <c r="C171" s="135" t="inlineStr">
        <is>
          <t>11.1.03.01-0077</t>
        </is>
      </c>
      <c r="D171" s="250" t="inlineStr">
        <is>
          <t>Бруски обрезные, хвойных пород, длина 4-6,5 м, ширина 75-150 мм, толщина 40-75 мм, сорт I</t>
        </is>
      </c>
      <c r="E171" s="251" t="inlineStr">
        <is>
          <t>м3</t>
        </is>
      </c>
      <c r="F171" s="135" t="n">
        <v>0.0017</v>
      </c>
      <c r="G171" s="268" t="n">
        <v>1700</v>
      </c>
      <c r="H171" s="30">
        <f>ROUND(F171*G171,2)</f>
        <v/>
      </c>
    </row>
    <row r="172" ht="43.9" customHeight="1" s="201">
      <c r="A172" s="171" t="n">
        <v>157</v>
      </c>
      <c r="B172" s="153" t="n"/>
      <c r="C172" s="135" t="inlineStr">
        <is>
          <t>23.3.06.04-0011</t>
        </is>
      </c>
      <c r="D172" s="250" t="inlineStr">
        <is>
          <t>Трубы стальные сварные неоцинкованные водогазопроводные с резьбой, легкие, номинальный диаметр 50 мм, толщина стенки 3 мм</t>
        </is>
      </c>
      <c r="E172" s="251" t="inlineStr">
        <is>
          <t>м</t>
        </is>
      </c>
      <c r="F172" s="135" t="n">
        <v>0.075</v>
      </c>
      <c r="G172" s="268" t="n">
        <v>28.05</v>
      </c>
      <c r="H172" s="30">
        <f>ROUND(F172*G172,2)</f>
        <v/>
      </c>
    </row>
    <row r="173">
      <c r="A173" s="171" t="n">
        <v>158</v>
      </c>
      <c r="B173" s="153" t="n"/>
      <c r="C173" s="135" t="inlineStr">
        <is>
          <t>01.3.01.06-0046</t>
        </is>
      </c>
      <c r="D173" s="250" t="inlineStr">
        <is>
          <t>Смазка солидол жировой марки «Ж»</t>
        </is>
      </c>
      <c r="E173" s="251" t="inlineStr">
        <is>
          <t>т</t>
        </is>
      </c>
      <c r="F173" s="135" t="n">
        <v>0.0002</v>
      </c>
      <c r="G173" s="268" t="n">
        <v>9661.5</v>
      </c>
      <c r="H173" s="30">
        <f>ROUND(F173*G173,2)</f>
        <v/>
      </c>
    </row>
    <row r="174">
      <c r="A174" s="171" t="n">
        <v>159</v>
      </c>
      <c r="B174" s="153" t="n"/>
      <c r="C174" s="135" t="inlineStr">
        <is>
          <t>14.4.03.03-0002</t>
        </is>
      </c>
      <c r="D174" s="250" t="inlineStr">
        <is>
          <t>Лак битумный БТ-123</t>
        </is>
      </c>
      <c r="E174" s="251" t="inlineStr">
        <is>
          <t>т</t>
        </is>
      </c>
      <c r="F174" s="135" t="n">
        <v>0.0002</v>
      </c>
      <c r="G174" s="268" t="n">
        <v>7826.9</v>
      </c>
      <c r="H174" s="30">
        <f>ROUND(F174*G174,2)</f>
        <v/>
      </c>
    </row>
    <row r="175" ht="43.9" customHeight="1" s="201">
      <c r="A175" s="171" t="n">
        <v>160</v>
      </c>
      <c r="B175" s="153" t="n"/>
      <c r="C175" s="135" t="inlineStr">
        <is>
          <t>08.2.02.11-0007</t>
        </is>
      </c>
      <c r="D175" s="25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75" s="251" t="inlineStr">
        <is>
          <t>10 м</t>
        </is>
      </c>
      <c r="F175" s="135" t="n">
        <v>0.0302</v>
      </c>
      <c r="G175" s="268" t="n">
        <v>50.24</v>
      </c>
      <c r="H175" s="30">
        <f>ROUND(F175*G175,2)</f>
        <v/>
      </c>
    </row>
    <row r="176">
      <c r="A176" s="171" t="n">
        <v>161</v>
      </c>
      <c r="B176" s="153" t="n"/>
      <c r="C176" s="135" t="inlineStr">
        <is>
          <t>20.2.09.05-0012</t>
        </is>
      </c>
      <c r="D176" s="250" t="inlineStr">
        <is>
          <t>Муфты соединительные</t>
        </is>
      </c>
      <c r="E176" s="251" t="inlineStr">
        <is>
          <t>шт.</t>
        </is>
      </c>
      <c r="F176" s="135" t="n">
        <v>1.5</v>
      </c>
      <c r="G176" s="268" t="n">
        <v>0.71</v>
      </c>
      <c r="H176" s="30">
        <f>ROUND(F176*G176,2)</f>
        <v/>
      </c>
    </row>
    <row r="177" ht="31.15" customHeight="1" s="201">
      <c r="A177" s="171" t="n">
        <v>162</v>
      </c>
      <c r="B177" s="153" t="n"/>
      <c r="C177" s="135" t="inlineStr">
        <is>
          <t>11.1.03.06-0096</t>
        </is>
      </c>
      <c r="D177" s="250" t="inlineStr">
        <is>
          <t>Доска обрезная, хвойных пород, ширина 75-150 мм, толщина 44 мм и более, длина 4-6,5 м, сорт IV</t>
        </is>
      </c>
      <c r="E177" s="251" t="inlineStr">
        <is>
          <t>м3</t>
        </is>
      </c>
      <c r="F177" s="135" t="n">
        <v>0.001</v>
      </c>
      <c r="G177" s="268" t="n">
        <v>770</v>
      </c>
      <c r="H177" s="30">
        <f>ROUND(F177*G177,2)</f>
        <v/>
      </c>
    </row>
    <row r="178">
      <c r="A178" s="171" t="n">
        <v>163</v>
      </c>
      <c r="B178" s="153" t="n"/>
      <c r="C178" s="135" t="inlineStr">
        <is>
          <t>20.2.02.01-0019</t>
        </is>
      </c>
      <c r="D178" s="250" t="inlineStr">
        <is>
          <t>Втулки изолирующие</t>
        </is>
      </c>
      <c r="E178" s="251" t="inlineStr">
        <is>
          <t>1000 шт.</t>
        </is>
      </c>
      <c r="F178" s="135" t="inlineStr">
        <is>
          <t>0,0015</t>
        </is>
      </c>
      <c r="G178" s="268" t="n">
        <v>270</v>
      </c>
      <c r="H178" s="30">
        <f>ROUND(F178*G178,2)</f>
        <v/>
      </c>
    </row>
    <row r="179" ht="28.9" customHeight="1" s="201">
      <c r="A179" s="171" t="n">
        <v>164</v>
      </c>
      <c r="B179" s="153" t="n"/>
      <c r="C179" s="135" t="inlineStr">
        <is>
          <t>11.1.03.06-0092</t>
        </is>
      </c>
      <c r="D179" s="250" t="inlineStr">
        <is>
          <t>Доска обрезная, хвойных пород, ширина 75-150 мм, толщина 32-40 мм, длина 4-6,5 м, сорт IV</t>
        </is>
      </c>
      <c r="E179" s="251" t="inlineStr">
        <is>
          <t>м3</t>
        </is>
      </c>
      <c r="F179" s="135" t="n">
        <v>0.0002</v>
      </c>
      <c r="G179" s="268" t="n">
        <v>1010</v>
      </c>
      <c r="H179" s="30">
        <f>ROUND(F179*G179,2)</f>
        <v/>
      </c>
    </row>
    <row r="180">
      <c r="A180" s="171" t="n">
        <v>165</v>
      </c>
      <c r="B180" s="153" t="n"/>
      <c r="C180" s="135" t="inlineStr">
        <is>
          <t>01.3.02.02-0001</t>
        </is>
      </c>
      <c r="D180" s="250" t="inlineStr">
        <is>
          <t>Аргон газообразный, сорт I</t>
        </is>
      </c>
      <c r="E180" s="251" t="inlineStr">
        <is>
          <t>м3</t>
        </is>
      </c>
      <c r="F180" s="135" t="n">
        <v>0.0062</v>
      </c>
      <c r="G180" s="268" t="n">
        <v>17.86</v>
      </c>
      <c r="H180" s="30">
        <f>ROUND(F180*G180,2)</f>
        <v/>
      </c>
    </row>
    <row r="181" ht="41.45" customHeight="1" s="201">
      <c r="A181" s="171" t="n">
        <v>166</v>
      </c>
      <c r="B181" s="153" t="n"/>
      <c r="C181" s="135" t="inlineStr">
        <is>
          <t>01.7.15.14-0043</t>
        </is>
      </c>
      <c r="D181" s="250" t="inlineStr">
        <is>
          <t>Шурупы самонарезающий прокалывающий, для крепления металлических профилей или листовых деталей 3,5/11 мм</t>
        </is>
      </c>
      <c r="E181" s="251" t="inlineStr">
        <is>
          <t>100 шт.</t>
        </is>
      </c>
      <c r="F181" s="135" t="inlineStr">
        <is>
          <t>0,04</t>
        </is>
      </c>
      <c r="G181" s="268" t="n">
        <v>2</v>
      </c>
      <c r="H181" s="30">
        <f>ROUND(F181*G181,2)</f>
        <v/>
      </c>
    </row>
    <row r="183">
      <c r="B183" s="203" t="inlineStr">
        <is>
          <t>Составил ______________________     А.Р. Маркова</t>
        </is>
      </c>
    </row>
    <row r="184">
      <c r="B184" s="143" t="inlineStr">
        <is>
          <t xml:space="preserve">                         (подпись, инициалы, фамилия)</t>
        </is>
      </c>
    </row>
    <row r="186">
      <c r="B186" s="203" t="inlineStr">
        <is>
          <t>Проверил ______________________        А.В. Костянецкая</t>
        </is>
      </c>
    </row>
    <row r="187">
      <c r="B187" s="14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A26:E26"/>
    <mergeCell ref="A73:E73"/>
    <mergeCell ref="C8:C9"/>
    <mergeCell ref="F8:F9"/>
    <mergeCell ref="A28:E28"/>
    <mergeCell ref="A2:H2"/>
    <mergeCell ref="A71:E71"/>
    <mergeCell ref="A11:E11"/>
    <mergeCell ref="D8:D9"/>
    <mergeCell ref="B8:B9"/>
    <mergeCell ref="C4:H4"/>
    <mergeCell ref="G8:H8"/>
    <mergeCell ref="A6:H6"/>
  </mergeCells>
  <conditionalFormatting sqref="C29:C70">
    <cfRule type="duplicateValues" priority="1" dxfId="0">
      <formula>None</formula>
    </cfRule>
    <cfRule type="duplicateValues" priority="2" dxfId="0">
      <formula>None</formula>
    </cfRule>
  </conditionalFormatting>
  <conditionalFormatting sqref="C74:C83">
    <cfRule type="duplicateValues" priority="3" dxfId="0">
      <formula>None</formula>
    </cfRule>
  </conditionalFormatting>
  <conditionalFormatting sqref="C85:C181">
    <cfRule type="duplicateValues" priority="4" dxfId="0">
      <formula>None</formula>
    </cfRule>
  </conditionalFormatting>
  <conditionalFormatting sqref="G85">
    <cfRule type="duplicateValues" priority="5" dxfId="0">
      <formula>None</formula>
    </cfRule>
  </conditionalFormatting>
  <printOptions gridLines="0" gridLinesSet="1"/>
  <pageMargins left="0.7" right="0.7" top="0.75" bottom="0.75" header="0.3" footer="0.3"/>
  <pageSetup orientation="portrait" paperSize="9" scale="5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  <rowBreaks count="1" manualBreakCount="1">
    <brk id="10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workbookViewId="0">
      <selection activeCell="C31" sqref="C31"/>
    </sheetView>
  </sheetViews>
  <sheetFormatPr baseColWidth="8" defaultColWidth="9.140625" defaultRowHeight="14.4" outlineLevelRow="0"/>
  <cols>
    <col width="4.140625" customWidth="1" style="201" min="1" max="1"/>
    <col width="36.28515625" customWidth="1" style="201" min="2" max="2"/>
    <col width="18.85546875" customWidth="1" style="201" min="3" max="3"/>
    <col width="18.28515625" customWidth="1" style="201" min="4" max="4"/>
    <col width="18.85546875" customWidth="1" style="201" min="5" max="5"/>
    <col width="11.42578125" customWidth="1" style="201" min="6" max="6"/>
    <col width="14.42578125" customWidth="1" style="201" min="7" max="7"/>
    <col width="13.5703125" customWidth="1" style="201" min="12" max="12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64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70" t="inlineStr">
        <is>
          <t>Ресурсная модель</t>
        </is>
      </c>
    </row>
    <row r="6">
      <c r="B6" s="161" t="n"/>
      <c r="C6" s="189" t="n"/>
      <c r="D6" s="189" t="n"/>
      <c r="E6" s="189" t="n"/>
    </row>
    <row r="7" ht="25.5" customHeight="1" s="201">
      <c r="B7" s="243" t="inlineStr">
        <is>
          <t>Наименование разрабатываемого показателя УНЦ — КРМ 330кВ мощность 180(3х60) Мвар ШР</t>
        </is>
      </c>
    </row>
    <row r="8">
      <c r="B8" s="244" t="inlineStr">
        <is>
          <t>Единица измерения  — 1 ед</t>
        </is>
      </c>
    </row>
    <row r="9">
      <c r="B9" s="161" t="n"/>
      <c r="C9" s="189" t="n"/>
      <c r="D9" s="189" t="n"/>
      <c r="E9" s="189" t="n"/>
    </row>
    <row r="10" ht="51" customHeight="1" s="201">
      <c r="B10" s="251" t="inlineStr">
        <is>
          <t>Наименование</t>
        </is>
      </c>
      <c r="C10" s="251" t="inlineStr">
        <is>
          <t>Сметная стоимость в ценах на 01.01.2023
 (руб.)</t>
        </is>
      </c>
      <c r="D10" s="251" t="inlineStr">
        <is>
          <t>Удельный вес, 
(в СМР)</t>
        </is>
      </c>
      <c r="E10" s="25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4">
        <f>'Прил.5 Расчет СМР и ОБ'!J27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4">
        <f>'Прил.5 Расчет СМР и ОБ'!J63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4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4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4">
        <f>'Прил.5 Расчет СМР и ОБ'!J88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4">
        <f>'Прил.5 Расчет СМР и ОБ'!J183</f>
        <v/>
      </c>
      <c r="D17" s="26">
        <f>C17/$C$24</f>
        <v/>
      </c>
      <c r="E17" s="26">
        <f>C17/$C$40</f>
        <v/>
      </c>
      <c r="G17" s="341" t="n"/>
    </row>
    <row r="18">
      <c r="B18" s="24" t="inlineStr">
        <is>
          <t>МАТЕРИАЛЫ, ВСЕГО:</t>
        </is>
      </c>
      <c r="C18" s="194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4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4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ОБ'!D187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4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ОБ'!D186</f>
        <v/>
      </c>
      <c r="D23" s="26" t="n"/>
      <c r="E23" s="24" t="n"/>
    </row>
    <row r="24">
      <c r="B24" s="24" t="inlineStr">
        <is>
          <t>ВСЕГО СМР с НР и СП</t>
        </is>
      </c>
      <c r="C24" s="194">
        <f>C19+C20+C22</f>
        <v/>
      </c>
      <c r="D24" s="26">
        <f>C24/$C$24</f>
        <v/>
      </c>
      <c r="E24" s="26">
        <f>C24/$C$40</f>
        <v/>
      </c>
    </row>
    <row r="25" ht="25.5" customHeight="1" s="201">
      <c r="B25" s="24" t="inlineStr">
        <is>
          <t>ВСЕГО стоимость оборудования, в том числе</t>
        </is>
      </c>
      <c r="C25" s="194">
        <f>'Прил.5 Расчет СМР и ОБ'!J70</f>
        <v/>
      </c>
      <c r="D25" s="26" t="n"/>
      <c r="E25" s="26">
        <f>C25/$C$40</f>
        <v/>
      </c>
    </row>
    <row r="26" ht="25.5" customHeight="1" s="201">
      <c r="B26" s="24" t="inlineStr">
        <is>
          <t>стоимость оборудования технологического</t>
        </is>
      </c>
      <c r="C26" s="194">
        <f>'Прил.5 Расчет СМР и ОБ'!J71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0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9" t="n"/>
    </row>
    <row r="29" ht="25.5" customHeight="1" s="201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9" t="n"/>
    </row>
    <row r="31">
      <c r="B31" s="24" t="inlineStr">
        <is>
          <t>Пусконаладочные работы</t>
        </is>
      </c>
      <c r="C31" s="25" t="n">
        <v>1147461.39</v>
      </c>
      <c r="D31" s="24" t="n"/>
      <c r="E31" s="26">
        <f>C31/$C$40</f>
        <v/>
      </c>
    </row>
    <row r="32" ht="25.5" customHeight="1" s="20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0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0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62" t="n"/>
    </row>
    <row r="35" ht="76.5" customHeight="1" s="20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0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59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59" t="n"/>
    </row>
    <row r="38" ht="38.25" customHeight="1" s="201">
      <c r="B38" s="24" t="inlineStr">
        <is>
          <t>ИТОГО (СМР+ОБОРУДОВАНИЕ+ПРОЧ. ЗАТР., УЧТЕННЫЕ ПОКАЗАТЕЛЕМ)</t>
        </is>
      </c>
      <c r="C38" s="194">
        <f>C27+C32+C33+C34+C35+C29+C31+C30+C36+C37</f>
        <v/>
      </c>
      <c r="D38" s="24" t="n"/>
      <c r="E38" s="26">
        <f>C38/$C$40</f>
        <v/>
      </c>
    </row>
    <row r="39" ht="13.5" customHeight="1" s="201">
      <c r="B39" s="24" t="inlineStr">
        <is>
          <t>Непредвиденные расходы</t>
        </is>
      </c>
      <c r="C39" s="194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4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4">
        <f>C40/'Прил.5 Расчет СМР и ОБ'!E190</f>
        <v/>
      </c>
      <c r="D41" s="24" t="n"/>
      <c r="E41" s="24" t="n"/>
    </row>
    <row r="42">
      <c r="B42" s="196" t="n"/>
      <c r="C42" s="189" t="n"/>
      <c r="D42" s="189" t="n"/>
      <c r="E42" s="189" t="n"/>
    </row>
    <row r="43">
      <c r="B43" s="196" t="inlineStr">
        <is>
          <t>Составил ____________________________ А.Р. Маркова</t>
        </is>
      </c>
      <c r="C43" s="189" t="n"/>
      <c r="D43" s="189" t="n"/>
      <c r="E43" s="189" t="n"/>
    </row>
    <row r="44">
      <c r="B44" s="196" t="inlineStr">
        <is>
          <t xml:space="preserve">(должность, подпись, инициалы, фамилия) </t>
        </is>
      </c>
      <c r="C44" s="189" t="n"/>
      <c r="D44" s="189" t="n"/>
      <c r="E44" s="189" t="n"/>
    </row>
    <row r="45">
      <c r="B45" s="196" t="n"/>
      <c r="C45" s="189" t="n"/>
      <c r="D45" s="189" t="n"/>
      <c r="E45" s="189" t="n"/>
    </row>
    <row r="46">
      <c r="B46" s="196" t="inlineStr">
        <is>
          <t>Проверил ____________________________ А.В. Костянецкая</t>
        </is>
      </c>
      <c r="C46" s="189" t="n"/>
      <c r="D46" s="189" t="n"/>
      <c r="E46" s="189" t="n"/>
    </row>
    <row r="47">
      <c r="B47" s="244" t="inlineStr">
        <is>
          <t>(должность, подпись, инициалы, фамилия)</t>
        </is>
      </c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6"/>
  <sheetViews>
    <sheetView showGridLines="1" showRowColHeaders="1" tabSelected="0" view="pageBreakPreview" topLeftCell="A21" zoomScale="85" workbookViewId="0">
      <selection activeCell="C67" sqref="C67"/>
    </sheetView>
  </sheetViews>
  <sheetFormatPr baseColWidth="8" defaultColWidth="9.140625" defaultRowHeight="14.4" outlineLevelRow="1"/>
  <cols>
    <col width="5.7109375" customWidth="1" style="199" min="1" max="1"/>
    <col width="22.5703125" customWidth="1" style="199" min="2" max="2"/>
    <col width="39.140625" customWidth="1" style="199" min="3" max="3"/>
    <col width="10.7109375" customWidth="1" style="199" min="4" max="4"/>
    <col width="12.7109375" customWidth="1" style="199" min="5" max="5"/>
    <col width="15" customWidth="1" style="199" min="6" max="6"/>
    <col width="13.42578125" customWidth="1" style="199" min="7" max="7"/>
    <col width="12.7109375" customWidth="1" style="199" min="8" max="8"/>
    <col width="16.5703125" customWidth="1" style="199" min="9" max="9"/>
    <col width="17.5703125" customWidth="1" style="199" min="10" max="10"/>
    <col width="10.85546875" customWidth="1" style="199" min="11" max="11"/>
    <col width="9.140625" customWidth="1" style="199" min="12" max="12"/>
  </cols>
  <sheetData>
    <row r="1">
      <c r="M1" s="199" t="n"/>
      <c r="N1" s="199" t="n"/>
    </row>
    <row r="2" ht="15.75" customHeight="1" s="201">
      <c r="H2" s="259" t="inlineStr">
        <is>
          <t>Приложение №5</t>
        </is>
      </c>
      <c r="M2" s="199" t="n"/>
      <c r="N2" s="199" t="n"/>
    </row>
    <row r="3">
      <c r="M3" s="199" t="n"/>
      <c r="N3" s="199" t="n"/>
    </row>
    <row r="4" ht="12.75" customFormat="1" customHeight="1" s="189">
      <c r="A4" s="270" t="inlineStr">
        <is>
          <t>Расчет стоимости СМР и оборудования</t>
        </is>
      </c>
    </row>
    <row r="5" ht="12.75" customFormat="1" customHeight="1" s="189">
      <c r="A5" s="270" t="n"/>
      <c r="B5" s="270" t="n"/>
      <c r="C5" s="274" t="n"/>
      <c r="D5" s="270" t="n"/>
      <c r="E5" s="270" t="n"/>
      <c r="F5" s="270" t="n"/>
      <c r="G5" s="270" t="n"/>
      <c r="H5" s="270" t="n"/>
      <c r="I5" s="270" t="n"/>
      <c r="J5" s="270" t="n"/>
    </row>
    <row r="6" ht="12.75" customFormat="1" customHeight="1" s="189">
      <c r="A6" s="137" t="inlineStr">
        <is>
          <t>Наименование разрабатываемого показателя УНЦ</t>
        </is>
      </c>
      <c r="B6" s="136" t="n"/>
      <c r="C6" s="136" t="n"/>
      <c r="D6" s="263" t="inlineStr">
        <is>
          <t>КРМ 330кВ мощность 180(3х60) Мвар ШР</t>
        </is>
      </c>
    </row>
    <row r="7" ht="12.75" customFormat="1" customHeight="1" s="189">
      <c r="A7" s="271" t="inlineStr">
        <is>
          <t>Единица измерения  — 1 ед</t>
        </is>
      </c>
      <c r="I7" s="243" t="n"/>
      <c r="J7" s="243" t="n"/>
    </row>
    <row r="8" ht="13.5" customFormat="1" customHeight="1" s="189">
      <c r="A8" s="271" t="n"/>
    </row>
    <row r="9" ht="13.15" customFormat="1" customHeight="1" s="189"/>
    <row r="10" ht="27" customHeight="1" s="201">
      <c r="A10" s="251" t="inlineStr">
        <is>
          <t>№ пп.</t>
        </is>
      </c>
      <c r="B10" s="251" t="inlineStr">
        <is>
          <t>Код ресурса</t>
        </is>
      </c>
      <c r="C10" s="251" t="inlineStr">
        <is>
          <t>Наименование</t>
        </is>
      </c>
      <c r="D10" s="251" t="inlineStr">
        <is>
          <t>Ед. изм.</t>
        </is>
      </c>
      <c r="E10" s="251" t="inlineStr">
        <is>
          <t>Кол-во единиц по проектным данным</t>
        </is>
      </c>
      <c r="F10" s="251" t="inlineStr">
        <is>
          <t>Сметная стоимость в ценах на 01.01.2000 (руб.)</t>
        </is>
      </c>
      <c r="G10" s="330" t="n"/>
      <c r="H10" s="251" t="inlineStr">
        <is>
          <t>Удельный вес, %</t>
        </is>
      </c>
      <c r="I10" s="251" t="inlineStr">
        <is>
          <t>Сметная стоимость в ценах на 01.01.2023 (руб.)</t>
        </is>
      </c>
      <c r="J10" s="330" t="n"/>
      <c r="M10" s="199" t="n"/>
      <c r="N10" s="199" t="n"/>
    </row>
    <row r="11" ht="28.5" customHeight="1" s="201">
      <c r="A11" s="332" t="n"/>
      <c r="B11" s="332" t="n"/>
      <c r="C11" s="332" t="n"/>
      <c r="D11" s="332" t="n"/>
      <c r="E11" s="332" t="n"/>
      <c r="F11" s="251" t="inlineStr">
        <is>
          <t>на ед. изм.</t>
        </is>
      </c>
      <c r="G11" s="251" t="inlineStr">
        <is>
          <t>общая</t>
        </is>
      </c>
      <c r="H11" s="332" t="n"/>
      <c r="I11" s="251" t="inlineStr">
        <is>
          <t>на ед. изм.</t>
        </is>
      </c>
      <c r="J11" s="251" t="inlineStr">
        <is>
          <t>общая</t>
        </is>
      </c>
      <c r="M11" s="199" t="n"/>
      <c r="N11" s="199" t="n"/>
    </row>
    <row r="12">
      <c r="A12" s="251" t="n">
        <v>1</v>
      </c>
      <c r="B12" s="251" t="n">
        <v>2</v>
      </c>
      <c r="C12" s="251" t="n">
        <v>3</v>
      </c>
      <c r="D12" s="251" t="n">
        <v>4</v>
      </c>
      <c r="E12" s="251" t="n">
        <v>5</v>
      </c>
      <c r="F12" s="251" t="n">
        <v>6</v>
      </c>
      <c r="G12" s="251" t="n">
        <v>7</v>
      </c>
      <c r="H12" s="251" t="n">
        <v>8</v>
      </c>
      <c r="I12" s="246" t="n">
        <v>9</v>
      </c>
      <c r="J12" s="246" t="n">
        <v>10</v>
      </c>
      <c r="M12" s="199" t="n"/>
      <c r="N12" s="199" t="n"/>
    </row>
    <row r="13">
      <c r="A13" s="251" t="n"/>
      <c r="B13" s="239" t="inlineStr">
        <is>
          <t>Затраты труда рабочих-строителей</t>
        </is>
      </c>
      <c r="C13" s="329" t="n"/>
      <c r="D13" s="329" t="n"/>
      <c r="E13" s="329" t="n"/>
      <c r="F13" s="329" t="n"/>
      <c r="G13" s="329" t="n"/>
      <c r="H13" s="330" t="n"/>
      <c r="I13" s="125" t="n"/>
      <c r="J13" s="125" t="n"/>
    </row>
    <row r="14" ht="25.5" customHeight="1" s="201">
      <c r="A14" s="251" t="n">
        <v>1</v>
      </c>
      <c r="B14" s="135" t="inlineStr">
        <is>
          <t>1-3-5</t>
        </is>
      </c>
      <c r="C14" s="250" t="inlineStr">
        <is>
          <t>Затраты труда рабочих-строителей среднего разряда (3,5)</t>
        </is>
      </c>
      <c r="D14" s="251" t="inlineStr">
        <is>
          <t>чел.-ч.</t>
        </is>
      </c>
      <c r="E14" s="342">
        <f>G14/F14</f>
        <v/>
      </c>
      <c r="F14" s="30" t="n">
        <v>9.07</v>
      </c>
      <c r="G14" s="30">
        <f>'Прил. 3'!H11</f>
        <v/>
      </c>
      <c r="H14" s="128">
        <f>G14/G15</f>
        <v/>
      </c>
      <c r="I14" s="30">
        <f>'ФОТр.тек.'!E13</f>
        <v/>
      </c>
      <c r="J14" s="30">
        <f>ROUND(I14*E14,2)</f>
        <v/>
      </c>
    </row>
    <row r="15" ht="25.5" customFormat="1" customHeight="1" s="199">
      <c r="A15" s="251" t="n"/>
      <c r="B15" s="251" t="n"/>
      <c r="C15" s="239" t="inlineStr">
        <is>
          <t>Итого по разделу "Затраты труда рабочих-строителей"</t>
        </is>
      </c>
      <c r="D15" s="251" t="inlineStr">
        <is>
          <t>чел.-ч.</t>
        </is>
      </c>
      <c r="E15" s="342">
        <f>SUM(E14:E14)</f>
        <v/>
      </c>
      <c r="F15" s="30" t="n"/>
      <c r="G15" s="30">
        <f>SUM(G14:G14)</f>
        <v/>
      </c>
      <c r="H15" s="254" t="n">
        <v>1</v>
      </c>
      <c r="I15" s="125" t="n"/>
      <c r="J15" s="30">
        <f>SUM(J14:J14)</f>
        <v/>
      </c>
    </row>
    <row r="16" ht="14.25" customFormat="1" customHeight="1" s="199">
      <c r="A16" s="251" t="n"/>
      <c r="B16" s="250" t="inlineStr">
        <is>
          <t>Затраты труда машинистов</t>
        </is>
      </c>
      <c r="C16" s="329" t="n"/>
      <c r="D16" s="329" t="n"/>
      <c r="E16" s="329" t="n"/>
      <c r="F16" s="329" t="n"/>
      <c r="G16" s="329" t="n"/>
      <c r="H16" s="330" t="n"/>
      <c r="I16" s="125" t="n"/>
      <c r="J16" s="125" t="n"/>
    </row>
    <row r="17" ht="14.25" customFormat="1" customHeight="1" s="199">
      <c r="A17" s="251" t="n">
        <v>2</v>
      </c>
      <c r="B17" s="251" t="n">
        <v>2</v>
      </c>
      <c r="C17" s="250" t="inlineStr">
        <is>
          <t>Затраты труда машинистов</t>
        </is>
      </c>
      <c r="D17" s="251" t="inlineStr">
        <is>
          <t>чел.-ч.</t>
        </is>
      </c>
      <c r="E17" s="340" t="n">
        <v>402.5</v>
      </c>
      <c r="F17" s="178">
        <f>G17/E17</f>
        <v/>
      </c>
      <c r="G17" s="30">
        <f>'Прил. 3'!H26</f>
        <v/>
      </c>
      <c r="H17" s="254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199">
      <c r="A18" s="251" t="n"/>
      <c r="B18" s="239" t="inlineStr">
        <is>
          <t>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5" t="n"/>
      <c r="J18" s="125" t="n"/>
    </row>
    <row r="19" ht="14.25" customFormat="1" customHeight="1" s="199">
      <c r="A19" s="251" t="n"/>
      <c r="B19" s="250" t="inlineStr">
        <is>
          <t>Основные машины и механизмы</t>
        </is>
      </c>
      <c r="C19" s="329" t="n"/>
      <c r="D19" s="329" t="n"/>
      <c r="E19" s="329" t="n"/>
      <c r="F19" s="329" t="n"/>
      <c r="G19" s="329" t="n"/>
      <c r="H19" s="330" t="n"/>
      <c r="I19" s="125" t="n"/>
      <c r="J19" s="125" t="n"/>
    </row>
    <row r="20" ht="25.5" customFormat="1" customHeight="1" s="199">
      <c r="A20" s="251" t="n">
        <v>3</v>
      </c>
      <c r="B20" s="135" t="inlineStr">
        <is>
          <t>91.05.05-014</t>
        </is>
      </c>
      <c r="C20" s="250" t="inlineStr">
        <is>
          <t>Краны на автомобильном, грузоподъемность 10 т</t>
        </is>
      </c>
      <c r="D20" s="251" t="inlineStr">
        <is>
          <t>маш.час</t>
        </is>
      </c>
      <c r="E20" s="340">
        <f>56.98+38.34</f>
        <v/>
      </c>
      <c r="F20" s="268" t="n">
        <v>111.99</v>
      </c>
      <c r="G20" s="30">
        <f>ROUND(E20*F20,2)</f>
        <v/>
      </c>
      <c r="H20" s="128">
        <f>G20/$G$64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199">
      <c r="A21" s="251" t="n">
        <v>4</v>
      </c>
      <c r="B21" s="135" t="inlineStr">
        <is>
          <t>91.05.06-012</t>
        </is>
      </c>
      <c r="C21" s="250" t="inlineStr">
        <is>
          <t>Краны на гусеничном ходу при работе на других видах строительства до 16 т</t>
        </is>
      </c>
      <c r="D21" s="251" t="inlineStr">
        <is>
          <t>маш.час</t>
        </is>
      </c>
      <c r="E21" s="340" t="n">
        <v>100.03</v>
      </c>
      <c r="F21" s="268" t="n">
        <v>96.89</v>
      </c>
      <c r="G21" s="30">
        <f>ROUND(E21*F21,2)</f>
        <v/>
      </c>
      <c r="H21" s="128">
        <f>G21/$G$64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9">
      <c r="A22" s="251" t="n">
        <v>5</v>
      </c>
      <c r="B22" s="135" t="inlineStr">
        <is>
          <t>91.18.01-007</t>
        </is>
      </c>
      <c r="C22" s="250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D22" s="251" t="inlineStr">
        <is>
          <t>маш.час</t>
        </is>
      </c>
      <c r="E22" s="340" t="n">
        <v>106.62</v>
      </c>
      <c r="F22" s="268" t="n">
        <v>90</v>
      </c>
      <c r="G22" s="30">
        <f>ROUND(E22*F22,2)</f>
        <v/>
      </c>
      <c r="H22" s="128">
        <f>G22/$G$64</f>
        <v/>
      </c>
      <c r="I22" s="30">
        <f>ROUND(F22*'Прил. 10'!$D$12,2)</f>
        <v/>
      </c>
      <c r="J22" s="30">
        <f>ROUND(I22*E22,2)</f>
        <v/>
      </c>
    </row>
    <row r="23" ht="38.25" customFormat="1" customHeight="1" s="199">
      <c r="A23" s="251" t="n">
        <v>6</v>
      </c>
      <c r="B23" s="135" t="inlineStr">
        <is>
          <t>91.01.05-086</t>
        </is>
      </c>
      <c r="C23" s="250" t="inlineStr">
        <is>
          <t>Экскаваторы одноковшовые дизельные на гусеничном ходу при работе на других видах строительства 0,65 м3</t>
        </is>
      </c>
      <c r="D23" s="251" t="inlineStr">
        <is>
          <t>маш.час</t>
        </is>
      </c>
      <c r="E23" s="340" t="n">
        <v>61.79</v>
      </c>
      <c r="F23" s="268" t="n">
        <v>115.27</v>
      </c>
      <c r="G23" s="30">
        <f>ROUND(E23*F23,2)</f>
        <v/>
      </c>
      <c r="H23" s="128">
        <f>G23/$G$64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9">
      <c r="A24" s="251" t="n">
        <v>7</v>
      </c>
      <c r="B24" s="135" t="inlineStr">
        <is>
          <t>91.06.06-014</t>
        </is>
      </c>
      <c r="C24" s="250" t="inlineStr">
        <is>
          <t>Автогидроподъемники высотой подъема 28 м</t>
        </is>
      </c>
      <c r="D24" s="251" t="inlineStr">
        <is>
          <t>маш.час</t>
        </is>
      </c>
      <c r="E24" s="340" t="n">
        <v>8.59</v>
      </c>
      <c r="F24" s="268" t="n">
        <v>243.49</v>
      </c>
      <c r="G24" s="30">
        <f>ROUND(E24*F24,2)</f>
        <v/>
      </c>
      <c r="H24" s="128">
        <f>G24/$G$64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9">
      <c r="A25" s="251" t="n">
        <v>8</v>
      </c>
      <c r="B25" s="135" t="inlineStr">
        <is>
          <t>91.21.22-432</t>
        </is>
      </c>
      <c r="C25" s="250" t="inlineStr">
        <is>
          <t>Установка вакуумной обработки трансформаторного масла</t>
        </is>
      </c>
      <c r="D25" s="251" t="inlineStr">
        <is>
          <t>маш.час</t>
        </is>
      </c>
      <c r="E25" s="340" t="n">
        <v>23.3</v>
      </c>
      <c r="F25" s="268" t="n">
        <v>77.03</v>
      </c>
      <c r="G25" s="30">
        <f>ROUND(E25*F25,2)</f>
        <v/>
      </c>
      <c r="H25" s="128">
        <f>G25/$G$64</f>
        <v/>
      </c>
      <c r="I25" s="30">
        <f>ROUND(F25*'Прил. 10'!$D$12,2)</f>
        <v/>
      </c>
      <c r="J25" s="30">
        <f>ROUND(I25*E25,2)</f>
        <v/>
      </c>
    </row>
    <row r="26" ht="25.5" customFormat="1" customHeight="1" s="199">
      <c r="A26" s="251" t="n">
        <v>9</v>
      </c>
      <c r="B26" s="135" t="inlineStr">
        <is>
          <t>91.06.05-057</t>
        </is>
      </c>
      <c r="C26" s="250" t="inlineStr">
        <is>
          <t>Погрузчики одноковшовые универсальные фронтальные пневмоколесные 3 т</t>
        </is>
      </c>
      <c r="D26" s="251" t="inlineStr">
        <is>
          <t>маш.час</t>
        </is>
      </c>
      <c r="E26" s="340" t="n">
        <v>17.65</v>
      </c>
      <c r="F26" s="268" t="n">
        <v>90.40000000000001</v>
      </c>
      <c r="G26" s="30">
        <f>ROUND(E26*F26,2)</f>
        <v/>
      </c>
      <c r="H26" s="128">
        <f>G26/$G$64</f>
        <v/>
      </c>
      <c r="I26" s="30">
        <f>ROUND(F26*'Прил. 10'!$D$12,2)</f>
        <v/>
      </c>
      <c r="J26" s="30">
        <f>ROUND(I26*E26,2)</f>
        <v/>
      </c>
    </row>
    <row r="27" ht="14.25" customFormat="1" customHeight="1" s="199">
      <c r="A27" s="251" t="n"/>
      <c r="B27" s="251" t="n"/>
      <c r="C27" s="250" t="inlineStr">
        <is>
          <t>Итого основные машины и механизмы</t>
        </is>
      </c>
      <c r="D27" s="251" t="n"/>
      <c r="E27" s="342" t="n"/>
      <c r="F27" s="30" t="n"/>
      <c r="G27" s="30">
        <f>SUM(G20:G26)</f>
        <v/>
      </c>
      <c r="H27" s="254">
        <f>G27/G64</f>
        <v/>
      </c>
      <c r="I27" s="127" t="n"/>
      <c r="J27" s="30">
        <f>SUM(J20:J26)</f>
        <v/>
      </c>
    </row>
    <row r="28" hidden="1" outlineLevel="1" ht="25.5" customFormat="1" customHeight="1" s="199">
      <c r="A28" s="251" t="n">
        <v>10</v>
      </c>
      <c r="B28" s="135" t="inlineStr">
        <is>
          <t>91.03.02-013</t>
        </is>
      </c>
      <c r="C28" s="250" t="inlineStr">
        <is>
          <t>Вентиляторы шахтные взрывобезопасные, мощность двигателя до 40 кВт</t>
        </is>
      </c>
      <c r="D28" s="251" t="inlineStr">
        <is>
          <t>маш.час</t>
        </is>
      </c>
      <c r="E28" s="340" t="n">
        <v>104</v>
      </c>
      <c r="F28" s="268" t="n">
        <v>14.78</v>
      </c>
      <c r="G28" s="30">
        <f>ROUND(E28*F28,2)</f>
        <v/>
      </c>
      <c r="H28" s="128">
        <f>G28/$G$64</f>
        <v/>
      </c>
      <c r="I28" s="30">
        <f>ROUND(F28*'Прил. 10'!$D$12,2)</f>
        <v/>
      </c>
      <c r="J28" s="30">
        <f>ROUND(I28*E28,2)</f>
        <v/>
      </c>
    </row>
    <row r="29" hidden="1" outlineLevel="1" ht="25.5" customFormat="1" customHeight="1" s="199">
      <c r="A29" s="251" t="n">
        <v>11</v>
      </c>
      <c r="B29" s="135" t="inlineStr">
        <is>
          <t>91.14.02-001</t>
        </is>
      </c>
      <c r="C29" s="250" t="inlineStr">
        <is>
          <t>Автомобили бортовые, грузоподъемность до 5 т</t>
        </is>
      </c>
      <c r="D29" s="251" t="inlineStr">
        <is>
          <t>маш.час</t>
        </is>
      </c>
      <c r="E29" s="340" t="n">
        <v>15.23</v>
      </c>
      <c r="F29" s="268" t="n">
        <v>65.70999999999999</v>
      </c>
      <c r="G29" s="30">
        <f>ROUND(E29*F29,2)</f>
        <v/>
      </c>
      <c r="H29" s="128">
        <f>G29/$G$64</f>
        <v/>
      </c>
      <c r="I29" s="30">
        <f>ROUND(F29*'Прил. 10'!$D$12,2)</f>
        <v/>
      </c>
      <c r="J29" s="30">
        <f>ROUND(I29*E29,2)</f>
        <v/>
      </c>
    </row>
    <row r="30" hidden="1" outlineLevel="1" ht="14.25" customFormat="1" customHeight="1" s="199">
      <c r="A30" s="251" t="n">
        <v>12</v>
      </c>
      <c r="B30" s="135" t="inlineStr">
        <is>
          <t>91.19.12-021</t>
        </is>
      </c>
      <c r="C30" s="250" t="inlineStr">
        <is>
          <t>Насос вакуумный 3,6 м3/мин</t>
        </is>
      </c>
      <c r="D30" s="251" t="inlineStr">
        <is>
          <t>маш.час</t>
        </is>
      </c>
      <c r="E30" s="340" t="n">
        <v>120.1</v>
      </c>
      <c r="F30" s="268" t="n">
        <v>6.28</v>
      </c>
      <c r="G30" s="30">
        <f>ROUND(E30*F30,2)</f>
        <v/>
      </c>
      <c r="H30" s="128">
        <f>G30/$G$64</f>
        <v/>
      </c>
      <c r="I30" s="30">
        <f>ROUND(F30*'Прил. 10'!$D$12,2)</f>
        <v/>
      </c>
      <c r="J30" s="30">
        <f>ROUND(I30*E30,2)</f>
        <v/>
      </c>
    </row>
    <row r="31" hidden="1" outlineLevel="1" ht="25.5" customFormat="1" customHeight="1" s="199">
      <c r="A31" s="251" t="n">
        <v>13</v>
      </c>
      <c r="B31" s="135" t="inlineStr">
        <is>
          <t>91.07.02-014</t>
        </is>
      </c>
      <c r="C31" s="250" t="inlineStr">
        <is>
          <t>Автобетононасосы: производительность 160 м3/ч (тех.часть сб.ФЕР6 п.1.6.40)</t>
        </is>
      </c>
      <c r="D31" s="251" t="inlineStr">
        <is>
          <t>маш.-ч</t>
        </is>
      </c>
      <c r="E31" s="340" t="n">
        <v>0.6166</v>
      </c>
      <c r="F31" s="268" t="n">
        <v>978.63</v>
      </c>
      <c r="G31" s="30">
        <f>ROUND(E31*F31,2)</f>
        <v/>
      </c>
      <c r="H31" s="128">
        <f>G31/$G$64</f>
        <v/>
      </c>
      <c r="I31" s="30">
        <f>ROUND(F31*'Прил. 10'!$D$12,2)</f>
        <v/>
      </c>
      <c r="J31" s="30">
        <f>ROUND(I31*E31,2)</f>
        <v/>
      </c>
    </row>
    <row r="32" hidden="1" outlineLevel="1" ht="14.25" customFormat="1" customHeight="1" s="199">
      <c r="A32" s="251" t="n">
        <v>14</v>
      </c>
      <c r="B32" s="135" t="inlineStr">
        <is>
          <t>91.21.22-438</t>
        </is>
      </c>
      <c r="C32" s="250" t="inlineStr">
        <is>
          <t>Установка передвижная цеолитовая</t>
        </is>
      </c>
      <c r="D32" s="251" t="inlineStr">
        <is>
          <t>маш.час</t>
        </is>
      </c>
      <c r="E32" s="340" t="n">
        <v>12.9</v>
      </c>
      <c r="F32" s="268" t="n">
        <v>38.65</v>
      </c>
      <c r="G32" s="30">
        <f>ROUND(E32*F32,2)</f>
        <v/>
      </c>
      <c r="H32" s="128">
        <f>G32/$G$64</f>
        <v/>
      </c>
      <c r="I32" s="30">
        <f>ROUND(F32*'Прил. 10'!$D$12,2)</f>
        <v/>
      </c>
      <c r="J32" s="30">
        <f>ROUND(I32*E32,2)</f>
        <v/>
      </c>
    </row>
    <row r="33" hidden="1" outlineLevel="1" ht="25.5" customFormat="1" customHeight="1" s="199">
      <c r="A33" s="251" t="n">
        <v>15</v>
      </c>
      <c r="B33" s="135" t="inlineStr">
        <is>
          <t>91.21.22-091</t>
        </is>
      </c>
      <c r="C33" s="250" t="inlineStr">
        <is>
          <t>Выпрямитель полупроводниковый для подогрева трансформаторов</t>
        </is>
      </c>
      <c r="D33" s="251" t="inlineStr">
        <is>
          <t>маш.час</t>
        </is>
      </c>
      <c r="E33" s="340" t="n">
        <v>108.45</v>
      </c>
      <c r="F33" s="268" t="n">
        <v>3.82</v>
      </c>
      <c r="G33" s="30">
        <f>ROUND(E33*F33,2)</f>
        <v/>
      </c>
      <c r="H33" s="128">
        <f>G33/$G$64</f>
        <v/>
      </c>
      <c r="I33" s="30">
        <f>ROUND(F33*'Прил. 10'!$D$12,2)</f>
        <v/>
      </c>
      <c r="J33" s="30">
        <f>ROUND(I33*E33,2)</f>
        <v/>
      </c>
    </row>
    <row r="34" hidden="1" outlineLevel="1" ht="25.5" customFormat="1" customHeight="1" s="199">
      <c r="A34" s="251" t="n">
        <v>16</v>
      </c>
      <c r="B34" s="135" t="inlineStr">
        <is>
          <t>91.01.01-036</t>
        </is>
      </c>
      <c r="C34" s="250" t="inlineStr">
        <is>
          <t>Бульдозеры при работе на других видах строительства 96 кВт (130 л.с.)</t>
        </is>
      </c>
      <c r="D34" s="251" t="inlineStr">
        <is>
          <t>маш.час</t>
        </is>
      </c>
      <c r="E34" s="340" t="n">
        <v>4.08</v>
      </c>
      <c r="F34" s="268" t="n">
        <v>94.05</v>
      </c>
      <c r="G34" s="30">
        <f>ROUND(E34*F34,2)</f>
        <v/>
      </c>
      <c r="H34" s="128">
        <f>G34/$G$64</f>
        <v/>
      </c>
      <c r="I34" s="30">
        <f>ROUND(F34*'Прил. 10'!$D$12,2)</f>
        <v/>
      </c>
      <c r="J34" s="30">
        <f>ROUND(I34*E34,2)</f>
        <v/>
      </c>
    </row>
    <row r="35" hidden="1" outlineLevel="1" ht="25.5" customFormat="1" customHeight="1" s="199">
      <c r="A35" s="251" t="n">
        <v>17</v>
      </c>
      <c r="B35" s="135" t="inlineStr">
        <is>
          <t>91.21.18-031</t>
        </is>
      </c>
      <c r="C35" s="250" t="inlineStr">
        <is>
          <t>Установки для защиты изоляции трансформаторов от увлажнения</t>
        </is>
      </c>
      <c r="D35" s="251" t="inlineStr">
        <is>
          <t>маш.час</t>
        </is>
      </c>
      <c r="E35" s="340" t="n">
        <v>27</v>
      </c>
      <c r="F35" s="268" t="n">
        <v>13.49</v>
      </c>
      <c r="G35" s="30">
        <f>ROUND(E35*F35,2)</f>
        <v/>
      </c>
      <c r="H35" s="128">
        <f>G35/$G$64</f>
        <v/>
      </c>
      <c r="I35" s="30">
        <f>ROUND(F35*'Прил. 10'!$D$12,2)</f>
        <v/>
      </c>
      <c r="J35" s="30">
        <f>ROUND(I35*E35,2)</f>
        <v/>
      </c>
    </row>
    <row r="36" hidden="1" outlineLevel="1" ht="25.5" customFormat="1" customHeight="1" s="199">
      <c r="A36" s="251" t="n">
        <v>18</v>
      </c>
      <c r="B36" s="135" t="inlineStr">
        <is>
          <t>91.05.06-007</t>
        </is>
      </c>
      <c r="C36" s="250" t="inlineStr">
        <is>
          <t>Краны на гусеничном ходу , грузоподъемность 25 т</t>
        </is>
      </c>
      <c r="D36" s="251" t="inlineStr">
        <is>
          <t>маш.час</t>
        </is>
      </c>
      <c r="E36" s="340" t="n">
        <v>2.7</v>
      </c>
      <c r="F36" s="268" t="n">
        <v>120.04</v>
      </c>
      <c r="G36" s="30">
        <f>ROUND(E36*F36,2)</f>
        <v/>
      </c>
      <c r="H36" s="128">
        <f>G36/$G$64</f>
        <v/>
      </c>
      <c r="I36" s="30">
        <f>ROUND(F36*'Прил. 10'!$D$12,2)</f>
        <v/>
      </c>
      <c r="J36" s="30">
        <f>ROUND(I36*E36,2)</f>
        <v/>
      </c>
    </row>
    <row r="37" hidden="1" outlineLevel="1" ht="14.25" customFormat="1" customHeight="1" s="199">
      <c r="A37" s="251" t="n">
        <v>19</v>
      </c>
      <c r="B37" s="135" t="inlineStr">
        <is>
          <t>91.21.18-011</t>
        </is>
      </c>
      <c r="C37" s="250" t="inlineStr">
        <is>
          <t>Маслоподогреватель</t>
        </is>
      </c>
      <c r="D37" s="251" t="inlineStr">
        <is>
          <t>маш.час</t>
        </is>
      </c>
      <c r="E37" s="340" t="n">
        <v>6.26</v>
      </c>
      <c r="F37" s="268" t="n">
        <v>38.87</v>
      </c>
      <c r="G37" s="30">
        <f>ROUND(E37*F37,2)</f>
        <v/>
      </c>
      <c r="H37" s="128">
        <f>G37/$G$64</f>
        <v/>
      </c>
      <c r="I37" s="30">
        <f>ROUND(F37*'Прил. 10'!$D$12,2)</f>
        <v/>
      </c>
      <c r="J37" s="30">
        <f>ROUND(I37*E37,2)</f>
        <v/>
      </c>
    </row>
    <row r="38" hidden="1" outlineLevel="1" ht="38.25" customFormat="1" customHeight="1" s="199">
      <c r="A38" s="251" t="n">
        <v>20</v>
      </c>
      <c r="B38" s="135" t="inlineStr">
        <is>
          <t>91.17.04-036</t>
        </is>
      </c>
      <c r="C38" s="250" t="inlineStr">
        <is>
          <t>Агрегаты сварочные передвижные с номинальным сварочным током 250-400 А с дизельным двигателем</t>
        </is>
      </c>
      <c r="D38" s="251" t="inlineStr">
        <is>
          <t>маш.час</t>
        </is>
      </c>
      <c r="E38" s="340" t="n">
        <v>16.06</v>
      </c>
      <c r="F38" s="268" t="n">
        <v>14</v>
      </c>
      <c r="G38" s="30">
        <f>ROUND(E38*F38,2)</f>
        <v/>
      </c>
      <c r="H38" s="128">
        <f>G38/$G$64</f>
        <v/>
      </c>
      <c r="I38" s="30">
        <f>ROUND(F38*'Прил. 10'!$D$12,2)</f>
        <v/>
      </c>
      <c r="J38" s="30">
        <f>ROUND(I38*E38,2)</f>
        <v/>
      </c>
    </row>
    <row r="39" hidden="1" outlineLevel="1" ht="25.5" customFormat="1" customHeight="1" s="199">
      <c r="A39" s="251" t="n">
        <v>21</v>
      </c>
      <c r="B39" s="135" t="inlineStr">
        <is>
          <t>91.17.04-233</t>
        </is>
      </c>
      <c r="C39" s="250" t="inlineStr">
        <is>
          <t>Установки для сварки ручной дуговой (постоянного тока)</t>
        </is>
      </c>
      <c r="D39" s="251" t="inlineStr">
        <is>
          <t>маш.час</t>
        </is>
      </c>
      <c r="E39" s="340" t="n">
        <v>24.4</v>
      </c>
      <c r="F39" s="268" t="n">
        <v>8.1</v>
      </c>
      <c r="G39" s="30">
        <f>ROUND(E39*F39,2)</f>
        <v/>
      </c>
      <c r="H39" s="128">
        <f>G39/$G$64</f>
        <v/>
      </c>
      <c r="I39" s="30">
        <f>ROUND(F39*'Прил. 10'!$D$12,2)</f>
        <v/>
      </c>
      <c r="J39" s="30">
        <f>ROUND(I39*E39,2)</f>
        <v/>
      </c>
    </row>
    <row r="40" hidden="1" outlineLevel="1" ht="25.5" customFormat="1" customHeight="1" s="199">
      <c r="A40" s="251" t="n">
        <v>22</v>
      </c>
      <c r="B40" s="135" t="inlineStr">
        <is>
          <t>91.08.09-023</t>
        </is>
      </c>
      <c r="C40" s="250" t="inlineStr">
        <is>
          <t>Трамбовки пневматические при работе от передвижных компрессорных станций</t>
        </is>
      </c>
      <c r="D40" s="251" t="inlineStr">
        <is>
          <t>маш.час</t>
        </is>
      </c>
      <c r="E40" s="340" t="n">
        <v>194.09</v>
      </c>
      <c r="F40" s="268" t="n">
        <v>0.55</v>
      </c>
      <c r="G40" s="30">
        <f>ROUND(E40*F40,2)</f>
        <v/>
      </c>
      <c r="H40" s="128">
        <f>G40/$G$64</f>
        <v/>
      </c>
      <c r="I40" s="30">
        <f>ROUND(F40*'Прил. 10'!$D$12,2)</f>
        <v/>
      </c>
      <c r="J40" s="30">
        <f>ROUND(I40*E40,2)</f>
        <v/>
      </c>
    </row>
    <row r="41" hidden="1" outlineLevel="1" ht="14.25" customFormat="1" customHeight="1" s="199">
      <c r="A41" s="251" t="n">
        <v>23</v>
      </c>
      <c r="B41" s="135" t="inlineStr">
        <is>
          <t>91.07.04-001</t>
        </is>
      </c>
      <c r="C41" s="250" t="inlineStr">
        <is>
          <t>Вибратор глубинный</t>
        </is>
      </c>
      <c r="D41" s="251" t="inlineStr">
        <is>
          <t>маш.час</t>
        </is>
      </c>
      <c r="E41" s="340" t="n">
        <v>55.4</v>
      </c>
      <c r="F41" s="268" t="n">
        <v>1.9</v>
      </c>
      <c r="G41" s="30">
        <f>ROUND(E41*F41,2)</f>
        <v/>
      </c>
      <c r="H41" s="128">
        <f>G41/$G$64</f>
        <v/>
      </c>
      <c r="I41" s="30">
        <f>ROUND(F41*'Прил. 10'!$D$12,2)</f>
        <v/>
      </c>
      <c r="J41" s="30">
        <f>ROUND(I41*E41,2)</f>
        <v/>
      </c>
    </row>
    <row r="42" hidden="1" outlineLevel="1" ht="25.5" customFormat="1" customHeight="1" s="199">
      <c r="A42" s="251" t="n">
        <v>24</v>
      </c>
      <c r="B42" s="135" t="inlineStr">
        <is>
          <t>91.14.02-002</t>
        </is>
      </c>
      <c r="C42" s="250" t="inlineStr">
        <is>
          <t>Автомобили бортовые, грузоподъемность до 8 т</t>
        </is>
      </c>
      <c r="D42" s="251" t="inlineStr">
        <is>
          <t>маш.час</t>
        </is>
      </c>
      <c r="E42" s="340" t="n">
        <v>1.21</v>
      </c>
      <c r="F42" s="268" t="n">
        <v>85.84</v>
      </c>
      <c r="G42" s="30">
        <f>ROUND(E42*F42,2)</f>
        <v/>
      </c>
      <c r="H42" s="128">
        <f>G42/$G$64</f>
        <v/>
      </c>
      <c r="I42" s="30">
        <f>ROUND(F42*'Прил. 10'!$D$12,2)</f>
        <v/>
      </c>
      <c r="J42" s="30">
        <f>ROUND(I42*E42,2)</f>
        <v/>
      </c>
    </row>
    <row r="43" hidden="1" outlineLevel="1" ht="14.25" customFormat="1" customHeight="1" s="199">
      <c r="A43" s="251" t="n">
        <v>25</v>
      </c>
      <c r="B43" s="135" t="inlineStr">
        <is>
          <t>91.09.12-101</t>
        </is>
      </c>
      <c r="C43" s="250" t="inlineStr">
        <is>
          <t>Станок рельсорезный</t>
        </is>
      </c>
      <c r="D43" s="251" t="inlineStr">
        <is>
          <t>маш.час</t>
        </is>
      </c>
      <c r="E43" s="340" t="n">
        <v>4.19</v>
      </c>
      <c r="F43" s="268" t="n">
        <v>20</v>
      </c>
      <c r="G43" s="30">
        <f>ROUND(E43*F43,2)</f>
        <v/>
      </c>
      <c r="H43" s="128">
        <f>G43/$G$64</f>
        <v/>
      </c>
      <c r="I43" s="30">
        <f>ROUND(F43*'Прил. 10'!$D$12,2)</f>
        <v/>
      </c>
      <c r="J43" s="30">
        <f>ROUND(I43*E43,2)</f>
        <v/>
      </c>
    </row>
    <row r="44" hidden="1" outlineLevel="1" ht="38.25" customFormat="1" customHeight="1" s="199">
      <c r="A44" s="251" t="n">
        <v>26</v>
      </c>
      <c r="B44" s="135" t="inlineStr">
        <is>
          <t>91.15.03-014</t>
        </is>
      </c>
      <c r="C44" s="250" t="inlineStr">
        <is>
          <t>Тракторы на пневмоколесном ходу при работе на других видах строительства 59 кВт (80 л.с.)</t>
        </is>
      </c>
      <c r="D44" s="251" t="inlineStr">
        <is>
          <t>маш.час</t>
        </is>
      </c>
      <c r="E44" s="340" t="n">
        <v>0.88</v>
      </c>
      <c r="F44" s="268" t="n">
        <v>74.61</v>
      </c>
      <c r="G44" s="30">
        <f>ROUND(E44*F44,2)</f>
        <v/>
      </c>
      <c r="H44" s="128">
        <f>G44/$G$64</f>
        <v/>
      </c>
      <c r="I44" s="30">
        <f>ROUND(F44*'Прил. 10'!$D$12,2)</f>
        <v/>
      </c>
      <c r="J44" s="30">
        <f>ROUND(I44*E44,2)</f>
        <v/>
      </c>
    </row>
    <row r="45" hidden="1" outlineLevel="1" ht="25.5" customFormat="1" customHeight="1" s="199">
      <c r="A45" s="251" t="n">
        <v>27</v>
      </c>
      <c r="B45" s="135" t="inlineStr">
        <is>
          <t>91.06.06-042</t>
        </is>
      </c>
      <c r="C45" s="250" t="inlineStr">
        <is>
          <t>Подъемники гидравлические высотой подъема 10 м</t>
        </is>
      </c>
      <c r="D45" s="251" t="inlineStr">
        <is>
          <t>маш.час</t>
        </is>
      </c>
      <c r="E45" s="340" t="n">
        <v>1.95</v>
      </c>
      <c r="F45" s="268" t="n">
        <v>29.6</v>
      </c>
      <c r="G45" s="30">
        <f>ROUND(E45*F45,2)</f>
        <v/>
      </c>
      <c r="H45" s="128">
        <f>G45/$G$64</f>
        <v/>
      </c>
      <c r="I45" s="30">
        <f>ROUND(F45*'Прил. 10'!$D$12,2)</f>
        <v/>
      </c>
      <c r="J45" s="30">
        <f>ROUND(I45*E45,2)</f>
        <v/>
      </c>
    </row>
    <row r="46" hidden="1" outlineLevel="1" ht="14.25" customFormat="1" customHeight="1" s="199">
      <c r="A46" s="251" t="n">
        <v>28</v>
      </c>
      <c r="B46" s="135" t="inlineStr">
        <is>
          <t>91.16.01-002</t>
        </is>
      </c>
      <c r="C46" s="250" t="inlineStr">
        <is>
          <t>Электростанции передвижные 4 кВт</t>
        </is>
      </c>
      <c r="D46" s="251" t="inlineStr">
        <is>
          <t>маш.час</t>
        </is>
      </c>
      <c r="E46" s="340" t="n">
        <v>2.1</v>
      </c>
      <c r="F46" s="268" t="n">
        <v>27.11</v>
      </c>
      <c r="G46" s="30">
        <f>ROUND(E46*F46,2)</f>
        <v/>
      </c>
      <c r="H46" s="128">
        <f>G46/$G$64</f>
        <v/>
      </c>
      <c r="I46" s="30">
        <f>ROUND(F46*'Прил. 10'!$D$12,2)</f>
        <v/>
      </c>
      <c r="J46" s="30">
        <f>ROUND(I46*E46,2)</f>
        <v/>
      </c>
    </row>
    <row r="47" hidden="1" outlineLevel="1" ht="25.5" customFormat="1" customHeight="1" s="199">
      <c r="A47" s="251" t="n">
        <v>29</v>
      </c>
      <c r="B47" s="135" t="inlineStr">
        <is>
          <t>91.06.01-003</t>
        </is>
      </c>
      <c r="C47" s="250" t="inlineStr">
        <is>
          <t>Домкраты гидравлические грузоподъемностью 63-100 т</t>
        </is>
      </c>
      <c r="D47" s="251" t="inlineStr">
        <is>
          <t>маш.час</t>
        </is>
      </c>
      <c r="E47" s="340" t="n">
        <v>41.45</v>
      </c>
      <c r="F47" s="268" t="n">
        <v>0.9</v>
      </c>
      <c r="G47" s="30">
        <f>ROUND(E47*F47,2)</f>
        <v/>
      </c>
      <c r="H47" s="128">
        <f>G47/$G$64</f>
        <v/>
      </c>
      <c r="I47" s="30">
        <f>ROUND(F47*'Прил. 10'!$D$12,2)</f>
        <v/>
      </c>
      <c r="J47" s="30">
        <f>ROUND(I47*E47,2)</f>
        <v/>
      </c>
    </row>
    <row r="48" hidden="1" outlineLevel="1" ht="14.25" customFormat="1" customHeight="1" s="199">
      <c r="A48" s="251" t="n">
        <v>30</v>
      </c>
      <c r="B48" s="135" t="inlineStr">
        <is>
          <t>91.06.05-011</t>
        </is>
      </c>
      <c r="C48" s="250" t="inlineStr">
        <is>
          <t>Погрузчики, грузоподъемность 5 т</t>
        </is>
      </c>
      <c r="D48" s="251" t="inlineStr">
        <is>
          <t>маш.час</t>
        </is>
      </c>
      <c r="E48" s="340" t="n">
        <v>0.3</v>
      </c>
      <c r="F48" s="268" t="n">
        <v>89.98999999999999</v>
      </c>
      <c r="G48" s="30">
        <f>ROUND(E48*F48,2)</f>
        <v/>
      </c>
      <c r="H48" s="128">
        <f>G48/$G$64</f>
        <v/>
      </c>
      <c r="I48" s="30">
        <f>ROUND(F48*'Прил. 10'!$D$12,2)</f>
        <v/>
      </c>
      <c r="J48" s="30">
        <f>ROUND(I48*E48,2)</f>
        <v/>
      </c>
    </row>
    <row r="49" hidden="1" outlineLevel="1" ht="25.5" customFormat="1" customHeight="1" s="199">
      <c r="A49" s="251" t="n">
        <v>31</v>
      </c>
      <c r="B49" s="135" t="inlineStr">
        <is>
          <t>91.17.04-171</t>
        </is>
      </c>
      <c r="C49" s="250" t="inlineStr">
        <is>
          <t>Преобразователи сварочные с номинальным сварочным током 315-500 А</t>
        </is>
      </c>
      <c r="D49" s="251" t="inlineStr">
        <is>
          <t>маш.час</t>
        </is>
      </c>
      <c r="E49" s="340" t="n">
        <v>2.1</v>
      </c>
      <c r="F49" s="268" t="n">
        <v>12.31</v>
      </c>
      <c r="G49" s="30">
        <f>ROUND(E49*F49,2)</f>
        <v/>
      </c>
      <c r="H49" s="128">
        <f>G49/$G$64</f>
        <v/>
      </c>
      <c r="I49" s="30">
        <f>ROUND(F49*'Прил. 10'!$D$12,2)</f>
        <v/>
      </c>
      <c r="J49" s="30">
        <f>ROUND(I49*E49,2)</f>
        <v/>
      </c>
    </row>
    <row r="50" hidden="1" outlineLevel="1" ht="25.5" customFormat="1" customHeight="1" s="199">
      <c r="A50" s="251" t="n">
        <v>32</v>
      </c>
      <c r="B50" s="135" t="inlineStr">
        <is>
          <t>91.19.10-031</t>
        </is>
      </c>
      <c r="C50" s="250" t="inlineStr">
        <is>
          <t>Станция насосная для привода гидродомкратов</t>
        </is>
      </c>
      <c r="D50" s="251" t="inlineStr">
        <is>
          <t>маш.час</t>
        </is>
      </c>
      <c r="E50" s="340" t="n">
        <v>9.050000000000001</v>
      </c>
      <c r="F50" s="268" t="n">
        <v>1.82</v>
      </c>
      <c r="G50" s="30">
        <f>ROUND(E50*F50,2)</f>
        <v/>
      </c>
      <c r="H50" s="128">
        <f>G50/$G$64</f>
        <v/>
      </c>
      <c r="I50" s="30">
        <f>ROUND(F50*'Прил. 10'!$D$12,2)</f>
        <v/>
      </c>
      <c r="J50" s="30">
        <f>ROUND(I50*E50,2)</f>
        <v/>
      </c>
    </row>
    <row r="51" hidden="1" outlineLevel="1" ht="38.25" customFormat="1" customHeight="1" s="199">
      <c r="A51" s="251" t="n">
        <v>33</v>
      </c>
      <c r="B51" s="135" t="inlineStr">
        <is>
          <t>91.21.01-012</t>
        </is>
      </c>
      <c r="C51" s="250" t="inlineStr">
        <is>
          <t>Агрегаты окрасочные высокого давления для окраски поверхностей конструкций мощностью 1 кВт</t>
        </is>
      </c>
      <c r="D51" s="251" t="inlineStr">
        <is>
          <t>маш.час</t>
        </is>
      </c>
      <c r="E51" s="340" t="n">
        <v>2.28</v>
      </c>
      <c r="F51" s="268" t="n">
        <v>6.82</v>
      </c>
      <c r="G51" s="30">
        <f>ROUND(E51*F51,2)</f>
        <v/>
      </c>
      <c r="H51" s="128">
        <f>G51/$G$64</f>
        <v/>
      </c>
      <c r="I51" s="30">
        <f>ROUND(F51*'Прил. 10'!$D$12,2)</f>
        <v/>
      </c>
      <c r="J51" s="30">
        <f>ROUND(I51*E51,2)</f>
        <v/>
      </c>
    </row>
    <row r="52" hidden="1" outlineLevel="1" ht="25.5" customFormat="1" customHeight="1" s="199">
      <c r="A52" s="251" t="n">
        <v>34</v>
      </c>
      <c r="B52" s="135" t="inlineStr">
        <is>
          <t>91.19.02-002</t>
        </is>
      </c>
      <c r="C52" s="250" t="inlineStr">
        <is>
          <t>Маслонасосы шестеренные, производительность м3/час 2,3</t>
        </is>
      </c>
      <c r="D52" s="251" t="inlineStr">
        <is>
          <t>маш.час</t>
        </is>
      </c>
      <c r="E52" s="340" t="n">
        <v>11.03</v>
      </c>
      <c r="F52" s="268" t="n">
        <v>0.9</v>
      </c>
      <c r="G52" s="30">
        <f>ROUND(E52*F52,2)</f>
        <v/>
      </c>
      <c r="H52" s="128">
        <f>G52/$G$64</f>
        <v/>
      </c>
      <c r="I52" s="30">
        <f>ROUND(F52*'Прил. 10'!$D$12,2)</f>
        <v/>
      </c>
      <c r="J52" s="30">
        <f>ROUND(I52*E52,2)</f>
        <v/>
      </c>
    </row>
    <row r="53" hidden="1" outlineLevel="1" ht="14.25" customFormat="1" customHeight="1" s="199">
      <c r="A53" s="251" t="n">
        <v>35</v>
      </c>
      <c r="B53" s="135" t="inlineStr">
        <is>
          <t>91.17.04-042</t>
        </is>
      </c>
      <c r="C53" s="250" t="inlineStr">
        <is>
          <t>Аппарат для газовой сварки и резки</t>
        </is>
      </c>
      <c r="D53" s="251" t="inlineStr">
        <is>
          <t>маш.час</t>
        </is>
      </c>
      <c r="E53" s="340" t="n">
        <v>3.62</v>
      </c>
      <c r="F53" s="268" t="n">
        <v>1.2</v>
      </c>
      <c r="G53" s="30">
        <f>ROUND(E53*F53,2)</f>
        <v/>
      </c>
      <c r="H53" s="128">
        <f>G53/$G$64</f>
        <v/>
      </c>
      <c r="I53" s="30">
        <f>ROUND(F53*'Прил. 10'!$D$12,2)</f>
        <v/>
      </c>
      <c r="J53" s="30">
        <f>ROUND(I53*E53,2)</f>
        <v/>
      </c>
    </row>
    <row r="54" hidden="1" outlineLevel="1" ht="14.25" customFormat="1" customHeight="1" s="199">
      <c r="A54" s="251" t="n">
        <v>36</v>
      </c>
      <c r="B54" s="135" t="inlineStr">
        <is>
          <t>91.07.08-024</t>
        </is>
      </c>
      <c r="C54" s="250" t="inlineStr">
        <is>
          <t>Растворосмесители передвижные 65 л</t>
        </is>
      </c>
      <c r="D54" s="251" t="inlineStr">
        <is>
          <t>маш.час</t>
        </is>
      </c>
      <c r="E54" s="340" t="n">
        <v>0.35</v>
      </c>
      <c r="F54" s="268" t="n">
        <v>12.39</v>
      </c>
      <c r="G54" s="30">
        <f>ROUND(E54*F54,2)</f>
        <v/>
      </c>
      <c r="H54" s="128">
        <f>G54/$G$64</f>
        <v/>
      </c>
      <c r="I54" s="30">
        <f>ROUND(F54*'Прил. 10'!$D$12,2)</f>
        <v/>
      </c>
      <c r="J54" s="30">
        <f>ROUND(I54*E54,2)</f>
        <v/>
      </c>
    </row>
    <row r="55" hidden="1" outlineLevel="1" ht="14.25" customFormat="1" customHeight="1" s="199">
      <c r="A55" s="251" t="n">
        <v>37</v>
      </c>
      <c r="B55" s="135" t="inlineStr">
        <is>
          <t>331532</t>
        </is>
      </c>
      <c r="C55" s="250" t="inlineStr">
        <is>
          <t>Пила цепная электрическая</t>
        </is>
      </c>
      <c r="D55" s="251" t="inlineStr">
        <is>
          <t>маш.час</t>
        </is>
      </c>
      <c r="E55" s="340" t="n">
        <v>0.87</v>
      </c>
      <c r="F55" s="268" t="n">
        <v>3.27</v>
      </c>
      <c r="G55" s="30">
        <f>ROUND(E55*F55,2)</f>
        <v/>
      </c>
      <c r="H55" s="128">
        <f>G55/$G$64</f>
        <v/>
      </c>
      <c r="I55" s="30">
        <f>ROUND(F55*'Прил. 10'!$D$12,2)</f>
        <v/>
      </c>
      <c r="J55" s="30">
        <f>ROUND(I55*E55,2)</f>
        <v/>
      </c>
    </row>
    <row r="56" hidden="1" outlineLevel="1" ht="14.25" customFormat="1" customHeight="1" s="199">
      <c r="A56" s="251" t="n">
        <v>38</v>
      </c>
      <c r="B56" s="135" t="inlineStr">
        <is>
          <t>91.05.01-017</t>
        </is>
      </c>
      <c r="C56" s="250" t="inlineStr">
        <is>
          <t>Краны башенные, грузоподъемность 8 т</t>
        </is>
      </c>
      <c r="D56" s="251" t="inlineStr">
        <is>
          <t>маш.час</t>
        </is>
      </c>
      <c r="E56" s="340" t="n">
        <v>0.03</v>
      </c>
      <c r="F56" s="268" t="n">
        <v>86.40000000000001</v>
      </c>
      <c r="G56" s="30">
        <f>ROUND(E56*F56,2)</f>
        <v/>
      </c>
      <c r="H56" s="128">
        <f>G56/$G$64</f>
        <v/>
      </c>
      <c r="I56" s="30">
        <f>ROUND(F56*'Прил. 10'!$D$12,2)</f>
        <v/>
      </c>
      <c r="J56" s="30">
        <f>ROUND(I56*E56,2)</f>
        <v/>
      </c>
    </row>
    <row r="57" hidden="1" outlineLevel="1" ht="14.25" customFormat="1" customHeight="1" s="199">
      <c r="A57" s="251" t="n">
        <v>39</v>
      </c>
      <c r="B57" s="135" t="inlineStr">
        <is>
          <t>91.21.22-491</t>
        </is>
      </c>
      <c r="C57" s="250" t="inlineStr">
        <is>
          <t>Шинотрубогиб</t>
        </is>
      </c>
      <c r="D57" s="251" t="inlineStr">
        <is>
          <t>маш.час</t>
        </is>
      </c>
      <c r="E57" s="340" t="n">
        <v>0.11</v>
      </c>
      <c r="F57" s="268" t="n">
        <v>15.24</v>
      </c>
      <c r="G57" s="30">
        <f>ROUND(E57*F57,2)</f>
        <v/>
      </c>
      <c r="H57" s="128">
        <f>G57/$G$64</f>
        <v/>
      </c>
      <c r="I57" s="30">
        <f>ROUND(F57*'Прил. 10'!$D$12,2)</f>
        <v/>
      </c>
      <c r="J57" s="30">
        <f>ROUND(I57*E57,2)</f>
        <v/>
      </c>
    </row>
    <row r="58" hidden="1" outlineLevel="1" ht="14.25" customFormat="1" customHeight="1" s="199">
      <c r="A58" s="251" t="n">
        <v>40</v>
      </c>
      <c r="B58" s="135" t="inlineStr">
        <is>
          <t>330301</t>
        </is>
      </c>
      <c r="C58" s="250" t="inlineStr">
        <is>
          <t>Машины шлифовальные электрические</t>
        </is>
      </c>
      <c r="D58" s="251" t="inlineStr">
        <is>
          <t>маш.час</t>
        </is>
      </c>
      <c r="E58" s="340" t="n">
        <v>0.27</v>
      </c>
      <c r="F58" s="268" t="n">
        <v>5.13</v>
      </c>
      <c r="G58" s="30">
        <f>ROUND(E58*F58,2)</f>
        <v/>
      </c>
      <c r="H58" s="128">
        <f>G58/$G$64</f>
        <v/>
      </c>
      <c r="I58" s="30">
        <f>ROUND(F58*'Прил. 10'!$D$12,2)</f>
        <v/>
      </c>
      <c r="J58" s="30">
        <f>ROUND(I58*E58,2)</f>
        <v/>
      </c>
    </row>
    <row r="59" hidden="1" outlineLevel="1" ht="14.25" customFormat="1" customHeight="1" s="199">
      <c r="A59" s="251" t="n">
        <v>41</v>
      </c>
      <c r="B59" s="135" t="inlineStr">
        <is>
          <t>331451</t>
        </is>
      </c>
      <c r="C59" s="250" t="inlineStr">
        <is>
          <t>Перфораторы электрические</t>
        </is>
      </c>
      <c r="D59" s="251" t="inlineStr">
        <is>
          <t>маш.час</t>
        </is>
      </c>
      <c r="E59" s="340" t="n">
        <v>0.53</v>
      </c>
      <c r="F59" s="268" t="n">
        <v>2.08</v>
      </c>
      <c r="G59" s="30">
        <f>ROUND(E59*F59,2)</f>
        <v/>
      </c>
      <c r="H59" s="128">
        <f>G59/$G$64</f>
        <v/>
      </c>
      <c r="I59" s="30">
        <f>ROUND(F59*'Прил. 10'!$D$12,2)</f>
        <v/>
      </c>
      <c r="J59" s="30">
        <f>ROUND(I59*E59,2)</f>
        <v/>
      </c>
    </row>
    <row r="60" hidden="1" outlineLevel="1" ht="51" customFormat="1" customHeight="1" s="199">
      <c r="A60" s="251" t="n">
        <v>42</v>
      </c>
      <c r="B60" s="135" t="inlineStr">
        <is>
          <t>41400</t>
        </is>
      </c>
      <c r="C60" s="250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60" s="251" t="inlineStr">
        <is>
          <t>маш.час</t>
        </is>
      </c>
      <c r="E60" s="340" t="n">
        <v>0.13</v>
      </c>
      <c r="F60" s="268" t="n">
        <v>6.7</v>
      </c>
      <c r="G60" s="30">
        <f>ROUND(E60*F60,2)</f>
        <v/>
      </c>
      <c r="H60" s="128">
        <f>G60/$G$64</f>
        <v/>
      </c>
      <c r="I60" s="30">
        <f>ROUND(F60*'Прил. 10'!$D$12,2)</f>
        <v/>
      </c>
      <c r="J60" s="30">
        <f>ROUND(I60*E60,2)</f>
        <v/>
      </c>
    </row>
    <row r="61" hidden="1" outlineLevel="1" ht="25.5" customFormat="1" customHeight="1" s="199">
      <c r="A61" s="251" t="n">
        <v>43</v>
      </c>
      <c r="B61" s="135" t="inlineStr">
        <is>
          <t>91.21.06-011</t>
        </is>
      </c>
      <c r="C61" s="250" t="inlineStr">
        <is>
          <t>Дрель ручная электрическая, мощность 260 Вт</t>
        </is>
      </c>
      <c r="D61" s="251" t="inlineStr">
        <is>
          <t>маш.час</t>
        </is>
      </c>
      <c r="E61" s="340" t="n">
        <v>2.45</v>
      </c>
      <c r="F61" s="268" t="n">
        <v>0.13</v>
      </c>
      <c r="G61" s="30">
        <f>ROUND(E61*F61,2)</f>
        <v/>
      </c>
      <c r="H61" s="128">
        <f>G61/$G$64</f>
        <v/>
      </c>
      <c r="I61" s="30">
        <f>ROUND(F61*'Прил. 10'!$D$12,2)</f>
        <v/>
      </c>
      <c r="J61" s="30">
        <f>ROUND(I61*E61,2)</f>
        <v/>
      </c>
    </row>
    <row r="62" hidden="1" outlineLevel="1" ht="14.25" customFormat="1" customHeight="1" s="199">
      <c r="A62" s="251" t="n">
        <v>44</v>
      </c>
      <c r="B62" s="135" t="inlineStr">
        <is>
          <t>91.21.19-031</t>
        </is>
      </c>
      <c r="C62" s="250" t="inlineStr">
        <is>
          <t>Станок сверлильный</t>
        </is>
      </c>
      <c r="D62" s="251" t="inlineStr">
        <is>
          <t>маш.час</t>
        </is>
      </c>
      <c r="E62" s="340" t="n">
        <v>0.02</v>
      </c>
      <c r="F62" s="268" t="n">
        <v>2.36</v>
      </c>
      <c r="G62" s="30">
        <f>ROUND(E62*F62,2)</f>
        <v/>
      </c>
      <c r="H62" s="128">
        <f>G62/$G$64</f>
        <v/>
      </c>
      <c r="I62" s="30">
        <f>ROUND(F62*'Прил. 10'!$D$12,2)</f>
        <v/>
      </c>
      <c r="J62" s="30">
        <f>ROUND(I62*E62,2)</f>
        <v/>
      </c>
    </row>
    <row r="63" collapsed="1" ht="14.25" customFormat="1" customHeight="1" s="199">
      <c r="A63" s="251" t="n"/>
      <c r="B63" s="251" t="n"/>
      <c r="C63" s="250" t="inlineStr">
        <is>
          <t>Итого прочие машины и механизмы</t>
        </is>
      </c>
      <c r="D63" s="251" t="n"/>
      <c r="E63" s="252" t="n"/>
      <c r="F63" s="30" t="n"/>
      <c r="G63" s="127">
        <f>SUM(G28:G62)</f>
        <v/>
      </c>
      <c r="H63" s="128">
        <f>G63/G64</f>
        <v/>
      </c>
      <c r="I63" s="30" t="n"/>
      <c r="J63" s="30">
        <f>SUM(J28:J62)</f>
        <v/>
      </c>
    </row>
    <row r="64" ht="25.5" customFormat="1" customHeight="1" s="199">
      <c r="A64" s="251" t="n"/>
      <c r="B64" s="251" t="n"/>
      <c r="C64" s="239" t="inlineStr">
        <is>
          <t>Итого по разделу «Машины и механизмы»</t>
        </is>
      </c>
      <c r="D64" s="251" t="n"/>
      <c r="E64" s="252" t="n"/>
      <c r="F64" s="30" t="n"/>
      <c r="G64" s="30">
        <f>G63+G27</f>
        <v/>
      </c>
      <c r="H64" s="129" t="n">
        <v>1</v>
      </c>
      <c r="I64" s="130" t="n"/>
      <c r="J64" s="131">
        <f>J63+J27</f>
        <v/>
      </c>
    </row>
    <row r="65" ht="14.25" customFormat="1" customHeight="1" s="199">
      <c r="A65" s="251" t="n"/>
      <c r="B65" s="239" t="inlineStr">
        <is>
          <t>Оборудование</t>
        </is>
      </c>
      <c r="C65" s="329" t="n"/>
      <c r="D65" s="329" t="n"/>
      <c r="E65" s="329" t="n"/>
      <c r="F65" s="329" t="n"/>
      <c r="G65" s="329" t="n"/>
      <c r="H65" s="330" t="n"/>
      <c r="I65" s="125" t="n"/>
      <c r="J65" s="125" t="n"/>
    </row>
    <row r="66">
      <c r="A66" s="246" t="n"/>
      <c r="B66" s="245" t="inlineStr">
        <is>
          <t>Основное оборудование</t>
        </is>
      </c>
      <c r="C66" s="343" t="n"/>
      <c r="D66" s="343" t="n"/>
      <c r="E66" s="343" t="n"/>
      <c r="F66" s="343" t="n"/>
      <c r="G66" s="343" t="n"/>
      <c r="H66" s="344" t="n"/>
      <c r="I66" s="138" t="n"/>
      <c r="J66" s="138" t="n"/>
    </row>
    <row r="67" ht="76.5" customFormat="1" customHeight="1" s="199">
      <c r="A67" s="251" t="n">
        <v>45</v>
      </c>
      <c r="B67" s="251" t="inlineStr">
        <is>
          <t>БЦ.21.23</t>
        </is>
      </c>
      <c r="C67" s="176" t="inlineStr">
        <is>
          <t>Реактор трехфазный масляный шунтирующий номинальной мощностью 180 Мвар, номинальное напряжение 330кВ, со встроенными трансформаторами тока на линейных вводах и вводах нейтрали</t>
        </is>
      </c>
      <c r="D67" s="173" t="inlineStr">
        <is>
          <t>шт</t>
        </is>
      </c>
      <c r="E67" s="345" t="n">
        <v>1</v>
      </c>
      <c r="F67" s="174">
        <f>ROUND(I67/'Прил. 10'!$D$14,2)</f>
        <v/>
      </c>
      <c r="G67" s="30">
        <f>ROUND(E67*F67,2)</f>
        <v/>
      </c>
      <c r="H67" s="128">
        <f>G67/$G$70</f>
        <v/>
      </c>
      <c r="I67" s="172" t="n">
        <v>300000000</v>
      </c>
      <c r="J67" s="30">
        <f>ROUND(I67*E67,2)</f>
        <v/>
      </c>
    </row>
    <row r="68">
      <c r="A68" s="262" t="n"/>
      <c r="B68" s="262" t="n"/>
      <c r="C68" s="141" t="inlineStr">
        <is>
          <t>Итого основное оборудование</t>
        </is>
      </c>
      <c r="D68" s="262" t="n"/>
      <c r="E68" s="346" t="n"/>
      <c r="F68" s="186" t="n"/>
      <c r="G68" s="131">
        <f>G67</f>
        <v/>
      </c>
      <c r="H68" s="187">
        <f>G68/$G$70</f>
        <v/>
      </c>
      <c r="I68" s="130" t="n"/>
      <c r="J68" s="131">
        <f>J67</f>
        <v/>
      </c>
    </row>
    <row r="69">
      <c r="A69" s="251" t="n"/>
      <c r="B69" s="251" t="n"/>
      <c r="C69" s="250" t="inlineStr">
        <is>
          <t>Итого прочее оборудование</t>
        </is>
      </c>
      <c r="D69" s="177" t="n"/>
      <c r="E69" s="340" t="n"/>
      <c r="F69" s="253" t="n"/>
      <c r="G69" s="30" t="n">
        <v>0</v>
      </c>
      <c r="H69" s="128">
        <f>G69/$G$70</f>
        <v/>
      </c>
      <c r="I69" s="127" t="n"/>
      <c r="J69" s="30" t="n">
        <v>0</v>
      </c>
    </row>
    <row r="70">
      <c r="A70" s="251" t="n"/>
      <c r="B70" s="251" t="n"/>
      <c r="C70" s="239" t="inlineStr">
        <is>
          <t>Итого по разделу «Оборудование»</t>
        </is>
      </c>
      <c r="D70" s="251" t="n"/>
      <c r="E70" s="252" t="n"/>
      <c r="F70" s="253" t="n"/>
      <c r="G70" s="30">
        <f>G68</f>
        <v/>
      </c>
      <c r="H70" s="128">
        <f>G70/$G$70</f>
        <v/>
      </c>
      <c r="I70" s="127" t="n"/>
      <c r="J70" s="30">
        <f>J68+J69</f>
        <v/>
      </c>
    </row>
    <row r="71" ht="25.5" customHeight="1" s="201">
      <c r="A71" s="251" t="n"/>
      <c r="B71" s="251" t="n"/>
      <c r="C71" s="250" t="inlineStr">
        <is>
          <t>в том числе технологическое оборудование</t>
        </is>
      </c>
      <c r="D71" s="251" t="n"/>
      <c r="E71" s="340" t="n"/>
      <c r="F71" s="253" t="n"/>
      <c r="G71" s="30">
        <f>'Прил.6 Расчет ОБ'!G13</f>
        <v/>
      </c>
      <c r="H71" s="254" t="n"/>
      <c r="I71" s="127" t="n"/>
      <c r="J71" s="30">
        <f>J70</f>
        <v/>
      </c>
    </row>
    <row r="72" ht="14.25" customFormat="1" customHeight="1" s="199">
      <c r="A72" s="251" t="n"/>
      <c r="B72" s="239" t="inlineStr">
        <is>
          <t>Материалы</t>
        </is>
      </c>
      <c r="C72" s="329" t="n"/>
      <c r="D72" s="329" t="n"/>
      <c r="E72" s="329" t="n"/>
      <c r="F72" s="329" t="n"/>
      <c r="G72" s="329" t="n"/>
      <c r="H72" s="330" t="n"/>
      <c r="I72" s="125" t="n"/>
      <c r="J72" s="125" t="n"/>
    </row>
    <row r="73" ht="14.25" customFormat="1" customHeight="1" s="199">
      <c r="A73" s="246" t="n"/>
      <c r="B73" s="245" t="inlineStr">
        <is>
          <t>Основные материалы</t>
        </is>
      </c>
      <c r="C73" s="343" t="n"/>
      <c r="D73" s="343" t="n"/>
      <c r="E73" s="343" t="n"/>
      <c r="F73" s="343" t="n"/>
      <c r="G73" s="343" t="n"/>
      <c r="H73" s="344" t="n"/>
      <c r="I73" s="138" t="n"/>
      <c r="J73" s="138" t="n"/>
    </row>
    <row r="74" ht="51" customFormat="1" customHeight="1" s="199">
      <c r="A74" s="251" t="n">
        <v>46</v>
      </c>
      <c r="B74" s="135" t="inlineStr">
        <is>
          <t>22.2.02.07-0003</t>
        </is>
      </c>
      <c r="C74" s="250" t="inlineStr">
        <is>
          <t>Опоры металлические оцинкованные (для объектов энергетического строительства)(конструкции стальных оцинкованных порталов)</t>
        </is>
      </c>
      <c r="D74" s="251" t="inlineStr">
        <is>
          <t>т</t>
        </is>
      </c>
      <c r="E74" s="340" t="n">
        <v>7.4006</v>
      </c>
      <c r="F74" s="268" t="n">
        <v>12500</v>
      </c>
      <c r="G74" s="30">
        <f>ROUND(E74*F74,2)</f>
        <v/>
      </c>
      <c r="H74" s="128">
        <f>G74/$G$184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9">
      <c r="A75" s="251" t="n">
        <v>47</v>
      </c>
      <c r="B75" s="135" t="inlineStr">
        <is>
          <t>08.4.03.03-0034</t>
        </is>
      </c>
      <c r="C75" s="250" t="inlineStr">
        <is>
          <t>Горячекатаная арматурная сталь периодического профиля класса А-III, диаметром 16-18 мм</t>
        </is>
      </c>
      <c r="D75" s="251" t="inlineStr">
        <is>
          <t>т</t>
        </is>
      </c>
      <c r="E75" s="340" t="n">
        <v>9.614000000000001</v>
      </c>
      <c r="F75" s="268" t="n">
        <v>7956.21</v>
      </c>
      <c r="G75" s="30">
        <f>ROUND(E75*F75,2)</f>
        <v/>
      </c>
      <c r="H75" s="128">
        <f>G75/$G$184</f>
        <v/>
      </c>
      <c r="I75" s="30">
        <f>ROUND(F75*'Прил. 10'!$D$13,2)</f>
        <v/>
      </c>
      <c r="J75" s="30">
        <f>ROUND(I75*E75,2)</f>
        <v/>
      </c>
    </row>
    <row r="76" ht="14.25" customFormat="1" customHeight="1" s="199">
      <c r="A76" s="251" t="n">
        <v>48</v>
      </c>
      <c r="B76" s="135" t="inlineStr">
        <is>
          <t>04.1.02.05-0011</t>
        </is>
      </c>
      <c r="C76" s="250" t="inlineStr">
        <is>
          <t>Бетон тяжелый, класс В30 (М400)</t>
        </is>
      </c>
      <c r="D76" s="251" t="inlineStr">
        <is>
          <t>м3</t>
        </is>
      </c>
      <c r="E76" s="340" t="n">
        <v>71.25</v>
      </c>
      <c r="F76" s="268" t="n">
        <v>790</v>
      </c>
      <c r="G76" s="30">
        <f>ROUND(E76*F76,2)</f>
        <v/>
      </c>
      <c r="H76" s="128">
        <f>G76/$G$184</f>
        <v/>
      </c>
      <c r="I76" s="30">
        <f>ROUND(F76*'Прил. 10'!$D$13,2)</f>
        <v/>
      </c>
      <c r="J76" s="30">
        <f>ROUND(I76*E76,2)</f>
        <v/>
      </c>
    </row>
    <row r="77" ht="38.25" customFormat="1" customHeight="1" s="199">
      <c r="A77" s="251" t="n">
        <v>49</v>
      </c>
      <c r="B77" s="135" t="inlineStr">
        <is>
          <t>02.3.01.02-0016</t>
        </is>
      </c>
      <c r="C77" s="250" t="inlineStr">
        <is>
          <t>Песок природный для строительных: работ средний с крупностью зерен размером свыше 5 мм - до 5% по массе</t>
        </is>
      </c>
      <c r="D77" s="251" t="inlineStr">
        <is>
          <t>м3</t>
        </is>
      </c>
      <c r="E77" s="340">
        <f>693.3089+199.2</f>
        <v/>
      </c>
      <c r="F77" s="268" t="n">
        <v>55.26</v>
      </c>
      <c r="G77" s="30">
        <f>ROUND(E77*F77,2)</f>
        <v/>
      </c>
      <c r="H77" s="184">
        <f>G77/$G$184</f>
        <v/>
      </c>
      <c r="I77" s="185">
        <f>ROUND(F77*'Прил. 10'!$D$13,2)</f>
        <v/>
      </c>
      <c r="J77" s="185">
        <f>ROUND(I77*E77,2)</f>
        <v/>
      </c>
    </row>
    <row r="78" ht="14.25" customFormat="1" customHeight="1" s="199">
      <c r="A78" s="251" t="n">
        <v>50</v>
      </c>
      <c r="B78" s="135" t="inlineStr">
        <is>
          <t>07.3.02.11-0061</t>
        </is>
      </c>
      <c r="C78" s="250" t="inlineStr">
        <is>
          <t>Опоры из труб</t>
        </is>
      </c>
      <c r="D78" s="251" t="inlineStr">
        <is>
          <t>т</t>
        </is>
      </c>
      <c r="E78" s="340" t="n">
        <v>1.6172</v>
      </c>
      <c r="F78" s="268" t="n">
        <v>20919.87</v>
      </c>
      <c r="G78" s="30">
        <f>ROUND(E78*F78,2)</f>
        <v/>
      </c>
      <c r="H78" s="128">
        <f>G78/$G$184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199">
      <c r="A79" s="251" t="n">
        <v>51</v>
      </c>
      <c r="B79" s="135" t="inlineStr">
        <is>
          <t>04.3.02.09-0801</t>
        </is>
      </c>
      <c r="C79" s="250" t="inlineStr">
        <is>
          <t>Смеси сухие гидроизоляционные обмазочные эластичные</t>
        </is>
      </c>
      <c r="D79" s="251" t="inlineStr">
        <is>
          <t>кг</t>
        </is>
      </c>
      <c r="E79" s="340" t="inlineStr">
        <is>
          <t>845,5</t>
        </is>
      </c>
      <c r="F79" s="268" t="n">
        <v>37.22</v>
      </c>
      <c r="G79" s="30">
        <f>ROUND(E79*F79,2)</f>
        <v/>
      </c>
      <c r="H79" s="128">
        <f>G79/$G$184</f>
        <v/>
      </c>
      <c r="I79" s="30">
        <f>ROUND(F79*'Прил. 10'!$D$13,2)</f>
        <v/>
      </c>
      <c r="J79" s="30">
        <f>ROUND(I79*E79,2)</f>
        <v/>
      </c>
    </row>
    <row r="80" ht="25.5" customFormat="1" customHeight="1" s="199">
      <c r="A80" s="251" t="n">
        <v>52</v>
      </c>
      <c r="B80" s="135" t="inlineStr">
        <is>
          <t>05.1.05.14-0005</t>
        </is>
      </c>
      <c r="C80" s="250" t="inlineStr">
        <is>
          <t>Фундаменты под опоры ВЛ Ф2-А (бетон B30, расход арматуры 231 кг)</t>
        </is>
      </c>
      <c r="D80" s="251" t="inlineStr">
        <is>
          <t>м3</t>
        </is>
      </c>
      <c r="E80" s="340" t="n">
        <v>9.696</v>
      </c>
      <c r="F80" s="268" t="n">
        <v>3183.27</v>
      </c>
      <c r="G80" s="30">
        <f>ROUND(E80*F80,2)</f>
        <v/>
      </c>
      <c r="H80" s="128">
        <f>G80/$G$184</f>
        <v/>
      </c>
      <c r="I80" s="30">
        <f>ROUND(F80*'Прил. 10'!$D$13,2)</f>
        <v/>
      </c>
      <c r="J80" s="30">
        <f>ROUND(I80*E80,2)</f>
        <v/>
      </c>
    </row>
    <row r="81" ht="25.5" customFormat="1" customHeight="1" s="199">
      <c r="A81" s="251" t="n">
        <v>53</v>
      </c>
      <c r="B81" s="135" t="inlineStr">
        <is>
          <t>05.1.08.06-0092</t>
        </is>
      </c>
      <c r="C81" s="250" t="inlineStr">
        <is>
          <t>Плиты сборные железобетонные для укладки рельсовых путей</t>
        </is>
      </c>
      <c r="D81" s="251" t="inlineStr">
        <is>
          <t>м3</t>
        </is>
      </c>
      <c r="E81" s="340" t="n">
        <v>5.266</v>
      </c>
      <c r="F81" s="268" t="n">
        <v>3356.1</v>
      </c>
      <c r="G81" s="30">
        <f>ROUND(E81*F81,2)</f>
        <v/>
      </c>
      <c r="H81" s="128">
        <f>G81/$G$184</f>
        <v/>
      </c>
      <c r="I81" s="30">
        <f>ROUND(F81*'Прил. 10'!$D$13,2)</f>
        <v/>
      </c>
      <c r="J81" s="30">
        <f>ROUND(I81*E81,2)</f>
        <v/>
      </c>
    </row>
    <row r="82" ht="25.5" customFormat="1" customHeight="1" s="199">
      <c r="A82" s="251" t="n">
        <v>54</v>
      </c>
      <c r="B82" s="135" t="inlineStr">
        <is>
          <t>07.2.07.13-0242</t>
        </is>
      </c>
      <c r="C82" s="250" t="inlineStr">
        <is>
          <t>Элементы соединительные стальные оцинкованные</t>
        </is>
      </c>
      <c r="D82" s="251" t="inlineStr">
        <is>
          <t>т</t>
        </is>
      </c>
      <c r="E82" s="340" t="n">
        <v>0.651</v>
      </c>
      <c r="F82" s="268" t="n">
        <v>22562.97</v>
      </c>
      <c r="G82" s="30">
        <f>ROUND(E82*F82,2)</f>
        <v/>
      </c>
      <c r="H82" s="128">
        <f>G82/$G$184</f>
        <v/>
      </c>
      <c r="I82" s="30">
        <f>ROUND(F82*'Прил. 10'!$D$13,2)</f>
        <v/>
      </c>
      <c r="J82" s="30">
        <f>ROUND(I82*E82,2)</f>
        <v/>
      </c>
    </row>
    <row r="83" ht="38.25" customFormat="1" customHeight="1" s="199">
      <c r="A83" s="251" t="n">
        <v>55</v>
      </c>
      <c r="B83" s="135" t="inlineStr">
        <is>
          <t>05.1.05.16-0212</t>
        </is>
      </c>
      <c r="C83" s="250" t="inlineStr">
        <is>
          <t>Фундаменты под оборудование подстанций Ф18-18 (бетон B30, расход арматуры 353,8 кг)</t>
        </is>
      </c>
      <c r="D83" s="251" t="inlineStr">
        <is>
          <t>м3</t>
        </is>
      </c>
      <c r="E83" s="340" t="n">
        <v>2.424</v>
      </c>
      <c r="F83" s="268" t="n">
        <v>4672.3</v>
      </c>
      <c r="G83" s="30">
        <f>ROUND(E83*F83,2)</f>
        <v/>
      </c>
      <c r="H83" s="128">
        <f>G83/$G$184</f>
        <v/>
      </c>
      <c r="I83" s="30">
        <f>ROUND(F83*'Прил. 10'!$D$13,2)</f>
        <v/>
      </c>
      <c r="J83" s="30">
        <f>ROUND(I83*E83,2)</f>
        <v/>
      </c>
    </row>
    <row r="84" ht="25.5" customFormat="1" customHeight="1" s="199">
      <c r="A84" s="251" t="n">
        <v>56</v>
      </c>
      <c r="B84" s="135" t="inlineStr">
        <is>
          <t>04.1.02.05-0007</t>
        </is>
      </c>
      <c r="C84" s="250" t="inlineStr">
        <is>
          <t>Смеси бетонные тяжелого бетона (БСТ), класс В20 (М250)</t>
        </is>
      </c>
      <c r="D84" s="251" t="inlineStr">
        <is>
          <t>м3</t>
        </is>
      </c>
      <c r="E84" s="340" t="n">
        <v>16.65</v>
      </c>
      <c r="F84" s="268" t="n">
        <v>665</v>
      </c>
      <c r="G84" s="30">
        <f>ROUND(E84*F84,2)</f>
        <v/>
      </c>
      <c r="H84" s="128">
        <f>G84/$G$184</f>
        <v/>
      </c>
      <c r="I84" s="30">
        <f>ROUND(F84*'Прил. 10'!$D$13,2)</f>
        <v/>
      </c>
      <c r="J84" s="30">
        <f>ROUND(I84*E84,2)</f>
        <v/>
      </c>
    </row>
    <row r="85" ht="25.5" customFormat="1" customHeight="1" s="199">
      <c r="A85" s="251" t="n">
        <v>57</v>
      </c>
      <c r="B85" s="135" t="inlineStr">
        <is>
          <t>07.2.01.01-0033</t>
        </is>
      </c>
      <c r="C85" s="250" t="inlineStr">
        <is>
          <t>Пути подкрановые, марка стали С 255, рельсы железнодорожные</t>
        </is>
      </c>
      <c r="D85" s="251" t="inlineStr">
        <is>
          <t>т</t>
        </is>
      </c>
      <c r="E85" s="340" t="n">
        <v>0.72</v>
      </c>
      <c r="F85" s="268" t="n">
        <v>15209.21</v>
      </c>
      <c r="G85" s="30">
        <f>ROUND(E85*F85,2)</f>
        <v/>
      </c>
      <c r="H85" s="128">
        <f>G85/$G$184</f>
        <v/>
      </c>
      <c r="I85" s="30">
        <f>ROUND(F85*'Прил. 10'!$D$13,2)</f>
        <v/>
      </c>
      <c r="J85" s="30">
        <f>ROUND(I85*E85,2)</f>
        <v/>
      </c>
    </row>
    <row r="86" ht="25.5" customFormat="1" customHeight="1" s="199">
      <c r="A86" s="251" t="n">
        <v>58</v>
      </c>
      <c r="B86" s="135" t="inlineStr">
        <is>
          <t>02.2.05.04-1567</t>
        </is>
      </c>
      <c r="C86" s="250" t="inlineStr">
        <is>
          <t>Щебень М 400, фракция 5(3)-10 мм, группа 2</t>
        </is>
      </c>
      <c r="D86" s="251" t="inlineStr">
        <is>
          <t>м3</t>
        </is>
      </c>
      <c r="E86" s="340" t="n">
        <v>70.98</v>
      </c>
      <c r="F86" s="268" t="n">
        <v>131.08</v>
      </c>
      <c r="G86" s="30">
        <f>ROUND(E86*F86,2)</f>
        <v/>
      </c>
      <c r="H86" s="128">
        <f>G86/$G$184</f>
        <v/>
      </c>
      <c r="I86" s="30">
        <f>ROUND(F86*'Прил. 10'!$D$13,2)</f>
        <v/>
      </c>
      <c r="J86" s="30">
        <f>ROUND(I86*E86,2)</f>
        <v/>
      </c>
    </row>
    <row r="87" ht="25.5" customFormat="1" customHeight="1" s="199">
      <c r="A87" s="251" t="n">
        <v>59</v>
      </c>
      <c r="B87" s="135" t="inlineStr">
        <is>
          <t>21.2.01.02-0098</t>
        </is>
      </c>
      <c r="C87" s="250" t="inlineStr">
        <is>
          <t>Провод неизолированный для воздушных линий электропередачи АС 400/51</t>
        </is>
      </c>
      <c r="D87" s="251" t="inlineStr">
        <is>
          <t>т</t>
        </is>
      </c>
      <c r="E87" s="340" t="n">
        <v>0.2346</v>
      </c>
      <c r="F87" s="174">
        <f>ROUND(I87/'Прил. 10'!$D$13,2)</f>
        <v/>
      </c>
      <c r="G87" s="30">
        <f>ROUND(E87*F87,2)</f>
        <v/>
      </c>
      <c r="H87" s="128">
        <f>G87/$G$184</f>
        <v/>
      </c>
      <c r="I87" s="30" t="n">
        <v>277384.26</v>
      </c>
      <c r="J87" s="30">
        <f>ROUND(I87*E87,2)</f>
        <v/>
      </c>
    </row>
    <row r="88" ht="14.25" customFormat="1" customHeight="1" s="199">
      <c r="A88" s="262" t="n"/>
      <c r="B88" s="140" t="n"/>
      <c r="C88" s="141" t="inlineStr">
        <is>
          <t>Итого основные материалы</t>
        </is>
      </c>
      <c r="D88" s="262" t="n"/>
      <c r="E88" s="346" t="n"/>
      <c r="F88" s="131" t="n"/>
      <c r="G88" s="131">
        <f>SUM(G74:G87)</f>
        <v/>
      </c>
      <c r="H88" s="187">
        <f>G88/$G$184</f>
        <v/>
      </c>
      <c r="I88" s="131" t="n"/>
      <c r="J88" s="131">
        <f>SUM(J74:J87)</f>
        <v/>
      </c>
    </row>
    <row r="89" hidden="1" outlineLevel="1" ht="25.5" customFormat="1" customHeight="1" s="199">
      <c r="A89" s="251" t="n">
        <v>60</v>
      </c>
      <c r="B89" s="135" t="inlineStr">
        <is>
          <t>05.1.05.14-0001</t>
        </is>
      </c>
      <c r="C89" s="250" t="inlineStr">
        <is>
          <t>Фундаменты под опоры ВЛ Ф1-2 (бетон B30, расход арматуры 122 кг)</t>
        </is>
      </c>
      <c r="D89" s="251" t="inlineStr">
        <is>
          <t>м3</t>
        </is>
      </c>
      <c r="E89" s="340" t="n">
        <v>2.1816</v>
      </c>
      <c r="F89" s="268" t="n">
        <v>3661.79</v>
      </c>
      <c r="G89" s="30">
        <f>ROUND(E89*F89,2)</f>
        <v/>
      </c>
      <c r="H89" s="128">
        <f>G89/$G$184</f>
        <v/>
      </c>
      <c r="I89" s="30">
        <f>ROUND(F89*'Прил. 10'!$D$13,2)</f>
        <v/>
      </c>
      <c r="J89" s="30">
        <f>ROUND(I89*E89,2)</f>
        <v/>
      </c>
    </row>
    <row r="90" hidden="1" outlineLevel="1" ht="38.25" customFormat="1" customHeight="1" s="199">
      <c r="A90" s="251" t="n">
        <v>61</v>
      </c>
      <c r="B90" s="135" t="inlineStr">
        <is>
          <t>08.4.03.03-0032</t>
        </is>
      </c>
      <c r="C90" s="250" t="inlineStr">
        <is>
          <t>Сталь арматурная, горячекатаная, периодического профиля, класс А-III, диаметр 12 мм</t>
        </is>
      </c>
      <c r="D90" s="251" t="inlineStr">
        <is>
          <t>т</t>
        </is>
      </c>
      <c r="E90" s="340" t="n">
        <v>0.986</v>
      </c>
      <c r="F90" s="268" t="n">
        <v>7997.23</v>
      </c>
      <c r="G90" s="30">
        <f>ROUND(E90*F90,2)</f>
        <v/>
      </c>
      <c r="H90" s="128">
        <f>G90/$G$184</f>
        <v/>
      </c>
      <c r="I90" s="30">
        <f>ROUND(F90*'Прил. 10'!$D$13,2)</f>
        <v/>
      </c>
      <c r="J90" s="30">
        <f>ROUND(I90*E90,2)</f>
        <v/>
      </c>
    </row>
    <row r="91" hidden="1" outlineLevel="1" ht="14.25" customFormat="1" customHeight="1" s="199">
      <c r="A91" s="251" t="n">
        <v>62</v>
      </c>
      <c r="B91" s="135" t="inlineStr">
        <is>
          <t>01.7.15.07-0081</t>
        </is>
      </c>
      <c r="C91" s="250" t="inlineStr">
        <is>
          <t>Дюбель-гвозди</t>
        </is>
      </c>
      <c r="D91" s="251" t="inlineStr">
        <is>
          <t>кг</t>
        </is>
      </c>
      <c r="E91" s="340" t="n">
        <v>100</v>
      </c>
      <c r="F91" s="268" t="n">
        <v>75</v>
      </c>
      <c r="G91" s="30">
        <f>ROUND(E91*F91,2)</f>
        <v/>
      </c>
      <c r="H91" s="128">
        <f>G91/$G$184</f>
        <v/>
      </c>
      <c r="I91" s="30">
        <f>ROUND(F91*'Прил. 10'!$D$13,2)</f>
        <v/>
      </c>
      <c r="J91" s="30">
        <f>ROUND(I91*E91,2)</f>
        <v/>
      </c>
    </row>
    <row r="92" hidden="1" outlineLevel="1" ht="38.25" customFormat="1" customHeight="1" s="199">
      <c r="A92" s="251" t="n">
        <v>63</v>
      </c>
      <c r="B92" s="135" t="inlineStr">
        <is>
          <t>04.1.02.05-0043</t>
        </is>
      </c>
      <c r="C92" s="250" t="inlineStr">
        <is>
          <t>Смеси бетонные тяжелого бетона (БСТ), крупность заполнителя 20 мм, класс В15 (М200)</t>
        </is>
      </c>
      <c r="D92" s="251" t="inlineStr">
        <is>
          <t>м3</t>
        </is>
      </c>
      <c r="E92" s="340" t="n">
        <v>10.76</v>
      </c>
      <c r="F92" s="268" t="n">
        <v>665</v>
      </c>
      <c r="G92" s="30">
        <f>ROUND(E92*F92,2)</f>
        <v/>
      </c>
      <c r="H92" s="128">
        <f>G92/$G$184</f>
        <v/>
      </c>
      <c r="I92" s="30">
        <f>ROUND(F92*'Прил. 10'!$D$13,2)</f>
        <v/>
      </c>
      <c r="J92" s="30">
        <f>ROUND(I92*E92,2)</f>
        <v/>
      </c>
    </row>
    <row r="93" hidden="1" outlineLevel="1" ht="25.5" customFormat="1" customHeight="1" s="199">
      <c r="A93" s="251" t="n">
        <v>64</v>
      </c>
      <c r="B93" s="135" t="inlineStr">
        <is>
          <t>05.1.02.07-0038</t>
        </is>
      </c>
      <c r="C93" s="250" t="inlineStr">
        <is>
          <t>Стойка железобетонная сборная под электрооборудование</t>
        </is>
      </c>
      <c r="D93" s="251" t="inlineStr">
        <is>
          <t>м3</t>
        </is>
      </c>
      <c r="E93" s="340" t="n">
        <v>1.151</v>
      </c>
      <c r="F93" s="268" t="n">
        <v>3344.8</v>
      </c>
      <c r="G93" s="30">
        <f>ROUND(E93*F93,2)</f>
        <v/>
      </c>
      <c r="H93" s="128">
        <f>G93/$G$184</f>
        <v/>
      </c>
      <c r="I93" s="30">
        <f>ROUND(F93*'Прил. 10'!$D$13,2)</f>
        <v/>
      </c>
      <c r="J93" s="30">
        <f>ROUND(I93*E93,2)</f>
        <v/>
      </c>
    </row>
    <row r="94" hidden="1" outlineLevel="1" ht="38.25" customFormat="1" customHeight="1" s="199">
      <c r="A94" s="251" t="n">
        <v>65</v>
      </c>
      <c r="B94" s="135" t="inlineStr">
        <is>
          <t>08.4.03.03-0031</t>
        </is>
      </c>
      <c r="C94" s="250" t="inlineStr">
        <is>
          <t>Сталь арматурная, горячекатаная, периодического профиля, класс А-III, диаметр 10 мм</t>
        </is>
      </c>
      <c r="D94" s="251" t="inlineStr">
        <is>
          <t>т</t>
        </is>
      </c>
      <c r="E94" s="340" t="n">
        <v>0.438</v>
      </c>
      <c r="F94" s="268" t="n">
        <v>8014.15</v>
      </c>
      <c r="G94" s="30">
        <f>ROUND(E94*F94,2)</f>
        <v/>
      </c>
      <c r="H94" s="128">
        <f>G94/$G$184</f>
        <v/>
      </c>
      <c r="I94" s="30">
        <f>ROUND(F94*'Прил. 10'!$D$13,2)</f>
        <v/>
      </c>
      <c r="J94" s="30">
        <f>ROUND(I94*E94,2)</f>
        <v/>
      </c>
    </row>
    <row r="95" hidden="1" outlineLevel="1" ht="25.5" customFormat="1" customHeight="1" s="199">
      <c r="A95" s="251" t="n">
        <v>66</v>
      </c>
      <c r="B95" s="135" t="inlineStr">
        <is>
          <t>20.2.04.04-0024</t>
        </is>
      </c>
      <c r="C95" s="250" t="inlineStr">
        <is>
          <t>Короб кабельный прямой плоский сейсмостойкий КП-0,15/0,4-2</t>
        </is>
      </c>
      <c r="D95" s="251" t="inlineStr">
        <is>
          <t>шт.</t>
        </is>
      </c>
      <c r="E95" s="340" t="n">
        <v>5</v>
      </c>
      <c r="F95" s="268" t="n">
        <v>657.7</v>
      </c>
      <c r="G95" s="30">
        <f>ROUND(E95*F95,2)</f>
        <v/>
      </c>
      <c r="H95" s="128">
        <f>G95/$G$184</f>
        <v/>
      </c>
      <c r="I95" s="30">
        <f>ROUND(F95*'Прил. 10'!$D$13,2)</f>
        <v/>
      </c>
      <c r="J95" s="30">
        <f>ROUND(I95*E95,2)</f>
        <v/>
      </c>
    </row>
    <row r="96" hidden="1" outlineLevel="1" ht="25.5" customFormat="1" customHeight="1" s="199">
      <c r="A96" s="251" t="n">
        <v>67</v>
      </c>
      <c r="B96" s="135" t="inlineStr">
        <is>
          <t>01.7.15.03-0036</t>
        </is>
      </c>
      <c r="C96" s="250" t="inlineStr">
        <is>
          <t>Болты с гайками и шайбами оцинкованные, диаметр 24 мм</t>
        </is>
      </c>
      <c r="D96" s="251" t="inlineStr">
        <is>
          <t>кг</t>
        </is>
      </c>
      <c r="E96" s="340" t="n">
        <v>127</v>
      </c>
      <c r="F96" s="268" t="n">
        <v>24.79</v>
      </c>
      <c r="G96" s="30">
        <f>ROUND(E96*F96,2)</f>
        <v/>
      </c>
      <c r="H96" s="128">
        <f>G96/$G$184</f>
        <v/>
      </c>
      <c r="I96" s="30">
        <f>ROUND(F96*'Прил. 10'!$D$13,2)</f>
        <v/>
      </c>
      <c r="J96" s="30">
        <f>ROUND(I96*E96,2)</f>
        <v/>
      </c>
    </row>
    <row r="97" hidden="1" outlineLevel="1" ht="51" customFormat="1" customHeight="1" s="199">
      <c r="A97" s="251" t="n">
        <v>68</v>
      </c>
      <c r="B97" s="135" t="inlineStr">
        <is>
          <t>20.2.04.06-0079</t>
        </is>
      </c>
      <c r="C97" s="250" t="inlineStr">
        <is>
          <t>Короб кабельный угловой для поворота горизонтальной трассы вниз под углом 45 °, сейсмостойкий КУН-0,1/0,5-45, горячеоцинкованный</t>
        </is>
      </c>
      <c r="D97" s="251" t="inlineStr">
        <is>
          <t>шт.</t>
        </is>
      </c>
      <c r="E97" s="340" t="n">
        <v>4</v>
      </c>
      <c r="F97" s="268" t="n">
        <v>534.58</v>
      </c>
      <c r="G97" s="30">
        <f>ROUND(E97*F97,2)</f>
        <v/>
      </c>
      <c r="H97" s="128">
        <f>G97/$G$184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9">
      <c r="A98" s="251" t="n">
        <v>69</v>
      </c>
      <c r="B98" s="135" t="inlineStr">
        <is>
          <t>01.7.19.04-0003</t>
        </is>
      </c>
      <c r="C98" s="250" t="inlineStr">
        <is>
          <t>Пластина техническая без тканевых прокладок</t>
        </is>
      </c>
      <c r="D98" s="251" t="inlineStr">
        <is>
          <t>т</t>
        </is>
      </c>
      <c r="E98" s="340" t="n">
        <v>0.04</v>
      </c>
      <c r="F98" s="268" t="n">
        <v>53400</v>
      </c>
      <c r="G98" s="30">
        <f>ROUND(E98*F98,2)</f>
        <v/>
      </c>
      <c r="H98" s="128">
        <f>G98/$G$184</f>
        <v/>
      </c>
      <c r="I98" s="30">
        <f>ROUND(F98*'Прил. 10'!$D$13,2)</f>
        <v/>
      </c>
      <c r="J98" s="30">
        <f>ROUND(I98*E98,2)</f>
        <v/>
      </c>
    </row>
    <row r="99" hidden="1" outlineLevel="1" ht="25.5" customFormat="1" customHeight="1" s="199">
      <c r="A99" s="251" t="n">
        <v>70</v>
      </c>
      <c r="B99" s="135" t="inlineStr">
        <is>
          <t>08.4.03.02-0002</t>
        </is>
      </c>
      <c r="C99" s="250" t="inlineStr">
        <is>
          <t>Сталь арматурная, горячекатаная, гладкая, класс А-I, диаметр 8 мм</t>
        </is>
      </c>
      <c r="D99" s="251" t="inlineStr">
        <is>
          <t>т</t>
        </is>
      </c>
      <c r="E99" s="340" t="n">
        <v>0.264</v>
      </c>
      <c r="F99" s="268" t="n">
        <v>6780</v>
      </c>
      <c r="G99" s="30">
        <f>ROUND(E99*F99,2)</f>
        <v/>
      </c>
      <c r="H99" s="128">
        <f>G99/$G$184</f>
        <v/>
      </c>
      <c r="I99" s="30">
        <f>ROUND(F99*'Прил. 10'!$D$13,2)</f>
        <v/>
      </c>
      <c r="J99" s="30">
        <f>ROUND(I99*E99,2)</f>
        <v/>
      </c>
    </row>
    <row r="100" hidden="1" outlineLevel="1" ht="51" customFormat="1" customHeight="1" s="199">
      <c r="A100" s="251" t="n">
        <v>71</v>
      </c>
      <c r="B100" s="135" t="inlineStr">
        <is>
          <t>20.2.04.06-0055</t>
        </is>
      </c>
      <c r="C100" s="250" t="inlineStr">
        <is>
          <t>Короб кабельный угловой для поворота горизонтальной трассы вверх под углом 45 °, сейсмостойкий КУВ-0,1/0,5-45, горячеоцинкованный</t>
        </is>
      </c>
      <c r="D100" s="251" t="inlineStr">
        <is>
          <t>шт.</t>
        </is>
      </c>
      <c r="E100" s="340" t="n">
        <v>4</v>
      </c>
      <c r="F100" s="268" t="n">
        <v>446.87</v>
      </c>
      <c r="G100" s="30">
        <f>ROUND(E100*F100,2)</f>
        <v/>
      </c>
      <c r="H100" s="128">
        <f>G100/$G$184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9">
      <c r="A101" s="251" t="n">
        <v>72</v>
      </c>
      <c r="B101" s="135" t="inlineStr">
        <is>
          <t>01.7.15.06-0111</t>
        </is>
      </c>
      <c r="C101" s="250" t="inlineStr">
        <is>
          <t>Гвозди строительные</t>
        </is>
      </c>
      <c r="D101" s="251" t="inlineStr">
        <is>
          <t>т</t>
        </is>
      </c>
      <c r="E101" s="340" t="n">
        <v>0.138</v>
      </c>
      <c r="F101" s="268" t="n">
        <v>11978</v>
      </c>
      <c r="G101" s="30">
        <f>ROUND(E101*F101,2)</f>
        <v/>
      </c>
      <c r="H101" s="128">
        <f>G101/$G$184</f>
        <v/>
      </c>
      <c r="I101" s="30">
        <f>ROUND(F101*'Прил. 10'!$D$13,2)</f>
        <v/>
      </c>
      <c r="J101" s="30">
        <f>ROUND(I101*E101,2)</f>
        <v/>
      </c>
    </row>
    <row r="102" hidden="1" outlineLevel="1" ht="25.5" customFormat="1" customHeight="1" s="199">
      <c r="A102" s="251" t="n">
        <v>73</v>
      </c>
      <c r="B102" s="135" t="inlineStr">
        <is>
          <t>20.5.03.03-0003</t>
        </is>
      </c>
      <c r="C102" s="250" t="inlineStr">
        <is>
          <t>Шины медные прямоугольные ШМТ сечением до 200 мм2</t>
        </is>
      </c>
      <c r="D102" s="251" t="inlineStr">
        <is>
          <t>т</t>
        </is>
      </c>
      <c r="E102" s="340" t="n">
        <v>0.0144</v>
      </c>
      <c r="F102" s="268" t="n">
        <v>112142.33</v>
      </c>
      <c r="G102" s="30">
        <f>ROUND(E102*F102,2)</f>
        <v/>
      </c>
      <c r="H102" s="128">
        <f>G102/$G$184</f>
        <v/>
      </c>
      <c r="I102" s="30">
        <f>ROUND(F102*'Прил. 10'!$D$13,2)</f>
        <v/>
      </c>
      <c r="J102" s="30">
        <f>ROUND(I102*E102,2)</f>
        <v/>
      </c>
    </row>
    <row r="103" hidden="1" outlineLevel="1" ht="14.25" customFormat="1" customHeight="1" s="199">
      <c r="A103" s="251" t="n">
        <v>74</v>
      </c>
      <c r="B103" s="135" t="inlineStr">
        <is>
          <t>11.2.13.04-0011</t>
        </is>
      </c>
      <c r="C103" s="250" t="inlineStr">
        <is>
          <t>Щиты из досок толщиной 25 мм</t>
        </is>
      </c>
      <c r="D103" s="251" t="inlineStr">
        <is>
          <t>м2</t>
        </is>
      </c>
      <c r="E103" s="340" t="n">
        <v>38.023</v>
      </c>
      <c r="F103" s="268" t="n">
        <v>35.53</v>
      </c>
      <c r="G103" s="30">
        <f>ROUND(E103*F103,2)</f>
        <v/>
      </c>
      <c r="H103" s="128">
        <f>G103/$G$184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9">
      <c r="A104" s="251" t="n">
        <v>75</v>
      </c>
      <c r="B104" s="135" t="inlineStr">
        <is>
          <t>20.1.01.02-0012</t>
        </is>
      </c>
      <c r="C104" s="250" t="inlineStr">
        <is>
          <t>Зажим аппаратный прессуемый 2А6А-500-4</t>
        </is>
      </c>
      <c r="D104" s="251" t="inlineStr">
        <is>
          <t>100 шт</t>
        </is>
      </c>
      <c r="E104" s="340" t="inlineStr">
        <is>
          <t>0,03</t>
        </is>
      </c>
      <c r="F104" s="268" t="n">
        <v>40971</v>
      </c>
      <c r="G104" s="30">
        <f>ROUND(E104*F104,2)</f>
        <v/>
      </c>
      <c r="H104" s="128">
        <f>G104/$G$184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9">
      <c r="A105" s="251" t="n">
        <v>76</v>
      </c>
      <c r="B105" s="135" t="inlineStr">
        <is>
          <t>05.1.05.16-0221</t>
        </is>
      </c>
      <c r="C105" s="250" t="inlineStr">
        <is>
          <t>Фундаменты сборные железобетонные ВЛ и ОРУ</t>
        </is>
      </c>
      <c r="D105" s="251" t="inlineStr">
        <is>
          <t>м3</t>
        </is>
      </c>
      <c r="E105" s="340" t="n">
        <v>0.7272</v>
      </c>
      <c r="F105" s="268" t="n">
        <v>1597.37</v>
      </c>
      <c r="G105" s="30">
        <f>ROUND(E105*F105,2)</f>
        <v/>
      </c>
      <c r="H105" s="128">
        <f>G105/$G$184</f>
        <v/>
      </c>
      <c r="I105" s="30">
        <f>ROUND(F105*'Прил. 10'!$D$13,2)</f>
        <v/>
      </c>
      <c r="J105" s="30">
        <f>ROUND(I105*E105,2)</f>
        <v/>
      </c>
    </row>
    <row r="106" hidden="1" outlineLevel="1" ht="38.25" customFormat="1" customHeight="1" s="199">
      <c r="A106" s="251" t="n">
        <v>77</v>
      </c>
      <c r="B106" s="135" t="inlineStr">
        <is>
          <t>05.1.02.05-0012</t>
        </is>
      </c>
      <c r="C106" s="250" t="inlineStr">
        <is>
          <t>Лежни железобетонные ЛЖ-1,6, бетон B15, объем 0,17 м3, расход арматуры 44,1 кг</t>
        </is>
      </c>
      <c r="D106" s="251" t="inlineStr">
        <is>
          <t>шт.</t>
        </is>
      </c>
      <c r="E106" s="340" t="n">
        <v>2</v>
      </c>
      <c r="F106" s="268" t="n">
        <v>511.22</v>
      </c>
      <c r="G106" s="30">
        <f>ROUND(E106*F106,2)</f>
        <v/>
      </c>
      <c r="H106" s="128">
        <f>G106/$G$184</f>
        <v/>
      </c>
      <c r="I106" s="30">
        <f>ROUND(F106*'Прил. 10'!$D$13,2)</f>
        <v/>
      </c>
      <c r="J106" s="30">
        <f>ROUND(I106*E106,2)</f>
        <v/>
      </c>
    </row>
    <row r="107" hidden="1" outlineLevel="1" ht="25.5" customFormat="1" customHeight="1" s="199">
      <c r="A107" s="251" t="n">
        <v>78</v>
      </c>
      <c r="B107" s="135" t="inlineStr">
        <is>
          <t>25.1.05.01-0012</t>
        </is>
      </c>
      <c r="C107" s="250" t="inlineStr">
        <is>
          <t>Накладки двухголовые для рельсов раздельного скрепления</t>
        </is>
      </c>
      <c r="D107" s="251" t="inlineStr">
        <is>
          <t>т</t>
        </is>
      </c>
      <c r="E107" s="340" t="n">
        <v>0.2364</v>
      </c>
      <c r="F107" s="268" t="n">
        <v>3824.28</v>
      </c>
      <c r="G107" s="30">
        <f>ROUND(E107*F107,2)</f>
        <v/>
      </c>
      <c r="H107" s="128">
        <f>G107/$G$184</f>
        <v/>
      </c>
      <c r="I107" s="30">
        <f>ROUND(F107*'Прил. 10'!$D$13,2)</f>
        <v/>
      </c>
      <c r="J107" s="30">
        <f>ROUND(I107*E107,2)</f>
        <v/>
      </c>
    </row>
    <row r="108" hidden="1" outlineLevel="1" ht="38.25" customFormat="1" customHeight="1" s="199">
      <c r="A108" s="251" t="n">
        <v>79</v>
      </c>
      <c r="B108" s="135" t="inlineStr">
        <is>
          <t>11.1.03.06-0095</t>
        </is>
      </c>
      <c r="C108" s="250" t="inlineStr">
        <is>
          <t>Доска обрезная, хвойных пород, ширина 75-150 мм, толщина 44 мм и более, длина 4-6,5 м, сорт III</t>
        </is>
      </c>
      <c r="D108" s="251" t="inlineStr">
        <is>
          <t>м3</t>
        </is>
      </c>
      <c r="E108" s="340" t="n">
        <v>0.7209</v>
      </c>
      <c r="F108" s="268" t="n">
        <v>1056</v>
      </c>
      <c r="G108" s="30">
        <f>ROUND(E108*F108,2)</f>
        <v/>
      </c>
      <c r="H108" s="128">
        <f>G108/$G$184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9">
      <c r="A109" s="251" t="n">
        <v>80</v>
      </c>
      <c r="B109" s="135" t="inlineStr">
        <is>
          <t>25.1.04.03-0021</t>
        </is>
      </c>
      <c r="C109" s="250" t="inlineStr">
        <is>
          <t>Болты путевые с гайками для скрепления рельсов диаметром 22 мм</t>
        </is>
      </c>
      <c r="D109" s="251" t="inlineStr">
        <is>
          <t>т</t>
        </is>
      </c>
      <c r="E109" s="340" t="n">
        <v>0.0675</v>
      </c>
      <c r="F109" s="268" t="n">
        <v>9743.43</v>
      </c>
      <c r="G109" s="30">
        <f>ROUND(E109*F109,2)</f>
        <v/>
      </c>
      <c r="H109" s="128">
        <f>G109/$G$184</f>
        <v/>
      </c>
      <c r="I109" s="30">
        <f>ROUND(F109*'Прил. 10'!$D$13,2)</f>
        <v/>
      </c>
      <c r="J109" s="30">
        <f>ROUND(I109*E109,2)</f>
        <v/>
      </c>
    </row>
    <row r="110" hidden="1" outlineLevel="1" ht="38.25" customFormat="1" customHeight="1" s="199">
      <c r="A110" s="251" t="n">
        <v>81</v>
      </c>
      <c r="B110" s="135" t="inlineStr">
        <is>
          <t>11.1.02.04-0031</t>
        </is>
      </c>
      <c r="C110" s="250" t="inlineStr">
        <is>
          <t>Лесоматериалы круглые, хвойных пород, для строительства, диаметр 14-24 см, длина 3-6,5 м</t>
        </is>
      </c>
      <c r="D110" s="251" t="inlineStr">
        <is>
          <t>м3</t>
        </is>
      </c>
      <c r="E110" s="340" t="n">
        <v>1.0098</v>
      </c>
      <c r="F110" s="268" t="n">
        <v>558.33</v>
      </c>
      <c r="G110" s="30">
        <f>ROUND(E110*F110,2)</f>
        <v/>
      </c>
      <c r="H110" s="128">
        <f>G110/$G$184</f>
        <v/>
      </c>
      <c r="I110" s="30">
        <f>ROUND(F110*'Прил. 10'!$D$13,2)</f>
        <v/>
      </c>
      <c r="J110" s="30">
        <f>ROUND(I110*E110,2)</f>
        <v/>
      </c>
    </row>
    <row r="111" hidden="1" outlineLevel="1" ht="25.5" customFormat="1" customHeight="1" s="199">
      <c r="A111" s="251" t="n">
        <v>82</v>
      </c>
      <c r="B111" s="135" t="inlineStr">
        <is>
          <t>25.1.05.02-0062</t>
        </is>
      </c>
      <c r="C111" s="250" t="inlineStr">
        <is>
          <t>Подкладка раздельного скрепления КБ-65 для рельсов Р-50, Р-75, Р-65 и КБ-50</t>
        </is>
      </c>
      <c r="D111" s="251" t="inlineStr">
        <is>
          <t>т</t>
        </is>
      </c>
      <c r="E111" s="340" t="n">
        <v>0.1182</v>
      </c>
      <c r="F111" s="268" t="n">
        <v>4679.74</v>
      </c>
      <c r="G111" s="30">
        <f>ROUND(E111*F111,2)</f>
        <v/>
      </c>
      <c r="H111" s="128">
        <f>G111/$G$184</f>
        <v/>
      </c>
      <c r="I111" s="30">
        <f>ROUND(F111*'Прил. 10'!$D$13,2)</f>
        <v/>
      </c>
      <c r="J111" s="30">
        <f>ROUND(I111*E111,2)</f>
        <v/>
      </c>
    </row>
    <row r="112" hidden="1" outlineLevel="1" ht="25.5" customFormat="1" customHeight="1" s="199">
      <c r="A112" s="251" t="n">
        <v>83</v>
      </c>
      <c r="B112" s="135" t="inlineStr">
        <is>
          <t>01.1.02.09-0021</t>
        </is>
      </c>
      <c r="C112" s="250" t="inlineStr">
        <is>
          <t>Ткань асбестовая со стеклонитью АСТ-1 толщиной 1,8 мм</t>
        </is>
      </c>
      <c r="D112" s="251" t="inlineStr">
        <is>
          <t>т</t>
        </is>
      </c>
      <c r="E112" s="340" t="n">
        <v>0.008</v>
      </c>
      <c r="F112" s="268" t="n">
        <v>66860</v>
      </c>
      <c r="G112" s="30">
        <f>ROUND(E112*F112,2)</f>
        <v/>
      </c>
      <c r="H112" s="128">
        <f>G112/$G$184</f>
        <v/>
      </c>
      <c r="I112" s="30">
        <f>ROUND(F112*'Прил. 10'!$D$13,2)</f>
        <v/>
      </c>
      <c r="J112" s="30">
        <f>ROUND(I112*E112,2)</f>
        <v/>
      </c>
    </row>
    <row r="113" hidden="1" outlineLevel="1" ht="51" customFormat="1" customHeight="1" s="199">
      <c r="A113" s="251" t="n">
        <v>84</v>
      </c>
      <c r="B113" s="135" t="inlineStr">
        <is>
          <t>20.2.04.06-0015</t>
        </is>
      </c>
      <c r="C113" s="250" t="inlineStr">
        <is>
          <t>Короб кабельный угловой горизонтального поворота трассы под углом 45 °, сейсмостойкий КУГ-0,1/0,5-45, горячеоцинкованный</t>
        </is>
      </c>
      <c r="D113" s="251" t="inlineStr">
        <is>
          <t>шт.</t>
        </is>
      </c>
      <c r="E113" s="340" t="n">
        <v>1</v>
      </c>
      <c r="F113" s="268" t="n">
        <v>530.28</v>
      </c>
      <c r="G113" s="30">
        <f>ROUND(E113*F113,2)</f>
        <v/>
      </c>
      <c r="H113" s="128">
        <f>G113/$G$184</f>
        <v/>
      </c>
      <c r="I113" s="30">
        <f>ROUND(F113*'Прил. 10'!$D$13,2)</f>
        <v/>
      </c>
      <c r="J113" s="30">
        <f>ROUND(I113*E113,2)</f>
        <v/>
      </c>
    </row>
    <row r="114" hidden="1" outlineLevel="1" ht="14.25" customFormat="1" customHeight="1" s="199">
      <c r="A114" s="251" t="n">
        <v>85</v>
      </c>
      <c r="B114" s="135" t="inlineStr">
        <is>
          <t>01.7.11.07-0032</t>
        </is>
      </c>
      <c r="C114" s="250" t="inlineStr">
        <is>
          <t>Электроды сварочные Э42, диаметр 4 мм</t>
        </is>
      </c>
      <c r="D114" s="251" t="inlineStr">
        <is>
          <t>т</t>
        </is>
      </c>
      <c r="E114" s="340" t="n">
        <v>0.0499</v>
      </c>
      <c r="F114" s="268" t="n">
        <v>10315</v>
      </c>
      <c r="G114" s="30">
        <f>ROUND(E114*F114,2)</f>
        <v/>
      </c>
      <c r="H114" s="128">
        <f>G114/$G$184</f>
        <v/>
      </c>
      <c r="I114" s="30">
        <f>ROUND(F114*'Прил. 10'!$D$13,2)</f>
        <v/>
      </c>
      <c r="J114" s="30">
        <f>ROUND(I114*E114,2)</f>
        <v/>
      </c>
    </row>
    <row r="115" hidden="1" outlineLevel="1" ht="76.5" customFormat="1" customHeight="1" s="199">
      <c r="A115" s="251" t="n">
        <v>86</v>
      </c>
      <c r="B115" s="135" t="inlineStr">
        <is>
          <t>07.2.07.12-0003</t>
        </is>
      </c>
      <c r="C115" s="250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15" s="251" t="inlineStr">
        <is>
          <t>т</t>
        </is>
      </c>
      <c r="E115" s="340" t="n">
        <v>0.04</v>
      </c>
      <c r="F115" s="268" t="n">
        <v>11255</v>
      </c>
      <c r="G115" s="30">
        <f>ROUND(E115*F115,2)</f>
        <v/>
      </c>
      <c r="H115" s="128">
        <f>G115/$G$184</f>
        <v/>
      </c>
      <c r="I115" s="30">
        <f>ROUND(F115*'Прил. 10'!$D$13,2)</f>
        <v/>
      </c>
      <c r="J115" s="30">
        <f>ROUND(I115*E115,2)</f>
        <v/>
      </c>
    </row>
    <row r="116" hidden="1" outlineLevel="1" ht="14.25" customFormat="1" customHeight="1" s="199">
      <c r="A116" s="251" t="n">
        <v>87</v>
      </c>
      <c r="B116" s="135" t="inlineStr">
        <is>
          <t>11.2.13.04-0012</t>
        </is>
      </c>
      <c r="C116" s="250" t="inlineStr">
        <is>
          <t>Щиты из досок толщиной 40 мм</t>
        </is>
      </c>
      <c r="D116" s="251" t="inlineStr">
        <is>
          <t>м2</t>
        </is>
      </c>
      <c r="E116" s="340" t="n">
        <v>7.695</v>
      </c>
      <c r="F116" s="268" t="n">
        <v>57.63</v>
      </c>
      <c r="G116" s="30">
        <f>ROUND(E116*F116,2)</f>
        <v/>
      </c>
      <c r="H116" s="128">
        <f>G116/$G$184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9">
      <c r="A117" s="251" t="n">
        <v>88</v>
      </c>
      <c r="B117" s="135" t="inlineStr">
        <is>
          <t>20.5.04.05-0001</t>
        </is>
      </c>
      <c r="C117" s="250" t="inlineStr">
        <is>
          <t>Зажим ответвительный ОА-400-1</t>
        </is>
      </c>
      <c r="D117" s="251" t="inlineStr">
        <is>
          <t>100 шт.</t>
        </is>
      </c>
      <c r="E117" s="340" t="inlineStr">
        <is>
          <t>0,06</t>
        </is>
      </c>
      <c r="F117" s="268" t="n">
        <v>5933</v>
      </c>
      <c r="G117" s="30">
        <f>ROUND(E117*F117,2)</f>
        <v/>
      </c>
      <c r="H117" s="128">
        <f>G117/$G$184</f>
        <v/>
      </c>
      <c r="I117" s="30">
        <f>ROUND(F117*'Прил. 10'!$D$13,2)</f>
        <v/>
      </c>
      <c r="J117" s="30">
        <f>ROUND(I117*E117,2)</f>
        <v/>
      </c>
    </row>
    <row r="118" hidden="1" outlineLevel="1" ht="25.5" customFormat="1" customHeight="1" s="199">
      <c r="A118" s="251" t="n">
        <v>89</v>
      </c>
      <c r="B118" s="135" t="inlineStr">
        <is>
          <t>08.3.03.06-0002</t>
        </is>
      </c>
      <c r="C118" s="250" t="inlineStr">
        <is>
          <t>Проволока горячекатаная в мотках, диаметром 6,3-6,5 мм</t>
        </is>
      </c>
      <c r="D118" s="251" t="inlineStr">
        <is>
          <t>т</t>
        </is>
      </c>
      <c r="E118" s="340" t="n">
        <v>0.0751</v>
      </c>
      <c r="F118" s="268" t="n">
        <v>4455.2</v>
      </c>
      <c r="G118" s="30">
        <f>ROUND(E118*F118,2)</f>
        <v/>
      </c>
      <c r="H118" s="128">
        <f>G118/$G$184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9">
      <c r="A119" s="251" t="n">
        <v>90</v>
      </c>
      <c r="B119" s="135" t="inlineStr">
        <is>
          <t>25.1.06.23-0021</t>
        </is>
      </c>
      <c r="C119" s="250" t="inlineStr">
        <is>
          <t>Стяжки стальные</t>
        </is>
      </c>
      <c r="D119" s="251" t="inlineStr">
        <is>
          <t>т</t>
        </is>
      </c>
      <c r="E119" s="340" t="n">
        <v>0.0462</v>
      </c>
      <c r="F119" s="268" t="n">
        <v>7166.25</v>
      </c>
      <c r="G119" s="30">
        <f>ROUND(E119*F119,2)</f>
        <v/>
      </c>
      <c r="H119" s="128">
        <f>G119/$G$184</f>
        <v/>
      </c>
      <c r="I119" s="30">
        <f>ROUND(F119*'Прил. 10'!$D$13,2)</f>
        <v/>
      </c>
      <c r="J119" s="30">
        <f>ROUND(I119*E119,2)</f>
        <v/>
      </c>
    </row>
    <row r="120" hidden="1" outlineLevel="1" ht="25.5" customFormat="1" customHeight="1" s="199">
      <c r="A120" s="251" t="n">
        <v>91</v>
      </c>
      <c r="B120" s="135" t="inlineStr">
        <is>
          <t>01.1.02.02-0021</t>
        </is>
      </c>
      <c r="C120" s="250" t="inlineStr">
        <is>
          <t>Бумага асбестовая электроизоляционная марки БЭ толщиной 0,2-0,3 мм</t>
        </is>
      </c>
      <c r="D120" s="251" t="inlineStr">
        <is>
          <t>т</t>
        </is>
      </c>
      <c r="E120" s="340" t="n">
        <v>0.024</v>
      </c>
      <c r="F120" s="268" t="n">
        <v>11549</v>
      </c>
      <c r="G120" s="30">
        <f>ROUND(E120*F120,2)</f>
        <v/>
      </c>
      <c r="H120" s="128">
        <f>G120/$G$184</f>
        <v/>
      </c>
      <c r="I120" s="30">
        <f>ROUND(F120*'Прил. 10'!$D$13,2)</f>
        <v/>
      </c>
      <c r="J120" s="30">
        <f>ROUND(I120*E120,2)</f>
        <v/>
      </c>
    </row>
    <row r="121" hidden="1" outlineLevel="1" ht="25.5" customFormat="1" customHeight="1" s="199">
      <c r="A121" s="251" t="n">
        <v>92</v>
      </c>
      <c r="B121" s="135" t="inlineStr">
        <is>
          <t>20.2.11.01-0022</t>
        </is>
      </c>
      <c r="C121" s="250" t="inlineStr">
        <is>
          <t>Распорка дистанционная глухая усиленная РГУ-3-400</t>
        </is>
      </c>
      <c r="D121" s="251" t="inlineStr">
        <is>
          <t>шт.</t>
        </is>
      </c>
      <c r="E121" s="340" t="n">
        <v>6</v>
      </c>
      <c r="F121" s="268" t="n">
        <v>44.89</v>
      </c>
      <c r="G121" s="30">
        <f>ROUND(E121*F121,2)</f>
        <v/>
      </c>
      <c r="H121" s="128">
        <f>G121/$G$184</f>
        <v/>
      </c>
      <c r="I121" s="30">
        <f>ROUND(F121*'Прил. 10'!$D$13,2)</f>
        <v/>
      </c>
      <c r="J121" s="30">
        <f>ROUND(I121*E121,2)</f>
        <v/>
      </c>
    </row>
    <row r="122" hidden="1" outlineLevel="1" ht="38.25" customFormat="1" customHeight="1" s="199">
      <c r="A122" s="251" t="n">
        <v>93</v>
      </c>
      <c r="B122" s="135" t="inlineStr">
        <is>
          <t>999-9950</t>
        </is>
      </c>
      <c r="C122" s="250" t="inlineStr">
        <is>
          <t>Вспомогательные ненормируемые материальные ресурсы (2% от оплаты труда рабочих)</t>
        </is>
      </c>
      <c r="D122" s="251" t="inlineStr">
        <is>
          <t>руб.</t>
        </is>
      </c>
      <c r="E122" s="340" t="n">
        <v>237.296</v>
      </c>
      <c r="F122" s="268" t="n">
        <v>1</v>
      </c>
      <c r="G122" s="30">
        <f>ROUND(E122*F122,2)</f>
        <v/>
      </c>
      <c r="H122" s="128">
        <f>G122/$G$184</f>
        <v/>
      </c>
      <c r="I122" s="30">
        <f>ROUND(F122*'Прил. 10'!$D$13,2)</f>
        <v/>
      </c>
      <c r="J122" s="30">
        <f>ROUND(I122*E122,2)</f>
        <v/>
      </c>
    </row>
    <row r="123" hidden="1" outlineLevel="1" ht="38.25" customFormat="1" customHeight="1" s="199">
      <c r="A123" s="251" t="n">
        <v>94</v>
      </c>
      <c r="B123" s="135" t="inlineStr">
        <is>
          <t>11.1.03.06-0087</t>
        </is>
      </c>
      <c r="C123" s="250" t="inlineStr">
        <is>
          <t>Доска обрезная, хвойных пород, ширина 75-150 мм, толщина 25 мм, длина 4-6,5 м, сорт III</t>
        </is>
      </c>
      <c r="D123" s="251" t="inlineStr">
        <is>
          <t>м3</t>
        </is>
      </c>
      <c r="E123" s="340" t="n">
        <v>0.1922</v>
      </c>
      <c r="F123" s="268" t="n">
        <v>1100</v>
      </c>
      <c r="G123" s="30">
        <f>ROUND(E123*F123,2)</f>
        <v/>
      </c>
      <c r="H123" s="128">
        <f>G123/$G$184</f>
        <v/>
      </c>
      <c r="I123" s="30">
        <f>ROUND(F123*'Прил. 10'!$D$13,2)</f>
        <v/>
      </c>
      <c r="J123" s="30">
        <f>ROUND(I123*E123,2)</f>
        <v/>
      </c>
    </row>
    <row r="124" hidden="1" outlineLevel="1" ht="51" customFormat="1" customHeight="1" s="199">
      <c r="A124" s="251" t="n">
        <v>95</v>
      </c>
      <c r="B124" s="135" t="inlineStr">
        <is>
          <t>08.1.02.13-0011</t>
        </is>
      </c>
      <c r="C124" s="250" t="inlineStr">
        <is>
          <t>Рукава металлические из стальной оцинкованной ленты, негерметичные, простого профиля, РЗ-ЦХ, диаметр условный 32 мм</t>
        </is>
      </c>
      <c r="D124" s="251" t="inlineStr">
        <is>
          <t>м</t>
        </is>
      </c>
      <c r="E124" s="340" t="n">
        <v>15.45</v>
      </c>
      <c r="F124" s="268" t="n">
        <v>13.25</v>
      </c>
      <c r="G124" s="30">
        <f>ROUND(E124*F124,2)</f>
        <v/>
      </c>
      <c r="H124" s="128">
        <f>G124/$G$184</f>
        <v/>
      </c>
      <c r="I124" s="30">
        <f>ROUND(F124*'Прил. 10'!$D$13,2)</f>
        <v/>
      </c>
      <c r="J124" s="30">
        <f>ROUND(I124*E124,2)</f>
        <v/>
      </c>
    </row>
    <row r="125" hidden="1" outlineLevel="1" ht="25.5" customFormat="1" customHeight="1" s="199">
      <c r="A125" s="251" t="n">
        <v>96</v>
      </c>
      <c r="B125" s="135" t="inlineStr">
        <is>
          <t>10.3.02.03-0011</t>
        </is>
      </c>
      <c r="C125" s="250" t="inlineStr">
        <is>
          <t>Припои оловянно-свинцовые бессурьмянистые, марка ПОС30</t>
        </is>
      </c>
      <c r="D125" s="251" t="inlineStr">
        <is>
          <t>т</t>
        </is>
      </c>
      <c r="E125" s="340" t="inlineStr">
        <is>
          <t>0,003</t>
        </is>
      </c>
      <c r="F125" s="268" t="n">
        <v>68050</v>
      </c>
      <c r="G125" s="30">
        <f>ROUND(E125*F125,2)</f>
        <v/>
      </c>
      <c r="H125" s="128">
        <f>G125/$G$184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9">
      <c r="A126" s="251" t="n">
        <v>97</v>
      </c>
      <c r="B126" s="135" t="inlineStr">
        <is>
          <t>08.3.05.02-0101</t>
        </is>
      </c>
      <c r="C126" s="250" t="inlineStr">
        <is>
          <t>Прокат толстолистовой горячекатаный в листах, марка стали ВСт3пс5, толщина 4-6 мм</t>
        </is>
      </c>
      <c r="D126" s="251" t="inlineStr">
        <is>
          <t>т</t>
        </is>
      </c>
      <c r="E126" s="340" t="n">
        <v>0.035</v>
      </c>
      <c r="F126" s="268" t="n">
        <v>5763</v>
      </c>
      <c r="G126" s="30">
        <f>ROUND(E126*F126,2)</f>
        <v/>
      </c>
      <c r="H126" s="128">
        <f>G126/$G$184</f>
        <v/>
      </c>
      <c r="I126" s="30">
        <f>ROUND(F126*'Прил. 10'!$D$13,2)</f>
        <v/>
      </c>
      <c r="J126" s="30">
        <f>ROUND(I126*E126,2)</f>
        <v/>
      </c>
    </row>
    <row r="127" hidden="1" outlineLevel="1" ht="25.5" customFormat="1" customHeight="1" s="199">
      <c r="A127" s="251" t="n">
        <v>98</v>
      </c>
      <c r="B127" s="135" t="inlineStr">
        <is>
          <t>08.3.07.01-0071</t>
        </is>
      </c>
      <c r="C127" s="250" t="inlineStr">
        <is>
          <t>Прокат полосовой, горячекатаный, марка стали ВСт3кп, размер 5х40 мм</t>
        </is>
      </c>
      <c r="D127" s="251" t="inlineStr">
        <is>
          <t>т</t>
        </is>
      </c>
      <c r="E127" s="340" t="n">
        <v>0.0314</v>
      </c>
      <c r="F127" s="268" t="n">
        <v>5763</v>
      </c>
      <c r="G127" s="30">
        <f>ROUND(E127*F127,2)</f>
        <v/>
      </c>
      <c r="H127" s="128">
        <f>G127/$G$184</f>
        <v/>
      </c>
      <c r="I127" s="30">
        <f>ROUND(F127*'Прил. 10'!$D$13,2)</f>
        <v/>
      </c>
      <c r="J127" s="30">
        <f>ROUND(I127*E127,2)</f>
        <v/>
      </c>
    </row>
    <row r="128" hidden="1" outlineLevel="1" ht="14.25" customFormat="1" customHeight="1" s="199">
      <c r="A128" s="251" t="n">
        <v>99</v>
      </c>
      <c r="B128" s="135" t="inlineStr">
        <is>
          <t>01.7.11.07-0054</t>
        </is>
      </c>
      <c r="C128" s="250" t="inlineStr">
        <is>
          <t>Электроды сварочные Э42, диаметр 6 мм</t>
        </is>
      </c>
      <c r="D128" s="251" t="inlineStr">
        <is>
          <t>т</t>
        </is>
      </c>
      <c r="E128" s="340" t="n">
        <v>0.0163</v>
      </c>
      <c r="F128" s="268" t="n">
        <v>9424</v>
      </c>
      <c r="G128" s="30">
        <f>ROUND(E128*F128,2)</f>
        <v/>
      </c>
      <c r="H128" s="128">
        <f>G128/$G$184</f>
        <v/>
      </c>
      <c r="I128" s="30">
        <f>ROUND(F128*'Прил. 10'!$D$13,2)</f>
        <v/>
      </c>
      <c r="J128" s="30">
        <f>ROUND(I128*E128,2)</f>
        <v/>
      </c>
    </row>
    <row r="129" hidden="1" outlineLevel="1" ht="25.5" customFormat="1" customHeight="1" s="199">
      <c r="A129" s="251" t="n">
        <v>100</v>
      </c>
      <c r="B129" s="135" t="inlineStr">
        <is>
          <t>25.1.01.04-0031</t>
        </is>
      </c>
      <c r="C129" s="250" t="inlineStr">
        <is>
          <t>Шпалы непропитанные для железных дорог, тип I</t>
        </is>
      </c>
      <c r="D129" s="251" t="inlineStr">
        <is>
          <t>шт.</t>
        </is>
      </c>
      <c r="E129" s="340" t="n">
        <v>0.48</v>
      </c>
      <c r="F129" s="268" t="n">
        <v>266.67</v>
      </c>
      <c r="G129" s="30">
        <f>ROUND(E129*F129,2)</f>
        <v/>
      </c>
      <c r="H129" s="128">
        <f>G129/$G$184</f>
        <v/>
      </c>
      <c r="I129" s="30">
        <f>ROUND(F129*'Прил. 10'!$D$13,2)</f>
        <v/>
      </c>
      <c r="J129" s="30">
        <f>ROUND(I129*E129,2)</f>
        <v/>
      </c>
    </row>
    <row r="130" hidden="1" outlineLevel="1" ht="14.25" customFormat="1" customHeight="1" s="199">
      <c r="A130" s="251" t="n">
        <v>101</v>
      </c>
      <c r="B130" s="135" t="inlineStr">
        <is>
          <t>01.7.15.03-0042</t>
        </is>
      </c>
      <c r="C130" s="250" t="inlineStr">
        <is>
          <t>Болты с гайками и шайбами строительные</t>
        </is>
      </c>
      <c r="D130" s="251" t="inlineStr">
        <is>
          <t>кг</t>
        </is>
      </c>
      <c r="E130" s="340">
        <f>10+3.6+0.0576</f>
        <v/>
      </c>
      <c r="F130" s="268" t="n">
        <v>9.039999999999999</v>
      </c>
      <c r="G130" s="30">
        <f>ROUND(E130*F130,2)</f>
        <v/>
      </c>
      <c r="H130" s="128">
        <f>G130/$G$184</f>
        <v/>
      </c>
      <c r="I130" s="30">
        <f>ROUND(F130*'Прил. 10'!$D$13,2)</f>
        <v/>
      </c>
      <c r="J130" s="30">
        <f>ROUND(I130*E130,2)</f>
        <v/>
      </c>
    </row>
    <row r="131" hidden="1" outlineLevel="1" ht="14.25" customFormat="1" customHeight="1" s="199">
      <c r="A131" s="251" t="n">
        <v>102</v>
      </c>
      <c r="B131" s="135" t="inlineStr">
        <is>
          <t>01.3.02.08-0001</t>
        </is>
      </c>
      <c r="C131" s="250" t="inlineStr">
        <is>
          <t>Кислород газообразный технический</t>
        </is>
      </c>
      <c r="D131" s="251" t="inlineStr">
        <is>
          <t>м3</t>
        </is>
      </c>
      <c r="E131" s="340" t="n">
        <v>16.854</v>
      </c>
      <c r="F131" s="268" t="n">
        <v>6.22</v>
      </c>
      <c r="G131" s="30">
        <f>ROUND(E131*F131,2)</f>
        <v/>
      </c>
      <c r="H131" s="128">
        <f>G131/$G$184</f>
        <v/>
      </c>
      <c r="I131" s="30">
        <f>ROUND(F131*'Прил. 10'!$D$13,2)</f>
        <v/>
      </c>
      <c r="J131" s="30">
        <f>ROUND(I131*E131,2)</f>
        <v/>
      </c>
    </row>
    <row r="132" hidden="1" outlineLevel="1" ht="25.5" customFormat="1" customHeight="1" s="199">
      <c r="A132" s="251" t="n">
        <v>103</v>
      </c>
      <c r="B132" s="135" t="inlineStr">
        <is>
          <t>20.1.01.02-0054</t>
        </is>
      </c>
      <c r="C132" s="250" t="inlineStr">
        <is>
          <t>Зажим аппаратный прессуемый: А2А-400-2</t>
        </is>
      </c>
      <c r="D132" s="251" t="inlineStr">
        <is>
          <t>100 шт.</t>
        </is>
      </c>
      <c r="E132" s="340" t="inlineStr">
        <is>
          <t>0,02</t>
        </is>
      </c>
      <c r="F132" s="268" t="n">
        <v>4986</v>
      </c>
      <c r="G132" s="30">
        <f>ROUND(E132*F132,2)</f>
        <v/>
      </c>
      <c r="H132" s="128">
        <f>G132/$G$184</f>
        <v/>
      </c>
      <c r="I132" s="30">
        <f>ROUND(F132*'Прил. 10'!$D$13,2)</f>
        <v/>
      </c>
      <c r="J132" s="30">
        <f>ROUND(I132*E132,2)</f>
        <v/>
      </c>
    </row>
    <row r="133" hidden="1" outlineLevel="1" ht="14.25" customFormat="1" customHeight="1" s="199">
      <c r="A133" s="251" t="n">
        <v>104</v>
      </c>
      <c r="B133" s="135" t="inlineStr">
        <is>
          <t>01.7.17.11-0001</t>
        </is>
      </c>
      <c r="C133" s="250" t="inlineStr">
        <is>
          <t>Бумага шлифовальная</t>
        </is>
      </c>
      <c r="D133" s="251" t="inlineStr">
        <is>
          <t>кг</t>
        </is>
      </c>
      <c r="E133" s="340" t="n">
        <v>1.94</v>
      </c>
      <c r="F133" s="268" t="n">
        <v>50</v>
      </c>
      <c r="G133" s="30">
        <f>ROUND(E133*F133,2)</f>
        <v/>
      </c>
      <c r="H133" s="128">
        <f>G133/$G$184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9">
      <c r="A134" s="251" t="n">
        <v>105</v>
      </c>
      <c r="B134" s="135" t="inlineStr">
        <is>
          <t>01.7.03.01-0001</t>
        </is>
      </c>
      <c r="C134" s="250" t="inlineStr">
        <is>
          <t>Вода</t>
        </is>
      </c>
      <c r="D134" s="251" t="inlineStr">
        <is>
          <t>м3</t>
        </is>
      </c>
      <c r="E134" s="340" t="n">
        <v>34.8783</v>
      </c>
      <c r="F134" s="268" t="n">
        <v>2.44</v>
      </c>
      <c r="G134" s="30">
        <f>ROUND(E134*F134,2)</f>
        <v/>
      </c>
      <c r="H134" s="128">
        <f>G134/$G$184</f>
        <v/>
      </c>
      <c r="I134" s="30">
        <f>ROUND(F134*'Прил. 10'!$D$13,2)</f>
        <v/>
      </c>
      <c r="J134" s="30">
        <f>ROUND(I134*E134,2)</f>
        <v/>
      </c>
    </row>
    <row r="135" hidden="1" outlineLevel="1" ht="25.5" customFormat="1" customHeight="1" s="199">
      <c r="A135" s="251" t="n">
        <v>106</v>
      </c>
      <c r="B135" s="135" t="inlineStr">
        <is>
          <t>05.1.01.13-0043</t>
        </is>
      </c>
      <c r="C135" s="250" t="inlineStr">
        <is>
          <t>Плита железобетонная покрытий, перекрытий и днищ</t>
        </is>
      </c>
      <c r="D135" s="251" t="inlineStr">
        <is>
          <t>м3</t>
        </is>
      </c>
      <c r="E135" s="340" t="n">
        <v>0.058</v>
      </c>
      <c r="F135" s="268" t="n">
        <v>1382.9</v>
      </c>
      <c r="G135" s="30">
        <f>ROUND(E135*F135,2)</f>
        <v/>
      </c>
      <c r="H135" s="128">
        <f>G135/$G$184</f>
        <v/>
      </c>
      <c r="I135" s="30">
        <f>ROUND(F135*'Прил. 10'!$D$13,2)</f>
        <v/>
      </c>
      <c r="J135" s="30">
        <f>ROUND(I135*E135,2)</f>
        <v/>
      </c>
    </row>
    <row r="136" hidden="1" outlineLevel="1" ht="25.5" customFormat="1" customHeight="1" s="199">
      <c r="A136" s="251" t="n">
        <v>107</v>
      </c>
      <c r="B136" s="135" t="inlineStr">
        <is>
          <t>03.1.02.03-0011</t>
        </is>
      </c>
      <c r="C136" s="250" t="inlineStr">
        <is>
          <t>Известь строительная негашеная комовая, сорт I</t>
        </is>
      </c>
      <c r="D136" s="251" t="inlineStr">
        <is>
          <t>т</t>
        </is>
      </c>
      <c r="E136" s="340" t="n">
        <v>0.1024</v>
      </c>
      <c r="F136" s="268" t="n">
        <v>734.5</v>
      </c>
      <c r="G136" s="30">
        <f>ROUND(E136*F136,2)</f>
        <v/>
      </c>
      <c r="H136" s="128">
        <f>G136/$G$184</f>
        <v/>
      </c>
      <c r="I136" s="30">
        <f>ROUND(F136*'Прил. 10'!$D$13,2)</f>
        <v/>
      </c>
      <c r="J136" s="30">
        <f>ROUND(I136*E136,2)</f>
        <v/>
      </c>
    </row>
    <row r="137" hidden="1" outlineLevel="1" ht="38.25" customFormat="1" customHeight="1" s="199">
      <c r="A137" s="251" t="n">
        <v>108</v>
      </c>
      <c r="B137" s="135" t="inlineStr">
        <is>
          <t>11.1.03.05-0085</t>
        </is>
      </c>
      <c r="C137" s="250" t="inlineStr">
        <is>
          <t>Доска необрезная, хвойных пород, длина 4-6,5 м, все ширины, толщина 44 мм и более, сорт III</t>
        </is>
      </c>
      <c r="D137" s="251" t="inlineStr">
        <is>
          <t>м3</t>
        </is>
      </c>
      <c r="E137" s="340" t="n">
        <v>0.09</v>
      </c>
      <c r="F137" s="268" t="n">
        <v>684</v>
      </c>
      <c r="G137" s="30">
        <f>ROUND(E137*F137,2)</f>
        <v/>
      </c>
      <c r="H137" s="128">
        <f>G137/$G$184</f>
        <v/>
      </c>
      <c r="I137" s="30">
        <f>ROUND(F137*'Прил. 10'!$D$13,2)</f>
        <v/>
      </c>
      <c r="J137" s="30">
        <f>ROUND(I137*E137,2)</f>
        <v/>
      </c>
    </row>
    <row r="138" hidden="1" outlineLevel="1" ht="25.5" customFormat="1" customHeight="1" s="199">
      <c r="A138" s="251" t="n">
        <v>109</v>
      </c>
      <c r="B138" s="135" t="inlineStr">
        <is>
          <t>20.2.08.05-0012</t>
        </is>
      </c>
      <c r="C138" s="250" t="inlineStr">
        <is>
          <t>Профиль зетовый сейсмостойкий ПZ 30х30х2-2/8, оцинкованный</t>
        </is>
      </c>
      <c r="D138" s="251" t="inlineStr">
        <is>
          <t>шт.</t>
        </is>
      </c>
      <c r="E138" s="340" t="n">
        <v>1</v>
      </c>
      <c r="F138" s="268" t="n">
        <v>56.89</v>
      </c>
      <c r="G138" s="30">
        <f>ROUND(E138*F138,2)</f>
        <v/>
      </c>
      <c r="H138" s="128">
        <f>G138/$G$184</f>
        <v/>
      </c>
      <c r="I138" s="30">
        <f>ROUND(F138*'Прил. 10'!$D$13,2)</f>
        <v/>
      </c>
      <c r="J138" s="30">
        <f>ROUND(I138*E138,2)</f>
        <v/>
      </c>
    </row>
    <row r="139" hidden="1" outlineLevel="1" ht="51" customFormat="1" customHeight="1" s="199">
      <c r="A139" s="251" t="n">
        <v>110</v>
      </c>
      <c r="B139" s="135" t="inlineStr">
        <is>
          <t>07.2.07.12-0020</t>
        </is>
      </c>
      <c r="C139" s="250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39" s="251" t="inlineStr">
        <is>
          <t>т</t>
        </is>
      </c>
      <c r="E139" s="340" t="n">
        <v>0.0073</v>
      </c>
      <c r="F139" s="268" t="n">
        <v>7712</v>
      </c>
      <c r="G139" s="30">
        <f>ROUND(E139*F139,2)</f>
        <v/>
      </c>
      <c r="H139" s="128">
        <f>G139/$G$184</f>
        <v/>
      </c>
      <c r="I139" s="30">
        <f>ROUND(F139*'Прил. 10'!$D$13,2)</f>
        <v/>
      </c>
      <c r="J139" s="30">
        <f>ROUND(I139*E139,2)</f>
        <v/>
      </c>
    </row>
    <row r="140" hidden="1" outlineLevel="1" ht="25.5" customFormat="1" customHeight="1" s="199">
      <c r="A140" s="251" t="n">
        <v>111</v>
      </c>
      <c r="B140" s="135" t="inlineStr">
        <is>
          <t>01.7.11.07-0034</t>
        </is>
      </c>
      <c r="C140" s="250" t="inlineStr">
        <is>
          <t>Электроды сварочные Э42А, диаметр 4 мм</t>
        </is>
      </c>
      <c r="D140" s="251" t="inlineStr">
        <is>
          <t>кг</t>
        </is>
      </c>
      <c r="E140" s="340" t="n">
        <v>4.9415</v>
      </c>
      <c r="F140" s="268" t="n">
        <v>10.57</v>
      </c>
      <c r="G140" s="30">
        <f>ROUND(E140*F140,2)</f>
        <v/>
      </c>
      <c r="H140" s="128">
        <f>G140/$G$184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9">
      <c r="A141" s="251" t="n">
        <v>112</v>
      </c>
      <c r="B141" s="135" t="inlineStr">
        <is>
          <t>25.2.01.01-0001</t>
        </is>
      </c>
      <c r="C141" s="250" t="inlineStr">
        <is>
          <t>Бирки-оконцеватели</t>
        </is>
      </c>
      <c r="D141" s="251" t="inlineStr">
        <is>
          <t>100 шт.</t>
        </is>
      </c>
      <c r="E141" s="340" t="n">
        <v>0.8</v>
      </c>
      <c r="F141" s="268" t="n">
        <v>63</v>
      </c>
      <c r="G141" s="30">
        <f>ROUND(E141*F141,2)</f>
        <v/>
      </c>
      <c r="H141" s="128">
        <f>G141/$G$184</f>
        <v/>
      </c>
      <c r="I141" s="30">
        <f>ROUND(F141*'Прил. 10'!$D$13,2)</f>
        <v/>
      </c>
      <c r="J141" s="30">
        <f>ROUND(I141*E141,2)</f>
        <v/>
      </c>
    </row>
    <row r="142" hidden="1" outlineLevel="1" ht="14.25" customFormat="1" customHeight="1" s="199">
      <c r="A142" s="251" t="n">
        <v>113</v>
      </c>
      <c r="B142" s="135" t="inlineStr">
        <is>
          <t>01.3.02.09-0022</t>
        </is>
      </c>
      <c r="C142" s="250" t="inlineStr">
        <is>
          <t>Пропан-бутан, смесь техническая</t>
        </is>
      </c>
      <c r="D142" s="251" t="inlineStr">
        <is>
          <t>кг</t>
        </is>
      </c>
      <c r="E142" s="340" t="n">
        <v>7.9541</v>
      </c>
      <c r="F142" s="268" t="n">
        <v>6.09</v>
      </c>
      <c r="G142" s="30">
        <f>ROUND(E142*F142,2)</f>
        <v/>
      </c>
      <c r="H142" s="128">
        <f>G142/$G$184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9">
      <c r="A143" s="251" t="n">
        <v>114</v>
      </c>
      <c r="B143" s="135" t="inlineStr">
        <is>
          <t>02.2.01.02-1042</t>
        </is>
      </c>
      <c r="C143" s="250" t="inlineStr">
        <is>
          <t>Гравий М 400, фракция 5(3)-10 мм</t>
        </is>
      </c>
      <c r="D143" s="251" t="inlineStr">
        <is>
          <t>м3</t>
        </is>
      </c>
      <c r="E143" s="340" t="n">
        <v>0.309</v>
      </c>
      <c r="F143" s="268" t="n">
        <v>152.29</v>
      </c>
      <c r="G143" s="30">
        <f>ROUND(E143*F143,2)</f>
        <v/>
      </c>
      <c r="H143" s="128">
        <f>G143/$G$184</f>
        <v/>
      </c>
      <c r="I143" s="30">
        <f>ROUND(F143*'Прил. 10'!$D$13,2)</f>
        <v/>
      </c>
      <c r="J143" s="30">
        <f>ROUND(I143*E143,2)</f>
        <v/>
      </c>
    </row>
    <row r="144" hidden="1" outlineLevel="1" ht="14.25" customFormat="1" customHeight="1" s="199">
      <c r="A144" s="251" t="n">
        <v>115</v>
      </c>
      <c r="B144" s="135" t="inlineStr">
        <is>
          <t>01.7.15.10-0053</t>
        </is>
      </c>
      <c r="C144" s="250" t="inlineStr">
        <is>
          <t>Скобы металлические</t>
        </is>
      </c>
      <c r="D144" s="251" t="inlineStr">
        <is>
          <t>кг</t>
        </is>
      </c>
      <c r="E144" s="340" t="n">
        <v>6.67</v>
      </c>
      <c r="F144" s="268" t="n">
        <v>6.4</v>
      </c>
      <c r="G144" s="30">
        <f>ROUND(E144*F144,2)</f>
        <v/>
      </c>
      <c r="H144" s="128">
        <f>G144/$G$184</f>
        <v/>
      </c>
      <c r="I144" s="30">
        <f>ROUND(F144*'Прил. 10'!$D$13,2)</f>
        <v/>
      </c>
      <c r="J144" s="30">
        <f>ROUND(I144*E144,2)</f>
        <v/>
      </c>
    </row>
    <row r="145" hidden="1" outlineLevel="1" ht="14.25" customFormat="1" customHeight="1" s="199">
      <c r="A145" s="251" t="n">
        <v>116</v>
      </c>
      <c r="B145" s="135" t="inlineStr">
        <is>
          <t>18.5.08.09-0001</t>
        </is>
      </c>
      <c r="C145" s="250" t="inlineStr">
        <is>
          <t>Патрубки</t>
        </is>
      </c>
      <c r="D145" s="251" t="inlineStr">
        <is>
          <t>10 шт.</t>
        </is>
      </c>
      <c r="E145" s="340" t="n">
        <v>0.15</v>
      </c>
      <c r="F145" s="268" t="n">
        <v>277.5</v>
      </c>
      <c r="G145" s="30">
        <f>ROUND(E145*F145,2)</f>
        <v/>
      </c>
      <c r="H145" s="128">
        <f>G145/$G$184</f>
        <v/>
      </c>
      <c r="I145" s="30">
        <f>ROUND(F145*'Прил. 10'!$D$13,2)</f>
        <v/>
      </c>
      <c r="J145" s="30">
        <f>ROUND(I145*E145,2)</f>
        <v/>
      </c>
    </row>
    <row r="146" hidden="1" outlineLevel="1" ht="38.25" customFormat="1" customHeight="1" s="199">
      <c r="A146" s="251" t="n">
        <v>117</v>
      </c>
      <c r="B146" s="135" t="inlineStr">
        <is>
          <t>04.1.02.05-0026</t>
        </is>
      </c>
      <c r="C146" s="250" t="inlineStr">
        <is>
          <t>Смеси бетонные тяжелого бетона (БСТ), крупность заполнителя 10 мм, класс В15 (М200)</t>
        </is>
      </c>
      <c r="D146" s="251" t="inlineStr">
        <is>
          <t>м3</t>
        </is>
      </c>
      <c r="E146" s="340" t="n">
        <v>0.061</v>
      </c>
      <c r="F146" s="268" t="n">
        <v>665</v>
      </c>
      <c r="G146" s="30">
        <f>ROUND(E146*F146,2)</f>
        <v/>
      </c>
      <c r="H146" s="128">
        <f>G146/$G$184</f>
        <v/>
      </c>
      <c r="I146" s="30">
        <f>ROUND(F146*'Прил. 10'!$D$13,2)</f>
        <v/>
      </c>
      <c r="J146" s="30">
        <f>ROUND(I146*E146,2)</f>
        <v/>
      </c>
    </row>
    <row r="147" hidden="1" outlineLevel="1" ht="38.25" customFormat="1" customHeight="1" s="199">
      <c r="A147" s="251" t="n">
        <v>118</v>
      </c>
      <c r="B147" s="135" t="inlineStr">
        <is>
          <t>08.3.07.01-0076</t>
        </is>
      </c>
      <c r="C147" s="250" t="inlineStr">
        <is>
          <t>Прокат полосовой, горячекатаный, марка стали Ст3сп, ширина 50-200 мм, толщина 4-5 мм</t>
        </is>
      </c>
      <c r="D147" s="251" t="inlineStr">
        <is>
          <t>т</t>
        </is>
      </c>
      <c r="E147" s="340" t="n">
        <v>0.0077</v>
      </c>
      <c r="F147" s="268" t="n">
        <v>5000</v>
      </c>
      <c r="G147" s="30">
        <f>ROUND(E147*F147,2)</f>
        <v/>
      </c>
      <c r="H147" s="128">
        <f>G147/$G$184</f>
        <v/>
      </c>
      <c r="I147" s="30">
        <f>ROUND(F147*'Прил. 10'!$D$13,2)</f>
        <v/>
      </c>
      <c r="J147" s="30">
        <f>ROUND(I147*E147,2)</f>
        <v/>
      </c>
    </row>
    <row r="148" hidden="1" outlineLevel="1" ht="38.25" customFormat="1" customHeight="1" s="199">
      <c r="A148" s="251" t="n">
        <v>119</v>
      </c>
      <c r="B148" s="135" t="inlineStr">
        <is>
          <t>11.1.03.01-0079</t>
        </is>
      </c>
      <c r="C148" s="250" t="inlineStr">
        <is>
          <t>Бруски обрезные, хвойных пород, длина 4-6,5 м, ширина 75-150 мм, толщина 40-75 мм, сорт III</t>
        </is>
      </c>
      <c r="D148" s="251" t="inlineStr">
        <is>
          <t>м3</t>
        </is>
      </c>
      <c r="E148" s="340" t="n">
        <v>0.0298</v>
      </c>
      <c r="F148" s="268" t="n">
        <v>1287</v>
      </c>
      <c r="G148" s="30">
        <f>ROUND(E148*F148,2)</f>
        <v/>
      </c>
      <c r="H148" s="128">
        <f>G148/$G$184</f>
        <v/>
      </c>
      <c r="I148" s="30">
        <f>ROUND(F148*'Прил. 10'!$D$13,2)</f>
        <v/>
      </c>
      <c r="J148" s="30">
        <f>ROUND(I148*E148,2)</f>
        <v/>
      </c>
    </row>
    <row r="149" hidden="1" outlineLevel="1" ht="14.25" customFormat="1" customHeight="1" s="199">
      <c r="A149" s="251" t="n">
        <v>120</v>
      </c>
      <c r="B149" s="135" t="inlineStr">
        <is>
          <t>01.7.02.07-0011</t>
        </is>
      </c>
      <c r="C149" s="250" t="inlineStr">
        <is>
          <t>Прессшпан листовой, марка А</t>
        </is>
      </c>
      <c r="D149" s="251" t="inlineStr">
        <is>
          <t>кг</t>
        </is>
      </c>
      <c r="E149" s="340" t="n">
        <v>0.785</v>
      </c>
      <c r="F149" s="268" t="n">
        <v>47.57</v>
      </c>
      <c r="G149" s="30">
        <f>ROUND(E149*F149,2)</f>
        <v/>
      </c>
      <c r="H149" s="128">
        <f>G149/$G$184</f>
        <v/>
      </c>
      <c r="I149" s="30">
        <f>ROUND(F149*'Прил. 10'!$D$13,2)</f>
        <v/>
      </c>
      <c r="J149" s="30">
        <f>ROUND(I149*E149,2)</f>
        <v/>
      </c>
    </row>
    <row r="150" hidden="1" outlineLevel="1" ht="38.25" customFormat="1" customHeight="1" s="199">
      <c r="A150" s="251" t="n">
        <v>121</v>
      </c>
      <c r="B150" s="135" t="inlineStr">
        <is>
          <t>04.1.02.05-0077</t>
        </is>
      </c>
      <c r="C150" s="250" t="inlineStr">
        <is>
          <t>Смеси бетонные тяжелого бетона (БСТ), крупность заполнителя более 40 мм, класс В15 (М200)</t>
        </is>
      </c>
      <c r="D150" s="251" t="inlineStr">
        <is>
          <t>м3</t>
        </is>
      </c>
      <c r="E150" s="340" t="n">
        <v>0.0562</v>
      </c>
      <c r="F150" s="268" t="n">
        <v>600</v>
      </c>
      <c r="G150" s="30">
        <f>ROUND(E150*F150,2)</f>
        <v/>
      </c>
      <c r="H150" s="128">
        <f>G150/$G$184</f>
        <v/>
      </c>
      <c r="I150" s="30">
        <f>ROUND(F150*'Прил. 10'!$D$13,2)</f>
        <v/>
      </c>
      <c r="J150" s="30">
        <f>ROUND(I150*E150,2)</f>
        <v/>
      </c>
    </row>
    <row r="151" hidden="1" outlineLevel="1" ht="14.25" customFormat="1" customHeight="1" s="199">
      <c r="A151" s="251" t="n">
        <v>122</v>
      </c>
      <c r="B151" s="135" t="inlineStr">
        <is>
          <t>01.7.20.08-0031</t>
        </is>
      </c>
      <c r="C151" s="250" t="inlineStr">
        <is>
          <t>Бязь суровая</t>
        </is>
      </c>
      <c r="D151" s="251" t="inlineStr">
        <is>
          <t>10 м2</t>
        </is>
      </c>
      <c r="E151" s="340" t="n">
        <v>0.41</v>
      </c>
      <c r="F151" s="268" t="n">
        <v>79.09999999999999</v>
      </c>
      <c r="G151" s="30">
        <f>ROUND(E151*F151,2)</f>
        <v/>
      </c>
      <c r="H151" s="128">
        <f>G151/$G$184</f>
        <v/>
      </c>
      <c r="I151" s="30">
        <f>ROUND(F151*'Прил. 10'!$D$13,2)</f>
        <v/>
      </c>
      <c r="J151" s="30">
        <f>ROUND(I151*E151,2)</f>
        <v/>
      </c>
    </row>
    <row r="152" hidden="1" outlineLevel="1" ht="25.5" customFormat="1" customHeight="1" s="199">
      <c r="A152" s="251" t="n">
        <v>123</v>
      </c>
      <c r="B152" s="135" t="inlineStr">
        <is>
          <t>04.3.01.09-0014</t>
        </is>
      </c>
      <c r="C152" s="250" t="inlineStr">
        <is>
          <t>Раствор готовый кладочный, цементный, М100</t>
        </is>
      </c>
      <c r="D152" s="251" t="inlineStr">
        <is>
          <t>м3</t>
        </is>
      </c>
      <c r="E152" s="340" t="n">
        <v>0.059</v>
      </c>
      <c r="F152" s="268" t="n">
        <v>519.8</v>
      </c>
      <c r="G152" s="30">
        <f>ROUND(E152*F152,2)</f>
        <v/>
      </c>
      <c r="H152" s="128">
        <f>G152/$G$184</f>
        <v/>
      </c>
      <c r="I152" s="30">
        <f>ROUND(F152*'Прил. 10'!$D$13,2)</f>
        <v/>
      </c>
      <c r="J152" s="30">
        <f>ROUND(I152*E152,2)</f>
        <v/>
      </c>
    </row>
    <row r="153" hidden="1" outlineLevel="1" ht="25.5" customFormat="1" customHeight="1" s="199">
      <c r="A153" s="251" t="n">
        <v>124</v>
      </c>
      <c r="B153" s="135" t="inlineStr">
        <is>
          <t>08.3.08.02-0052</t>
        </is>
      </c>
      <c r="C153" s="250" t="inlineStr">
        <is>
          <t>Уголок горячекатаный, марка стали ВСт3кп2, размер 50x50x5 мм</t>
        </is>
      </c>
      <c r="D153" s="251" t="inlineStr">
        <is>
          <t>т</t>
        </is>
      </c>
      <c r="E153" s="340">
        <f>0.0038+0.001</f>
        <v/>
      </c>
      <c r="F153" s="268" t="n">
        <v>5763</v>
      </c>
      <c r="G153" s="30">
        <f>ROUND(E153*F153,2)</f>
        <v/>
      </c>
      <c r="H153" s="128">
        <f>G153/$G$184</f>
        <v/>
      </c>
      <c r="I153" s="30">
        <f>ROUND(F153*'Прил. 10'!$D$13,2)</f>
        <v/>
      </c>
      <c r="J153" s="30">
        <f>ROUND(I153*E153,2)</f>
        <v/>
      </c>
    </row>
    <row r="154" hidden="1" outlineLevel="1" ht="14.25" customFormat="1" customHeight="1" s="199">
      <c r="A154" s="251" t="n">
        <v>125</v>
      </c>
      <c r="B154" s="135" t="inlineStr">
        <is>
          <t>01.7.20.08-0111</t>
        </is>
      </c>
      <c r="C154" s="250" t="inlineStr">
        <is>
          <t>Рогожа</t>
        </is>
      </c>
      <c r="D154" s="251" t="inlineStr">
        <is>
          <t>м2</t>
        </is>
      </c>
      <c r="E154" s="340" t="n">
        <v>2.673</v>
      </c>
      <c r="F154" s="268" t="n">
        <v>10.2</v>
      </c>
      <c r="G154" s="30">
        <f>ROUND(E154*F154,2)</f>
        <v/>
      </c>
      <c r="H154" s="128">
        <f>G154/$G$184</f>
        <v/>
      </c>
      <c r="I154" s="30">
        <f>ROUND(F154*'Прил. 10'!$D$13,2)</f>
        <v/>
      </c>
      <c r="J154" s="30">
        <f>ROUND(I154*E154,2)</f>
        <v/>
      </c>
    </row>
    <row r="155" hidden="1" outlineLevel="1" ht="25.5" customFormat="1" customHeight="1" s="199">
      <c r="A155" s="251" t="n">
        <v>126</v>
      </c>
      <c r="B155" s="135" t="inlineStr">
        <is>
          <t>01.7.15.06-0121</t>
        </is>
      </c>
      <c r="C155" s="250" t="inlineStr">
        <is>
          <t>Гвозди строительные с плоской головкой 1,6x50 мм</t>
        </is>
      </c>
      <c r="D155" s="251" t="inlineStr">
        <is>
          <t>т</t>
        </is>
      </c>
      <c r="E155" s="340" t="n">
        <v>0.0031</v>
      </c>
      <c r="F155" s="268" t="n">
        <v>8475</v>
      </c>
      <c r="G155" s="30">
        <f>ROUND(E155*F155,2)</f>
        <v/>
      </c>
      <c r="H155" s="128">
        <f>G155/$G$184</f>
        <v/>
      </c>
      <c r="I155" s="30">
        <f>ROUND(F155*'Прил. 10'!$D$13,2)</f>
        <v/>
      </c>
      <c r="J155" s="30">
        <f>ROUND(I155*E155,2)</f>
        <v/>
      </c>
    </row>
    <row r="156" hidden="1" outlineLevel="1" ht="14.25" customFormat="1" customHeight="1" s="199">
      <c r="A156" s="251" t="n">
        <v>127</v>
      </c>
      <c r="B156" s="135" t="inlineStr">
        <is>
          <t>14.4.02.09-0001</t>
        </is>
      </c>
      <c r="C156" s="250" t="inlineStr">
        <is>
          <t>Краска</t>
        </is>
      </c>
      <c r="D156" s="251" t="inlineStr">
        <is>
          <t>кг</t>
        </is>
      </c>
      <c r="E156" s="340" t="n">
        <v>0.6647999999999999</v>
      </c>
      <c r="F156" s="268" t="n">
        <v>28.6</v>
      </c>
      <c r="G156" s="30">
        <f>ROUND(E156*F156,2)</f>
        <v/>
      </c>
      <c r="H156" s="128">
        <f>G156/$G$184</f>
        <v/>
      </c>
      <c r="I156" s="30">
        <f>ROUND(F156*'Прил. 10'!$D$13,2)</f>
        <v/>
      </c>
      <c r="J156" s="30">
        <f>ROUND(I156*E156,2)</f>
        <v/>
      </c>
    </row>
    <row r="157" hidden="1" outlineLevel="1" ht="25.5" customFormat="1" customHeight="1" s="199">
      <c r="A157" s="251" t="n">
        <v>128</v>
      </c>
      <c r="B157" s="135" t="inlineStr">
        <is>
          <t>14.4.02.04-0015</t>
        </is>
      </c>
      <c r="C157" s="250" t="inlineStr">
        <is>
          <t>Краска масляная для внутренних работ МА-015, черная густотертая</t>
        </is>
      </c>
      <c r="D157" s="251" t="inlineStr">
        <is>
          <t>т</t>
        </is>
      </c>
      <c r="E157" s="340" t="n">
        <v>0.0011</v>
      </c>
      <c r="F157" s="268" t="n">
        <v>15707</v>
      </c>
      <c r="G157" s="30">
        <f>ROUND(E157*F157,2)</f>
        <v/>
      </c>
      <c r="H157" s="128">
        <f>G157/$G$184</f>
        <v/>
      </c>
      <c r="I157" s="30">
        <f>ROUND(F157*'Прил. 10'!$D$13,2)</f>
        <v/>
      </c>
      <c r="J157" s="30">
        <f>ROUND(I157*E157,2)</f>
        <v/>
      </c>
    </row>
    <row r="158" hidden="1" outlineLevel="1" ht="14.25" customFormat="1" customHeight="1" s="199">
      <c r="A158" s="251" t="n">
        <v>129</v>
      </c>
      <c r="B158" s="135" t="inlineStr">
        <is>
          <t>01.7.11.07-0035</t>
        </is>
      </c>
      <c r="C158" s="250" t="inlineStr">
        <is>
          <t>Электроды диаметром: 4 мм Э46</t>
        </is>
      </c>
      <c r="D158" s="251" t="inlineStr">
        <is>
          <t>т</t>
        </is>
      </c>
      <c r="E158" s="340" t="n">
        <v>0.0016</v>
      </c>
      <c r="F158" s="268" t="n">
        <v>10749</v>
      </c>
      <c r="G158" s="30">
        <f>ROUND(E158*F158,2)</f>
        <v/>
      </c>
      <c r="H158" s="128">
        <f>G158/$G$184</f>
        <v/>
      </c>
      <c r="I158" s="30">
        <f>ROUND(F158*'Прил. 10'!$D$13,2)</f>
        <v/>
      </c>
      <c r="J158" s="30">
        <f>ROUND(I158*E158,2)</f>
        <v/>
      </c>
    </row>
    <row r="159" hidden="1" outlineLevel="1" ht="14.25" customFormat="1" customHeight="1" s="199">
      <c r="A159" s="251" t="n">
        <v>130</v>
      </c>
      <c r="B159" s="135" t="inlineStr">
        <is>
          <t>08.3.11.01-0091</t>
        </is>
      </c>
      <c r="C159" s="250" t="inlineStr">
        <is>
          <t>Швеллеры № 40, марка стали Ст0</t>
        </is>
      </c>
      <c r="D159" s="251" t="inlineStr">
        <is>
          <t>т</t>
        </is>
      </c>
      <c r="E159" s="340" t="n">
        <v>0.0031</v>
      </c>
      <c r="F159" s="268" t="n">
        <v>4920</v>
      </c>
      <c r="G159" s="30">
        <f>ROUND(E159*F159,2)</f>
        <v/>
      </c>
      <c r="H159" s="128">
        <f>G159/$G$184</f>
        <v/>
      </c>
      <c r="I159" s="30">
        <f>ROUND(F159*'Прил. 10'!$D$13,2)</f>
        <v/>
      </c>
      <c r="J159" s="30">
        <f>ROUND(I159*E159,2)</f>
        <v/>
      </c>
    </row>
    <row r="160" hidden="1" outlineLevel="1" ht="25.5" customFormat="1" customHeight="1" s="199">
      <c r="A160" s="251" t="n">
        <v>131</v>
      </c>
      <c r="B160" s="135" t="inlineStr">
        <is>
          <t>01.7.15.04-0011</t>
        </is>
      </c>
      <c r="C160" s="250" t="inlineStr">
        <is>
          <t>Винты с полукруглой головкой, длина 50 мм</t>
        </is>
      </c>
      <c r="D160" s="251" t="inlineStr">
        <is>
          <t>т</t>
        </is>
      </c>
      <c r="E160" s="340" t="n">
        <v>0.0012</v>
      </c>
      <c r="F160" s="268" t="n">
        <v>12430</v>
      </c>
      <c r="G160" s="30">
        <f>ROUND(E160*F160,2)</f>
        <v/>
      </c>
      <c r="H160" s="128">
        <f>G160/$G$184</f>
        <v/>
      </c>
      <c r="I160" s="30">
        <f>ROUND(F160*'Прил. 10'!$D$13,2)</f>
        <v/>
      </c>
      <c r="J160" s="30">
        <f>ROUND(I160*E160,2)</f>
        <v/>
      </c>
    </row>
    <row r="161" hidden="1" outlineLevel="1" ht="25.5" customFormat="1" customHeight="1" s="199">
      <c r="A161" s="251" t="n">
        <v>132</v>
      </c>
      <c r="B161" s="135" t="inlineStr">
        <is>
          <t>04.3.01.09-0023</t>
        </is>
      </c>
      <c r="C161" s="250" t="inlineStr">
        <is>
          <t>Раствор отделочный тяжелый цементный, состав 1:3</t>
        </is>
      </c>
      <c r="D161" s="251" t="inlineStr">
        <is>
          <t>м3</t>
        </is>
      </c>
      <c r="E161" s="340" t="n">
        <v>0.03</v>
      </c>
      <c r="F161" s="268" t="n">
        <v>497</v>
      </c>
      <c r="G161" s="30">
        <f>ROUND(E161*F161,2)</f>
        <v/>
      </c>
      <c r="H161" s="128">
        <f>G161/$G$184</f>
        <v/>
      </c>
      <c r="I161" s="30">
        <f>ROUND(F161*'Прил. 10'!$D$13,2)</f>
        <v/>
      </c>
      <c r="J161" s="30">
        <f>ROUND(I161*E161,2)</f>
        <v/>
      </c>
    </row>
    <row r="162" hidden="1" outlineLevel="1" ht="28.9" customFormat="1" customHeight="1" s="199">
      <c r="A162" s="251" t="n">
        <v>133</v>
      </c>
      <c r="B162" s="135" t="inlineStr">
        <is>
          <t>08.1.02.11-0001</t>
        </is>
      </c>
      <c r="C162" s="250" t="inlineStr">
        <is>
          <t>Поковки из квадратных заготовок, масса 1,8 кг</t>
        </is>
      </c>
      <c r="D162" s="251" t="inlineStr">
        <is>
          <t>т</t>
        </is>
      </c>
      <c r="E162" s="340" t="n">
        <v>0.0024</v>
      </c>
      <c r="F162" s="268" t="n">
        <v>5989</v>
      </c>
      <c r="G162" s="30">
        <f>ROUND(E162*F162,2)</f>
        <v/>
      </c>
      <c r="H162" s="128">
        <f>G162/$G$184</f>
        <v/>
      </c>
      <c r="I162" s="30">
        <f>ROUND(F162*'Прил. 10'!$D$13,2)</f>
        <v/>
      </c>
      <c r="J162" s="30">
        <f>ROUND(I162*E162,2)</f>
        <v/>
      </c>
    </row>
    <row r="163" hidden="1" outlineLevel="1" ht="14.25" customFormat="1" customHeight="1" s="199">
      <c r="A163" s="251" t="n">
        <v>134</v>
      </c>
      <c r="B163" s="135" t="inlineStr">
        <is>
          <t>14.5.09.07-0029</t>
        </is>
      </c>
      <c r="C163" s="250" t="inlineStr">
        <is>
          <t>Растворитель марки Р-4</t>
        </is>
      </c>
      <c r="D163" s="251" t="inlineStr">
        <is>
          <t>т</t>
        </is>
      </c>
      <c r="E163" s="340" t="n">
        <v>0.001</v>
      </c>
      <c r="F163" s="268" t="n">
        <v>9420</v>
      </c>
      <c r="G163" s="30">
        <f>ROUND(E163*F163,2)</f>
        <v/>
      </c>
      <c r="H163" s="128">
        <f>G163/$G$184</f>
        <v/>
      </c>
      <c r="I163" s="30">
        <f>ROUND(F163*'Прил. 10'!$D$13,2)</f>
        <v/>
      </c>
      <c r="J163" s="30">
        <f>ROUND(I163*E163,2)</f>
        <v/>
      </c>
    </row>
    <row r="164" hidden="1" outlineLevel="1" ht="14.25" customFormat="1" customHeight="1" s="199">
      <c r="A164" s="251" t="n">
        <v>135</v>
      </c>
      <c r="B164" s="135" t="inlineStr">
        <is>
          <t>14.4.01.01-0003</t>
        </is>
      </c>
      <c r="C164" s="250" t="inlineStr">
        <is>
          <t>Грунтовка ГФ-021</t>
        </is>
      </c>
      <c r="D164" s="251" t="inlineStr">
        <is>
          <t>т</t>
        </is>
      </c>
      <c r="E164" s="340" t="n">
        <v>0.0005</v>
      </c>
      <c r="F164" s="268" t="n">
        <v>15620</v>
      </c>
      <c r="G164" s="30">
        <f>ROUND(E164*F164,2)</f>
        <v/>
      </c>
      <c r="H164" s="128">
        <f>G164/$G$184</f>
        <v/>
      </c>
      <c r="I164" s="30">
        <f>ROUND(F164*'Прил. 10'!$D$13,2)</f>
        <v/>
      </c>
      <c r="J164" s="30">
        <f>ROUND(I164*E164,2)</f>
        <v/>
      </c>
    </row>
    <row r="165" hidden="1" outlineLevel="1" ht="14.25" customFormat="1" customHeight="1" s="199">
      <c r="A165" s="251" t="n">
        <v>136</v>
      </c>
      <c r="B165" s="135" t="inlineStr">
        <is>
          <t>01.7.20.08-0071</t>
        </is>
      </c>
      <c r="C165" s="250" t="inlineStr">
        <is>
          <t>Канат пеньковый пропитанный</t>
        </is>
      </c>
      <c r="D165" s="251" t="inlineStr">
        <is>
          <t>т</t>
        </is>
      </c>
      <c r="E165" s="340" t="n">
        <v>0.0002</v>
      </c>
      <c r="F165" s="268" t="n">
        <v>37900</v>
      </c>
      <c r="G165" s="30">
        <f>ROUND(E165*F165,2)</f>
        <v/>
      </c>
      <c r="H165" s="128">
        <f>G165/$G$184</f>
        <v/>
      </c>
      <c r="I165" s="30">
        <f>ROUND(F165*'Прил. 10'!$D$13,2)</f>
        <v/>
      </c>
      <c r="J165" s="30">
        <f>ROUND(I165*E165,2)</f>
        <v/>
      </c>
    </row>
    <row r="166" hidden="1" outlineLevel="1" ht="14.25" customFormat="1" customHeight="1" s="199">
      <c r="A166" s="251" t="n">
        <v>137</v>
      </c>
      <c r="B166" s="135" t="inlineStr">
        <is>
          <t>14.1.02.01-0002</t>
        </is>
      </c>
      <c r="C166" s="250" t="inlineStr">
        <is>
          <t>Клей БМК-5к</t>
        </is>
      </c>
      <c r="D166" s="251" t="inlineStr">
        <is>
          <t>кг</t>
        </is>
      </c>
      <c r="E166" s="340" t="n">
        <v>0.28</v>
      </c>
      <c r="F166" s="268" t="n">
        <v>25.8</v>
      </c>
      <c r="G166" s="30">
        <f>ROUND(E166*F166,2)</f>
        <v/>
      </c>
      <c r="H166" s="128">
        <f>G166/$G$184</f>
        <v/>
      </c>
      <c r="I166" s="30">
        <f>ROUND(F166*'Прил. 10'!$D$13,2)</f>
        <v/>
      </c>
      <c r="J166" s="30">
        <f>ROUND(I166*E166,2)</f>
        <v/>
      </c>
    </row>
    <row r="167" hidden="1" outlineLevel="1" ht="25.5" customFormat="1" customHeight="1" s="199">
      <c r="A167" s="251" t="n">
        <v>138</v>
      </c>
      <c r="B167" s="135" t="inlineStr">
        <is>
          <t>01.3.01.06-0050</t>
        </is>
      </c>
      <c r="C167" s="250" t="inlineStr">
        <is>
          <t>Смазка универсальная тугоплавкая УТ (консталин жировой)</t>
        </is>
      </c>
      <c r="D167" s="251" t="inlineStr">
        <is>
          <t>т</t>
        </is>
      </c>
      <c r="E167" s="340" t="n">
        <v>0.0004</v>
      </c>
      <c r="F167" s="268" t="n">
        <v>17500</v>
      </c>
      <c r="G167" s="30">
        <f>ROUND(E167*F167,2)</f>
        <v/>
      </c>
      <c r="H167" s="128">
        <f>G167/$G$184</f>
        <v/>
      </c>
      <c r="I167" s="30">
        <f>ROUND(F167*'Прил. 10'!$D$13,2)</f>
        <v/>
      </c>
      <c r="J167" s="30">
        <f>ROUND(I167*E167,2)</f>
        <v/>
      </c>
    </row>
    <row r="168" hidden="1" outlineLevel="1" ht="25.5" customFormat="1" customHeight="1" s="199">
      <c r="A168" s="251" t="n">
        <v>139</v>
      </c>
      <c r="B168" s="135" t="inlineStr">
        <is>
          <t>04.3.01.09-0012</t>
        </is>
      </c>
      <c r="C168" s="250" t="inlineStr">
        <is>
          <t>Раствор готовый кладочный цементный марки 50</t>
        </is>
      </c>
      <c r="D168" s="251" t="inlineStr">
        <is>
          <t>м3</t>
        </is>
      </c>
      <c r="E168" s="340" t="n">
        <v>0.0112</v>
      </c>
      <c r="F168" s="268" t="n">
        <v>485.9</v>
      </c>
      <c r="G168" s="30">
        <f>ROUND(E168*F168,2)</f>
        <v/>
      </c>
      <c r="H168" s="128">
        <f>G168/$G$184</f>
        <v/>
      </c>
      <c r="I168" s="30">
        <f>ROUND(F168*'Прил. 10'!$D$13,2)</f>
        <v/>
      </c>
      <c r="J168" s="30">
        <f>ROUND(I168*E168,2)</f>
        <v/>
      </c>
    </row>
    <row r="169" hidden="1" outlineLevel="1" ht="25.5" customFormat="1" customHeight="1" s="199">
      <c r="A169" s="251" t="n">
        <v>140</v>
      </c>
      <c r="B169" s="135" t="inlineStr">
        <is>
          <t>01.7.15.10-0019</t>
        </is>
      </c>
      <c r="C169" s="250" t="inlineStr">
        <is>
          <t>Скобы крепежные для рукавов металлических, диаметр 32 мм</t>
        </is>
      </c>
      <c r="D169" s="251" t="inlineStr">
        <is>
          <t>100 шт.</t>
        </is>
      </c>
      <c r="E169" s="340" t="inlineStr">
        <is>
          <t>0,05</t>
        </is>
      </c>
      <c r="F169" s="268" t="n">
        <v>80</v>
      </c>
      <c r="G169" s="30">
        <f>ROUND(E169*F169,2)</f>
        <v/>
      </c>
      <c r="H169" s="128">
        <f>G169/$G$184</f>
        <v/>
      </c>
      <c r="I169" s="30">
        <f>ROUND(F169*'Прил. 10'!$D$13,2)</f>
        <v/>
      </c>
      <c r="J169" s="30">
        <f>ROUND(I169*E169,2)</f>
        <v/>
      </c>
    </row>
    <row r="170" hidden="1" outlineLevel="1" ht="14.25" customFormat="1" customHeight="1" s="199">
      <c r="A170" s="251" t="n">
        <v>141</v>
      </c>
      <c r="B170" s="135" t="inlineStr">
        <is>
          <t>01.7.15.07-0014</t>
        </is>
      </c>
      <c r="C170" s="250" t="inlineStr">
        <is>
          <t>Дюбели распорные полипропиленовые</t>
        </is>
      </c>
      <c r="D170" s="251" t="inlineStr">
        <is>
          <t>100 шт.</t>
        </is>
      </c>
      <c r="E170" s="340" t="n">
        <v>0.04</v>
      </c>
      <c r="F170" s="268" t="n">
        <v>86</v>
      </c>
      <c r="G170" s="30">
        <f>ROUND(E170*F170,2)</f>
        <v/>
      </c>
      <c r="H170" s="128">
        <f>G170/$G$184</f>
        <v/>
      </c>
      <c r="I170" s="30">
        <f>ROUND(F170*'Прил. 10'!$D$13,2)</f>
        <v/>
      </c>
      <c r="J170" s="30">
        <f>ROUND(I170*E170,2)</f>
        <v/>
      </c>
    </row>
    <row r="171" hidden="1" outlineLevel="1" ht="14.25" customFormat="1" customHeight="1" s="199">
      <c r="A171" s="251" t="n">
        <v>142</v>
      </c>
      <c r="B171" s="135" t="inlineStr">
        <is>
          <t>20.1.02.23-0082</t>
        </is>
      </c>
      <c r="C171" s="250" t="inlineStr">
        <is>
          <t>Перемычки гибкие, тип ПГС-50</t>
        </is>
      </c>
      <c r="D171" s="251" t="inlineStr">
        <is>
          <t>10 шт.</t>
        </is>
      </c>
      <c r="E171" s="340" t="inlineStr">
        <is>
          <t>0,075</t>
        </is>
      </c>
      <c r="F171" s="268" t="n">
        <v>39</v>
      </c>
      <c r="G171" s="30">
        <f>ROUND(E171*F171,2)</f>
        <v/>
      </c>
      <c r="H171" s="128">
        <f>G171/$G$184</f>
        <v/>
      </c>
      <c r="I171" s="30">
        <f>ROUND(F171*'Прил. 10'!$D$13,2)</f>
        <v/>
      </c>
      <c r="J171" s="30">
        <f>ROUND(I171*E171,2)</f>
        <v/>
      </c>
    </row>
    <row r="172" hidden="1" outlineLevel="1" ht="38.25" customFormat="1" customHeight="1" s="199">
      <c r="A172" s="251" t="n">
        <v>143</v>
      </c>
      <c r="B172" s="135" t="inlineStr">
        <is>
          <t>11.1.03.01-0077</t>
        </is>
      </c>
      <c r="C172" s="250" t="inlineStr">
        <is>
          <t>Бруски обрезные, хвойных пород, длина 4-6,5 м, ширина 75-150 мм, толщина 40-75 мм, сорт I</t>
        </is>
      </c>
      <c r="D172" s="251" t="inlineStr">
        <is>
          <t>м3</t>
        </is>
      </c>
      <c r="E172" s="340" t="n">
        <v>0.0017</v>
      </c>
      <c r="F172" s="268" t="n">
        <v>1700</v>
      </c>
      <c r="G172" s="30">
        <f>ROUND(E172*F172,2)</f>
        <v/>
      </c>
      <c r="H172" s="128">
        <f>G172/$G$184</f>
        <v/>
      </c>
      <c r="I172" s="30">
        <f>ROUND(F172*'Прил. 10'!$D$13,2)</f>
        <v/>
      </c>
      <c r="J172" s="30">
        <f>ROUND(I172*E172,2)</f>
        <v/>
      </c>
    </row>
    <row r="173" hidden="1" outlineLevel="1" ht="51" customFormat="1" customHeight="1" s="199">
      <c r="A173" s="251" t="n">
        <v>144</v>
      </c>
      <c r="B173" s="135" t="inlineStr">
        <is>
          <t>23.3.06.04-0011</t>
        </is>
      </c>
      <c r="C173" s="250" t="inlineStr">
        <is>
          <t>Трубы стальные сварные неоцинкованные водогазопроводные с резьбой, легкие, номинальный диаметр 50 мм, толщина стенки 3 мм</t>
        </is>
      </c>
      <c r="D173" s="251" t="inlineStr">
        <is>
          <t>м</t>
        </is>
      </c>
      <c r="E173" s="340" t="n">
        <v>0.075</v>
      </c>
      <c r="F173" s="268" t="n">
        <v>28.05</v>
      </c>
      <c r="G173" s="30">
        <f>ROUND(E173*F173,2)</f>
        <v/>
      </c>
      <c r="H173" s="128">
        <f>G173/$G$184</f>
        <v/>
      </c>
      <c r="I173" s="30">
        <f>ROUND(F173*'Прил. 10'!$D$13,2)</f>
        <v/>
      </c>
      <c r="J173" s="30">
        <f>ROUND(I173*E173,2)</f>
        <v/>
      </c>
    </row>
    <row r="174" hidden="1" outlineLevel="1" ht="14.25" customFormat="1" customHeight="1" s="199">
      <c r="A174" s="251" t="n">
        <v>145</v>
      </c>
      <c r="B174" s="135" t="inlineStr">
        <is>
          <t>01.3.01.06-0046</t>
        </is>
      </c>
      <c r="C174" s="250" t="inlineStr">
        <is>
          <t>Смазка солидол жировой марки «Ж»</t>
        </is>
      </c>
      <c r="D174" s="251" t="inlineStr">
        <is>
          <t>т</t>
        </is>
      </c>
      <c r="E174" s="340" t="n">
        <v>0.0002</v>
      </c>
      <c r="F174" s="268" t="n">
        <v>9661.5</v>
      </c>
      <c r="G174" s="30">
        <f>ROUND(E174*F174,2)</f>
        <v/>
      </c>
      <c r="H174" s="128">
        <f>G174/$G$184</f>
        <v/>
      </c>
      <c r="I174" s="30">
        <f>ROUND(F174*'Прил. 10'!$D$13,2)</f>
        <v/>
      </c>
      <c r="J174" s="30">
        <f>ROUND(I174*E174,2)</f>
        <v/>
      </c>
    </row>
    <row r="175" hidden="1" outlineLevel="1" ht="14.25" customFormat="1" customHeight="1" s="199">
      <c r="A175" s="251" t="n">
        <v>146</v>
      </c>
      <c r="B175" s="135" t="inlineStr">
        <is>
          <t>14.4.03.03-0002</t>
        </is>
      </c>
      <c r="C175" s="250" t="inlineStr">
        <is>
          <t>Лак битумный БТ-123</t>
        </is>
      </c>
      <c r="D175" s="251" t="inlineStr">
        <is>
          <t>т</t>
        </is>
      </c>
      <c r="E175" s="340" t="n">
        <v>0.0002</v>
      </c>
      <c r="F175" s="268" t="n">
        <v>7826.9</v>
      </c>
      <c r="G175" s="30">
        <f>ROUND(E175*F175,2)</f>
        <v/>
      </c>
      <c r="H175" s="128">
        <f>G175/$G$184</f>
        <v/>
      </c>
      <c r="I175" s="30">
        <f>ROUND(F175*'Прил. 10'!$D$13,2)</f>
        <v/>
      </c>
      <c r="J175" s="30">
        <f>ROUND(I175*E175,2)</f>
        <v/>
      </c>
    </row>
    <row r="176" hidden="1" outlineLevel="1" ht="51" customFormat="1" customHeight="1" s="199">
      <c r="A176" s="251" t="n">
        <v>147</v>
      </c>
      <c r="B176" s="135" t="inlineStr">
        <is>
          <t>08.2.02.11-0007</t>
        </is>
      </c>
      <c r="C176" s="25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76" s="251" t="inlineStr">
        <is>
          <t>10 м</t>
        </is>
      </c>
      <c r="E176" s="340" t="n">
        <v>0.0302</v>
      </c>
      <c r="F176" s="268" t="n">
        <v>50.24</v>
      </c>
      <c r="G176" s="30">
        <f>ROUND(E176*F176,2)</f>
        <v/>
      </c>
      <c r="H176" s="128">
        <f>G176/$G$184</f>
        <v/>
      </c>
      <c r="I176" s="30">
        <f>ROUND(F176*'Прил. 10'!$D$13,2)</f>
        <v/>
      </c>
      <c r="J176" s="30">
        <f>ROUND(I176*E176,2)</f>
        <v/>
      </c>
    </row>
    <row r="177" hidden="1" outlineLevel="1" ht="14.25" customFormat="1" customHeight="1" s="199">
      <c r="A177" s="251" t="n">
        <v>148</v>
      </c>
      <c r="B177" s="135" t="inlineStr">
        <is>
          <t>20.2.09.05-0012</t>
        </is>
      </c>
      <c r="C177" s="250" t="inlineStr">
        <is>
          <t>Муфты соединительные</t>
        </is>
      </c>
      <c r="D177" s="251" t="inlineStr">
        <is>
          <t>шт.</t>
        </is>
      </c>
      <c r="E177" s="340" t="n">
        <v>1.5</v>
      </c>
      <c r="F177" s="268" t="n">
        <v>0.71</v>
      </c>
      <c r="G177" s="30">
        <f>ROUND(E177*F177,2)</f>
        <v/>
      </c>
      <c r="H177" s="128">
        <f>G177/$G$184</f>
        <v/>
      </c>
      <c r="I177" s="30">
        <f>ROUND(F177*'Прил. 10'!$D$13,2)</f>
        <v/>
      </c>
      <c r="J177" s="30">
        <f>ROUND(I177*E177,2)</f>
        <v/>
      </c>
    </row>
    <row r="178" hidden="1" outlineLevel="1" ht="38.25" customFormat="1" customHeight="1" s="199">
      <c r="A178" s="251" t="n">
        <v>149</v>
      </c>
      <c r="B178" s="135" t="inlineStr">
        <is>
          <t>11.1.03.06-0096</t>
        </is>
      </c>
      <c r="C178" s="250" t="inlineStr">
        <is>
          <t>Доска обрезная, хвойных пород, ширина 75-150 мм, толщина 44 мм и более, длина 4-6,5 м, сорт IV</t>
        </is>
      </c>
      <c r="D178" s="251" t="inlineStr">
        <is>
          <t>м3</t>
        </is>
      </c>
      <c r="E178" s="340" t="n">
        <v>0.001</v>
      </c>
      <c r="F178" s="268" t="n">
        <v>770</v>
      </c>
      <c r="G178" s="30">
        <f>ROUND(E178*F178,2)</f>
        <v/>
      </c>
      <c r="H178" s="128">
        <f>G178/$G$184</f>
        <v/>
      </c>
      <c r="I178" s="30">
        <f>ROUND(F178*'Прил. 10'!$D$13,2)</f>
        <v/>
      </c>
      <c r="J178" s="30">
        <f>ROUND(I178*E178,2)</f>
        <v/>
      </c>
    </row>
    <row r="179" hidden="1" outlineLevel="1" ht="14.25" customFormat="1" customHeight="1" s="199">
      <c r="A179" s="251" t="n">
        <v>150</v>
      </c>
      <c r="B179" s="135" t="inlineStr">
        <is>
          <t>20.2.02.01-0019</t>
        </is>
      </c>
      <c r="C179" s="250" t="inlineStr">
        <is>
          <t>Втулки изолирующие</t>
        </is>
      </c>
      <c r="D179" s="251" t="inlineStr">
        <is>
          <t>1000 шт.</t>
        </is>
      </c>
      <c r="E179" s="340" t="inlineStr">
        <is>
          <t>0,0015</t>
        </is>
      </c>
      <c r="F179" s="268" t="n">
        <v>270</v>
      </c>
      <c r="G179" s="30">
        <f>ROUND(E179*F179,2)</f>
        <v/>
      </c>
      <c r="H179" s="128">
        <f>G179/$G$184</f>
        <v/>
      </c>
      <c r="I179" s="30">
        <f>ROUND(F179*'Прил. 10'!$D$13,2)</f>
        <v/>
      </c>
      <c r="J179" s="30">
        <f>ROUND(I179*E179,2)</f>
        <v/>
      </c>
    </row>
    <row r="180" hidden="1" outlineLevel="1" ht="38.25" customFormat="1" customHeight="1" s="199">
      <c r="A180" s="251" t="n">
        <v>151</v>
      </c>
      <c r="B180" s="135" t="inlineStr">
        <is>
          <t>11.1.03.06-0092</t>
        </is>
      </c>
      <c r="C180" s="250" t="inlineStr">
        <is>
          <t>Доска обрезная, хвойных пород, ширина 75-150 мм, толщина 32-40 мм, длина 4-6,5 м, сорт IV</t>
        </is>
      </c>
      <c r="D180" s="251" t="inlineStr">
        <is>
          <t>м3</t>
        </is>
      </c>
      <c r="E180" s="340" t="n">
        <v>0.0002</v>
      </c>
      <c r="F180" s="268" t="n">
        <v>1010</v>
      </c>
      <c r="G180" s="30">
        <f>ROUND(E180*F180,2)</f>
        <v/>
      </c>
      <c r="H180" s="128">
        <f>G180/$G$184</f>
        <v/>
      </c>
      <c r="I180" s="30">
        <f>ROUND(F180*'Прил. 10'!$D$13,2)</f>
        <v/>
      </c>
      <c r="J180" s="30">
        <f>ROUND(I180*E180,2)</f>
        <v/>
      </c>
    </row>
    <row r="181" hidden="1" outlineLevel="1" ht="14.25" customFormat="1" customHeight="1" s="199">
      <c r="A181" s="251" t="n">
        <v>152</v>
      </c>
      <c r="B181" s="135" t="inlineStr">
        <is>
          <t>01.3.02.02-0001</t>
        </is>
      </c>
      <c r="C181" s="250" t="inlineStr">
        <is>
          <t>Аргон газообразный, сорт I</t>
        </is>
      </c>
      <c r="D181" s="251" t="inlineStr">
        <is>
          <t>м3</t>
        </is>
      </c>
      <c r="E181" s="340" t="n">
        <v>0.0062</v>
      </c>
      <c r="F181" s="268" t="n">
        <v>17.86</v>
      </c>
      <c r="G181" s="30">
        <f>ROUND(E181*F181,2)</f>
        <v/>
      </c>
      <c r="H181" s="128">
        <f>G181/$G$184</f>
        <v/>
      </c>
      <c r="I181" s="30">
        <f>ROUND(F181*'Прил. 10'!$D$13,2)</f>
        <v/>
      </c>
      <c r="J181" s="30">
        <f>ROUND(I181*E181,2)</f>
        <v/>
      </c>
    </row>
    <row r="182" hidden="1" outlineLevel="1" ht="51" customFormat="1" customHeight="1" s="199">
      <c r="A182" s="251" t="n">
        <v>153</v>
      </c>
      <c r="B182" s="135" t="inlineStr">
        <is>
          <t>01.7.15.14-0043</t>
        </is>
      </c>
      <c r="C182" s="250" t="inlineStr">
        <is>
          <t>Шурупы самонарезающий прокалывающий, для крепления металлических профилей или листовых деталей 3,5/11 мм</t>
        </is>
      </c>
      <c r="D182" s="251" t="inlineStr">
        <is>
          <t>100 шт.</t>
        </is>
      </c>
      <c r="E182" s="340" t="inlineStr">
        <is>
          <t>0,04</t>
        </is>
      </c>
      <c r="F182" s="268" t="n">
        <v>2</v>
      </c>
      <c r="G182" s="30">
        <f>ROUND(E182*F182,2)</f>
        <v/>
      </c>
      <c r="H182" s="128">
        <f>G182/$G$184</f>
        <v/>
      </c>
      <c r="I182" s="30">
        <f>ROUND(F182*'Прил. 10'!$D$13,2)</f>
        <v/>
      </c>
      <c r="J182" s="30">
        <f>ROUND(I182*E182,2)</f>
        <v/>
      </c>
    </row>
    <row r="183" collapsed="1" ht="14.25" customFormat="1" customHeight="1" s="199">
      <c r="A183" s="262" t="n"/>
      <c r="B183" s="251" t="n"/>
      <c r="C183" s="250" t="inlineStr">
        <is>
          <t>Итого прочие материалы</t>
        </is>
      </c>
      <c r="D183" s="251" t="n"/>
      <c r="E183" s="340" t="n"/>
      <c r="F183" s="253" t="n"/>
      <c r="G183" s="30">
        <f>SUM(G89:G182)</f>
        <v/>
      </c>
      <c r="H183" s="128">
        <f>G183/$G$184</f>
        <v/>
      </c>
      <c r="I183" s="30" t="n"/>
      <c r="J183" s="30">
        <f>SUM(J89:J182)</f>
        <v/>
      </c>
    </row>
    <row r="184" ht="14.25" customFormat="1" customHeight="1" s="199">
      <c r="A184" s="251" t="n"/>
      <c r="B184" s="251" t="n"/>
      <c r="C184" s="239" t="inlineStr">
        <is>
          <t>Итого по разделу «Материалы»</t>
        </is>
      </c>
      <c r="D184" s="251" t="n"/>
      <c r="E184" s="252" t="n"/>
      <c r="F184" s="253" t="n"/>
      <c r="G184" s="30">
        <f>G88+G183</f>
        <v/>
      </c>
      <c r="H184" s="254">
        <f>G184/$G$184</f>
        <v/>
      </c>
      <c r="I184" s="30" t="n"/>
      <c r="J184" s="30">
        <f>J88+J183</f>
        <v/>
      </c>
    </row>
    <row r="185" ht="14.25" customFormat="1" customHeight="1" s="199">
      <c r="A185" s="251" t="n"/>
      <c r="B185" s="251" t="n"/>
      <c r="C185" s="250" t="inlineStr">
        <is>
          <t>ИТОГО ПО РМ</t>
        </is>
      </c>
      <c r="D185" s="251" t="n"/>
      <c r="E185" s="252" t="n"/>
      <c r="F185" s="253" t="n"/>
      <c r="G185" s="30">
        <f>G15+G64+G184</f>
        <v/>
      </c>
      <c r="H185" s="254" t="n"/>
      <c r="I185" s="30" t="n"/>
      <c r="J185" s="30">
        <f>J15+J64+J184</f>
        <v/>
      </c>
    </row>
    <row r="186" ht="14.25" customFormat="1" customHeight="1" s="199">
      <c r="A186" s="251" t="n"/>
      <c r="B186" s="251" t="n"/>
      <c r="C186" s="250" t="inlineStr">
        <is>
          <t>Накладные расходы</t>
        </is>
      </c>
      <c r="D186" s="133">
        <f>ROUND(G186/(G$17+$G$15),2)</f>
        <v/>
      </c>
      <c r="E186" s="252" t="n"/>
      <c r="F186" s="253" t="n"/>
      <c r="G186" s="30" t="n">
        <v>43309</v>
      </c>
      <c r="H186" s="254" t="n"/>
      <c r="I186" s="30" t="n"/>
      <c r="J186" s="30">
        <f>ROUND(D186*(J15+J17),2)</f>
        <v/>
      </c>
    </row>
    <row r="187" ht="14.25" customFormat="1" customHeight="1" s="199">
      <c r="A187" s="251" t="n"/>
      <c r="B187" s="251" t="n"/>
      <c r="C187" s="250" t="inlineStr">
        <is>
          <t>Сметная прибыль</t>
        </is>
      </c>
      <c r="D187" s="133">
        <f>ROUND(G187/(G$15+G$17),2)</f>
        <v/>
      </c>
      <c r="E187" s="252" t="n"/>
      <c r="F187" s="253" t="n"/>
      <c r="G187" s="30" t="n">
        <v>25989</v>
      </c>
      <c r="H187" s="254" t="n"/>
      <c r="I187" s="30" t="n"/>
      <c r="J187" s="30">
        <f>ROUND(D187*(J15+J17),2)</f>
        <v/>
      </c>
    </row>
    <row r="188" ht="14.25" customFormat="1" customHeight="1" s="199">
      <c r="A188" s="251" t="n"/>
      <c r="B188" s="251" t="n"/>
      <c r="C188" s="250" t="inlineStr">
        <is>
          <t>Итого СМР (с НР и СП)</t>
        </is>
      </c>
      <c r="D188" s="251" t="n"/>
      <c r="E188" s="252" t="n"/>
      <c r="F188" s="253" t="n"/>
      <c r="G188" s="30">
        <f>G15+G64+G184+G186+G187</f>
        <v/>
      </c>
      <c r="H188" s="254" t="n"/>
      <c r="I188" s="30" t="n"/>
      <c r="J188" s="30">
        <f>J15+J64+J184+J186+J187</f>
        <v/>
      </c>
    </row>
    <row r="189" ht="14.25" customFormat="1" customHeight="1" s="199">
      <c r="A189" s="251" t="n"/>
      <c r="B189" s="251" t="n"/>
      <c r="C189" s="250" t="inlineStr">
        <is>
          <t>ВСЕГО СМР + ОБОРУДОВАНИЕ</t>
        </is>
      </c>
      <c r="D189" s="251" t="n"/>
      <c r="E189" s="252" t="n"/>
      <c r="F189" s="253" t="n"/>
      <c r="G189" s="30">
        <f>G188+G70</f>
        <v/>
      </c>
      <c r="H189" s="254" t="n"/>
      <c r="I189" s="30" t="n"/>
      <c r="J189" s="30">
        <f>J188+J70</f>
        <v/>
      </c>
    </row>
    <row r="190" ht="34.5" customFormat="1" customHeight="1" s="199">
      <c r="A190" s="251" t="n"/>
      <c r="B190" s="251" t="n"/>
      <c r="C190" s="250" t="inlineStr">
        <is>
          <t>ИТОГО ПОКАЗАТЕЛЬ НА ЕД. ИЗМ.</t>
        </is>
      </c>
      <c r="D190" s="251" t="inlineStr">
        <is>
          <t>1 ед</t>
        </is>
      </c>
      <c r="E190" s="340" t="n">
        <v>1</v>
      </c>
      <c r="F190" s="253" t="n"/>
      <c r="G190" s="30">
        <f>G189/E190</f>
        <v/>
      </c>
      <c r="H190" s="254" t="n"/>
      <c r="I190" s="30" t="n"/>
      <c r="J190" s="30">
        <f>J189/E190</f>
        <v/>
      </c>
    </row>
    <row r="191">
      <c r="A191" s="199" t="n"/>
      <c r="B191" s="199" t="n"/>
      <c r="C191" s="199" t="n"/>
      <c r="E191" s="199" t="n"/>
      <c r="I191" s="199" t="n"/>
    </row>
    <row r="192" ht="14.25" customFormat="1" customHeight="1" s="199">
      <c r="A192" s="189" t="inlineStr">
        <is>
          <t>Составил ______________________    А.Р. Маркова</t>
        </is>
      </c>
      <c r="B192" s="199" t="n"/>
      <c r="C192" s="199" t="n"/>
      <c r="E192" s="199" t="n"/>
      <c r="I192" s="199" t="n"/>
    </row>
    <row r="193" ht="14.25" customFormat="1" customHeight="1" s="199">
      <c r="A193" s="200" t="inlineStr">
        <is>
          <t xml:space="preserve">                         (подпись, инициалы, фамилия)</t>
        </is>
      </c>
      <c r="B193" s="199" t="n"/>
      <c r="C193" s="199" t="n"/>
      <c r="E193" s="199" t="n"/>
      <c r="I193" s="199" t="n"/>
    </row>
    <row r="194" ht="14.25" customFormat="1" customHeight="1" s="199">
      <c r="A194" s="189" t="n"/>
      <c r="B194" s="199" t="n"/>
      <c r="C194" s="199" t="n"/>
      <c r="E194" s="199" t="n"/>
      <c r="I194" s="199" t="n"/>
    </row>
    <row r="195" ht="14.25" customFormat="1" customHeight="1" s="199">
      <c r="A195" s="189" t="inlineStr">
        <is>
          <t>Проверил ______________________        А.В. Костянецкая</t>
        </is>
      </c>
      <c r="B195" s="199" t="n"/>
      <c r="C195" s="199" t="n"/>
      <c r="E195" s="199" t="n"/>
      <c r="I195" s="199" t="n"/>
    </row>
    <row r="196" ht="14.25" customFormat="1" customHeight="1" s="199">
      <c r="A196" s="200" t="inlineStr">
        <is>
          <t xml:space="preserve">                        (подпись, инициалы, фамилия)</t>
        </is>
      </c>
      <c r="B196" s="199" t="n"/>
      <c r="C196" s="199" t="n"/>
      <c r="E196" s="199" t="n"/>
      <c r="I196" s="199" t="n"/>
    </row>
  </sheetData>
  <mergeCells count="21">
    <mergeCell ref="F10:G10"/>
    <mergeCell ref="B65:H65"/>
    <mergeCell ref="A4:J4"/>
    <mergeCell ref="C10:C11"/>
    <mergeCell ref="H2:J2"/>
    <mergeCell ref="E10:E11"/>
    <mergeCell ref="A7:H7"/>
    <mergeCell ref="B16:H16"/>
    <mergeCell ref="B72:H72"/>
    <mergeCell ref="B10:B11"/>
    <mergeCell ref="B66:H66"/>
    <mergeCell ref="B18:H18"/>
    <mergeCell ref="D6:J6"/>
    <mergeCell ref="A10:A11"/>
    <mergeCell ref="A8:H8"/>
    <mergeCell ref="D10:D11"/>
    <mergeCell ref="B13:H13"/>
    <mergeCell ref="I10:J10"/>
    <mergeCell ref="B73:H73"/>
    <mergeCell ref="B19:H19"/>
    <mergeCell ref="H10:H11"/>
  </mergeCells>
  <conditionalFormatting sqref="B20:B26">
    <cfRule type="duplicateValues" priority="1" dxfId="0">
      <formula>None</formula>
    </cfRule>
    <cfRule type="duplicateValues" priority="2" dxfId="0">
      <formula>None</formula>
    </cfRule>
  </conditionalFormatting>
  <conditionalFormatting sqref="B28:B62">
    <cfRule type="duplicateValues" priority="3" dxfId="0">
      <formula>None</formula>
    </cfRule>
    <cfRule type="duplicateValues" priority="4" dxfId="0">
      <formula>None</formula>
    </cfRule>
  </conditionalFormatting>
  <conditionalFormatting sqref="B74:B83">
    <cfRule type="duplicateValues" priority="5" dxfId="0">
      <formula>None</formula>
    </cfRule>
  </conditionalFormatting>
  <conditionalFormatting sqref="B85:B86">
    <cfRule type="duplicateValues" priority="6" dxfId="0">
      <formula>None</formula>
    </cfRule>
  </conditionalFormatting>
  <conditionalFormatting sqref="B87">
    <cfRule type="duplicateValues" priority="7" dxfId="0">
      <formula>None</formula>
    </cfRule>
  </conditionalFormatting>
  <conditionalFormatting sqref="B89:B182">
    <cfRule type="duplicateValues" priority="8" dxfId="0">
      <formula>None</formula>
    </cfRule>
  </conditionalFormatting>
  <conditionalFormatting sqref="F85">
    <cfRule type="duplicateValues" priority="9" dxfId="0">
      <formula>None</formula>
    </cfRule>
  </conditionalFormatting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showGridLines="1" showRowColHeaders="1" tabSelected="0" view="pageBreakPreview" workbookViewId="0">
      <selection activeCell="C12" sqref="C12"/>
    </sheetView>
  </sheetViews>
  <sheetFormatPr baseColWidth="8" defaultRowHeight="14.4" outlineLevelRow="0"/>
  <cols>
    <col width="5.7109375" customWidth="1" style="201" min="1" max="1"/>
    <col width="17.5703125" customWidth="1" style="201" min="2" max="2"/>
    <col width="39.140625" customWidth="1" style="201" min="3" max="3"/>
    <col width="10.7109375" customWidth="1" style="201" min="4" max="4"/>
    <col width="13.85546875" customWidth="1" style="201" min="5" max="5"/>
    <col width="13.28515625" customWidth="1" style="201" min="6" max="6"/>
    <col width="14.140625" customWidth="1" style="201" min="7" max="7"/>
  </cols>
  <sheetData>
    <row r="1">
      <c r="A1" s="264" t="inlineStr">
        <is>
          <t>Приложение №6</t>
        </is>
      </c>
    </row>
    <row r="2" ht="21.75" customHeight="1" s="201">
      <c r="A2" s="264" t="n"/>
      <c r="B2" s="264" t="n"/>
      <c r="C2" s="264" t="n"/>
      <c r="D2" s="264" t="n"/>
      <c r="E2" s="264" t="n"/>
      <c r="F2" s="264" t="n"/>
      <c r="G2" s="264" t="n"/>
    </row>
    <row r="3">
      <c r="A3" s="270" t="inlineStr">
        <is>
          <t>Расчет стоимости оборудования</t>
        </is>
      </c>
    </row>
    <row r="4" ht="25.5" customHeight="1" s="201">
      <c r="A4" s="271" t="inlineStr">
        <is>
          <t>Наименование разрабатываемого показателя УНЦ — КРМ 330кВ мощность 180(3х60) Мвар ШР</t>
        </is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" customHeight="1" s="201">
      <c r="A6" s="269" t="inlineStr">
        <is>
          <t>№ пп.</t>
        </is>
      </c>
      <c r="B6" s="269" t="inlineStr">
        <is>
          <t>Код ресурса</t>
        </is>
      </c>
      <c r="C6" s="269" t="inlineStr">
        <is>
          <t>Наименование</t>
        </is>
      </c>
      <c r="D6" s="269" t="inlineStr">
        <is>
          <t>Ед. изм.</t>
        </is>
      </c>
      <c r="E6" s="251" t="inlineStr">
        <is>
          <t>Кол-во единиц по проектным данным</t>
        </is>
      </c>
      <c r="F6" s="269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 s="201">
      <c r="A9" s="24" t="n"/>
      <c r="B9" s="250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201">
      <c r="A10" s="251" t="n"/>
      <c r="B10" s="239" t="n"/>
      <c r="C10" s="250" t="inlineStr">
        <is>
          <t>ИТОГО ИНЖЕНЕРНОЕ ОБОРУДОВАНИЕ</t>
        </is>
      </c>
      <c r="D10" s="239" t="n"/>
      <c r="E10" s="103" t="n"/>
      <c r="F10" s="253" t="n"/>
      <c r="G10" s="253" t="n">
        <v>0</v>
      </c>
    </row>
    <row r="11">
      <c r="A11" s="251" t="n"/>
      <c r="B11" s="250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67.15000000000001" customHeight="1" s="201">
      <c r="A12" s="251" t="n">
        <v>1</v>
      </c>
      <c r="B12" s="176">
        <f>'Прил.5 Расчет СМР и ОБ'!B67</f>
        <v/>
      </c>
      <c r="C12" s="176">
        <f>'Прил.5 Расчет СМР и ОБ'!C67</f>
        <v/>
      </c>
      <c r="D12" s="173">
        <f>'Прил.5 Расчет СМР и ОБ'!D67</f>
        <v/>
      </c>
      <c r="E12" s="345">
        <f>'Прил.5 Расчет СМР и ОБ'!E67</f>
        <v/>
      </c>
      <c r="F12" s="181">
        <f>'Прил.5 Расчет СМР и ОБ'!F67</f>
        <v/>
      </c>
      <c r="G12" s="30">
        <f>ROUND(E12*F12,2)</f>
        <v/>
      </c>
    </row>
    <row r="13" ht="25.5" customHeight="1" s="201">
      <c r="A13" s="251" t="n"/>
      <c r="B13" s="250" t="n"/>
      <c r="C13" s="250" t="inlineStr">
        <is>
          <t>ИТОГО ТЕХНОЛОГИЧЕСКОЕ ОБОРУДОВАНИЕ</t>
        </is>
      </c>
      <c r="D13" s="250" t="n"/>
      <c r="E13" s="268" t="n"/>
      <c r="F13" s="253" t="n"/>
      <c r="G13" s="30">
        <f>SUM(G12:G12)</f>
        <v/>
      </c>
    </row>
    <row r="14" ht="19.5" customHeight="1" s="201">
      <c r="A14" s="251" t="n"/>
      <c r="B14" s="250" t="n"/>
      <c r="C14" s="250" t="inlineStr">
        <is>
          <t>Всего по разделу «Оборудование»</t>
        </is>
      </c>
      <c r="D14" s="250" t="n"/>
      <c r="E14" s="268" t="n"/>
      <c r="F14" s="253" t="n"/>
      <c r="G14" s="30">
        <f>G10+G13</f>
        <v/>
      </c>
    </row>
    <row r="15">
      <c r="A15" s="197" t="n"/>
      <c r="B15" s="198" t="n"/>
      <c r="C15" s="197" t="n"/>
      <c r="D15" s="197" t="n"/>
      <c r="E15" s="197" t="n"/>
      <c r="F15" s="197" t="n"/>
      <c r="G15" s="197" t="n"/>
    </row>
    <row r="16">
      <c r="A16" s="189" t="inlineStr">
        <is>
          <t>Составил ______________________    А.Р. Маркова</t>
        </is>
      </c>
      <c r="B16" s="199" t="n"/>
      <c r="C16" s="199" t="n"/>
      <c r="D16" s="197" t="n"/>
      <c r="E16" s="197" t="n"/>
      <c r="F16" s="197" t="n"/>
      <c r="G16" s="197" t="n"/>
    </row>
    <row r="17">
      <c r="A17" s="200" t="inlineStr">
        <is>
          <t xml:space="preserve">                         (подпись, инициалы, фамилия)</t>
        </is>
      </c>
      <c r="B17" s="199" t="n"/>
      <c r="C17" s="199" t="n"/>
      <c r="D17" s="197" t="n"/>
      <c r="E17" s="197" t="n"/>
      <c r="F17" s="197" t="n"/>
      <c r="G17" s="197" t="n"/>
    </row>
    <row r="18">
      <c r="A18" s="189" t="n"/>
      <c r="B18" s="199" t="n"/>
      <c r="C18" s="199" t="n"/>
      <c r="D18" s="197" t="n"/>
      <c r="E18" s="197" t="n"/>
      <c r="F18" s="197" t="n"/>
      <c r="G18" s="197" t="n"/>
    </row>
    <row r="19">
      <c r="A19" s="189" t="inlineStr">
        <is>
          <t>Проверил ______________________        А.В. Костянецкая</t>
        </is>
      </c>
      <c r="B19" s="199" t="n"/>
      <c r="C19" s="199" t="n"/>
      <c r="D19" s="197" t="n"/>
      <c r="E19" s="197" t="n"/>
      <c r="F19" s="197" t="n"/>
      <c r="G19" s="197" t="n"/>
    </row>
    <row r="20">
      <c r="A20" s="200" t="inlineStr">
        <is>
          <t xml:space="preserve">                        (подпись, инициалы, фамилия)</t>
        </is>
      </c>
      <c r="B20" s="199" t="n"/>
      <c r="C20" s="199" t="n"/>
      <c r="D20" s="197" t="n"/>
      <c r="E20" s="197" t="n"/>
      <c r="F20" s="197" t="n"/>
      <c r="G20" s="1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showGridLines="1" showRowColHeaders="1" tabSelected="0" view="pageBreakPreview" workbookViewId="0">
      <selection activeCell="B11" sqref="B11"/>
    </sheetView>
  </sheetViews>
  <sheetFormatPr baseColWidth="8" defaultColWidth="8.85546875" defaultRowHeight="14.4" outlineLevelRow="0"/>
  <cols>
    <col width="14.42578125" customWidth="1" style="201" min="1" max="1"/>
    <col width="29.7109375" customWidth="1" style="201" min="2" max="2"/>
    <col width="39.140625" customWidth="1" style="201" min="3" max="3"/>
    <col width="24.5703125" customWidth="1" style="201" min="4" max="4"/>
  </cols>
  <sheetData>
    <row r="1">
      <c r="B1" s="189" t="n"/>
      <c r="C1" s="189" t="n"/>
      <c r="D1" s="264" t="inlineStr">
        <is>
          <t>Приложение №7</t>
        </is>
      </c>
    </row>
    <row r="2">
      <c r="A2" s="264" t="n"/>
      <c r="B2" s="264" t="n"/>
      <c r="C2" s="264" t="n"/>
      <c r="D2" s="264" t="n"/>
    </row>
    <row r="3" ht="24.75" customHeight="1" s="201">
      <c r="A3" s="270" t="inlineStr">
        <is>
          <t>Расчет показателя УНЦ</t>
        </is>
      </c>
    </row>
    <row r="4" ht="24.75" customHeight="1" s="201">
      <c r="A4" s="270" t="n"/>
      <c r="B4" s="270" t="n"/>
      <c r="C4" s="270" t="n"/>
      <c r="D4" s="270" t="n"/>
    </row>
    <row r="5" ht="24.6" customHeight="1" s="201">
      <c r="A5" s="271" t="inlineStr">
        <is>
          <t xml:space="preserve">Наименование разрабатываемого показателя УНЦ - </t>
        </is>
      </c>
      <c r="D5" s="271">
        <f>'Прил.5 Расчет СМР и ОБ'!D6:J6</f>
        <v/>
      </c>
    </row>
    <row r="6" ht="19.9" customHeight="1" s="201">
      <c r="A6" s="271" t="inlineStr">
        <is>
          <t>Единица измерения  — 1 ед</t>
        </is>
      </c>
      <c r="D6" s="271" t="n"/>
    </row>
    <row r="7">
      <c r="A7" s="189" t="n"/>
      <c r="B7" s="189" t="n"/>
      <c r="C7" s="189" t="n"/>
      <c r="D7" s="189" t="n"/>
    </row>
    <row r="8" ht="14.45" customHeight="1" s="201">
      <c r="A8" s="272" t="inlineStr">
        <is>
          <t>Код показателя</t>
        </is>
      </c>
      <c r="B8" s="272" t="inlineStr">
        <is>
          <t>Наименование показателя</t>
        </is>
      </c>
      <c r="C8" s="272" t="inlineStr">
        <is>
          <t>Наименование РМ, входящих в состав показателя</t>
        </is>
      </c>
      <c r="D8" s="272" t="inlineStr">
        <is>
          <t>Норматив цены на 01.01.2023, тыс.руб.</t>
        </is>
      </c>
    </row>
    <row r="9" ht="15" customHeight="1" s="201">
      <c r="A9" s="332" t="n"/>
      <c r="B9" s="332" t="n"/>
      <c r="C9" s="332" t="n"/>
      <c r="D9" s="332" t="n"/>
    </row>
    <row r="10">
      <c r="A10" s="251" t="n">
        <v>1</v>
      </c>
      <c r="B10" s="251" t="n">
        <v>2</v>
      </c>
      <c r="C10" s="251" t="n">
        <v>3</v>
      </c>
      <c r="D10" s="251" t="n">
        <v>4</v>
      </c>
    </row>
    <row r="11" ht="41.45" customHeight="1" s="201">
      <c r="A11" s="251" t="inlineStr">
        <is>
          <t>Р4-14-2</t>
        </is>
      </c>
      <c r="B11" s="251" t="inlineStr">
        <is>
          <t xml:space="preserve">УНЦ КРМ 110 - 750 кВ </t>
        </is>
      </c>
      <c r="C11" s="194">
        <f>D5</f>
        <v/>
      </c>
      <c r="D11" s="195">
        <f>'Прил.4 РМ'!C41/1000</f>
        <v/>
      </c>
      <c r="E11" s="196" t="n"/>
    </row>
    <row r="12">
      <c r="A12" s="197" t="n"/>
      <c r="B12" s="198" t="n"/>
      <c r="C12" s="197" t="n"/>
      <c r="D12" s="197" t="n"/>
    </row>
    <row r="13">
      <c r="A13" s="189" t="inlineStr">
        <is>
          <t>Составил ______________________      Е. М. Добровольская</t>
        </is>
      </c>
      <c r="B13" s="199" t="n"/>
      <c r="C13" s="199" t="n"/>
      <c r="D13" s="197" t="n"/>
    </row>
    <row r="14">
      <c r="A14" s="200" t="inlineStr">
        <is>
          <t xml:space="preserve">                         (подпись, инициалы, фамилия)</t>
        </is>
      </c>
      <c r="B14" s="199" t="n"/>
      <c r="C14" s="199" t="n"/>
      <c r="D14" s="197" t="n"/>
    </row>
    <row r="15">
      <c r="A15" s="189" t="n"/>
      <c r="B15" s="199" t="n"/>
      <c r="C15" s="199" t="n"/>
      <c r="D15" s="197" t="n"/>
    </row>
    <row r="16">
      <c r="A16" s="189" t="inlineStr">
        <is>
          <t>Проверил ______________________        А.В. Костянецкая</t>
        </is>
      </c>
      <c r="B16" s="199" t="n"/>
      <c r="C16" s="199" t="n"/>
      <c r="D16" s="197" t="n"/>
    </row>
    <row r="17">
      <c r="A17" s="200" t="inlineStr">
        <is>
          <t xml:space="preserve">                        (подпись, инициалы, фамилия)</t>
        </is>
      </c>
      <c r="B17" s="199" t="n"/>
      <c r="C17" s="199" t="n"/>
      <c r="D17" s="19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topLeftCell="A4" zoomScale="85" zoomScaleNormal="85" workbookViewId="0">
      <selection activeCell="D15" sqref="D15"/>
    </sheetView>
  </sheetViews>
  <sheetFormatPr baseColWidth="8" defaultColWidth="9.140625" defaultRowHeight="14.4" outlineLevelRow="0"/>
  <cols>
    <col width="40.7109375" customWidth="1" style="201" min="2" max="2"/>
    <col width="37" customWidth="1" style="201" min="3" max="3"/>
    <col width="32" customWidth="1" style="201" min="4" max="4"/>
  </cols>
  <sheetData>
    <row r="4" ht="15.75" customHeight="1" s="201">
      <c r="B4" s="231" t="inlineStr">
        <is>
          <t>Приложение № 10</t>
        </is>
      </c>
    </row>
    <row r="5" ht="18.75" customHeight="1" s="201">
      <c r="B5" s="118" t="n"/>
    </row>
    <row r="6" ht="15.75" customHeight="1" s="201">
      <c r="B6" s="318" t="inlineStr">
        <is>
          <t>Используемые индексы изменений сметной стоимости и нормы сопутствующих затрат</t>
        </is>
      </c>
    </row>
    <row r="7">
      <c r="B7" s="273" t="n"/>
    </row>
    <row r="8">
      <c r="B8" s="273" t="n"/>
      <c r="C8" s="273" t="n"/>
      <c r="D8" s="273" t="n"/>
      <c r="E8" s="273" t="n"/>
    </row>
    <row r="9" ht="47.25" customHeight="1" s="201">
      <c r="B9" s="272" t="inlineStr">
        <is>
          <t>Наименование индекса / норм сопутствующих затрат</t>
        </is>
      </c>
      <c r="C9" s="272" t="inlineStr">
        <is>
          <t>Дата применения и обоснование индекса / норм сопутствующих затрат</t>
        </is>
      </c>
      <c r="D9" s="272" t="inlineStr">
        <is>
          <t>Размер индекса / норма сопутствующих затрат</t>
        </is>
      </c>
    </row>
    <row r="10" ht="15.75" customHeight="1" s="201">
      <c r="B10" s="272" t="n">
        <v>1</v>
      </c>
      <c r="C10" s="272" t="n">
        <v>2</v>
      </c>
      <c r="D10" s="272" t="n">
        <v>3</v>
      </c>
    </row>
    <row r="11" ht="45" customHeight="1" s="201">
      <c r="B11" s="272" t="inlineStr">
        <is>
          <t xml:space="preserve">Индекс изменения сметной стоимости на 1 квартал 2023 года. ОЗП </t>
        </is>
      </c>
      <c r="C11" s="272" t="inlineStr">
        <is>
          <t>Письмо Минстроя России от 30.03.2023г. №17106-ИФ/09  прил.1</t>
        </is>
      </c>
      <c r="D11" s="272" t="n">
        <v>44.29</v>
      </c>
    </row>
    <row r="12" ht="29.25" customHeight="1" s="201">
      <c r="B12" s="272" t="inlineStr">
        <is>
          <t>Индекс изменения сметной стоимости на 1 квартал 2023 года. ЭМ</t>
        </is>
      </c>
      <c r="C12" s="272" t="inlineStr">
        <is>
          <t>Письмо Минстроя России от 30.03.2023г. №17106-ИФ/09  прил.1</t>
        </is>
      </c>
      <c r="D12" s="272" t="n">
        <v>13.47</v>
      </c>
    </row>
    <row r="13" ht="29.25" customHeight="1" s="201">
      <c r="B13" s="272" t="inlineStr">
        <is>
          <t>Индекс изменения сметной стоимости на 1 квартал 2023 года. МАТ</t>
        </is>
      </c>
      <c r="C13" s="272" t="inlineStr">
        <is>
          <t>Письмо Минстроя России от 30.03.2023г. №17106-ИФ/09  прил.1</t>
        </is>
      </c>
      <c r="D13" s="272" t="n">
        <v>8.039999999999999</v>
      </c>
    </row>
    <row r="14" ht="30.75" customHeight="1" s="201">
      <c r="B14" s="27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2" t="n">
        <v>6.26</v>
      </c>
    </row>
    <row r="15" ht="89.25" customHeight="1" s="201">
      <c r="B15" s="272" t="inlineStr">
        <is>
          <t>Временные здания и сооружения</t>
        </is>
      </c>
      <c r="C15" s="27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1">
      <c r="B16" s="272" t="inlineStr">
        <is>
          <t>Дополнительные затраты при производстве строительно-монтажных работ в зимнее время</t>
        </is>
      </c>
      <c r="C16" s="27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01">
      <c r="B17" s="272" t="inlineStr">
        <is>
          <t>Строительный контроль</t>
        </is>
      </c>
      <c r="C17" s="27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01">
      <c r="B18" s="272" t="inlineStr">
        <is>
          <t>Авторский надзор - 0,2%</t>
        </is>
      </c>
      <c r="C18" s="272" t="inlineStr">
        <is>
          <t>Приказ от 4.08.2020 № 421/пр п.173</t>
        </is>
      </c>
      <c r="D18" s="120" t="n">
        <v>0.002</v>
      </c>
    </row>
    <row r="19" ht="24" customHeight="1" s="201">
      <c r="B19" s="272" t="inlineStr">
        <is>
          <t>Непредвиденные расходы</t>
        </is>
      </c>
      <c r="C19" s="272" t="inlineStr">
        <is>
          <t>Приказ от 4.08.2020 № 421/пр п.179</t>
        </is>
      </c>
      <c r="D19" s="120" t="n">
        <v>0.03</v>
      </c>
    </row>
    <row r="20" ht="18.75" customHeight="1" s="201">
      <c r="B20" s="119" t="n"/>
    </row>
    <row r="21" ht="18.75" customHeight="1" s="201">
      <c r="B21" s="119" t="n"/>
    </row>
    <row r="22" ht="18.75" customHeight="1" s="201">
      <c r="B22" s="119" t="n"/>
    </row>
    <row r="23" ht="18.75" customHeight="1" s="201">
      <c r="B23" s="119" t="n"/>
    </row>
    <row r="26">
      <c r="B26" s="189" t="inlineStr">
        <is>
          <t>Составил ______________________        Е.А. Князева</t>
        </is>
      </c>
      <c r="C26" s="199" t="n"/>
    </row>
    <row r="27">
      <c r="B27" s="200" t="inlineStr">
        <is>
          <t xml:space="preserve">                         (подпись, инициалы, фамилия)</t>
        </is>
      </c>
      <c r="C27" s="199" t="n"/>
    </row>
    <row r="28">
      <c r="B28" s="189" t="n"/>
      <c r="C28" s="199" t="n"/>
    </row>
    <row r="29">
      <c r="B29" s="189" t="inlineStr">
        <is>
          <t>Проверил ______________________        А.В. Костянецкая</t>
        </is>
      </c>
      <c r="C29" s="199" t="n"/>
    </row>
    <row r="30">
      <c r="B30" s="200" t="inlineStr">
        <is>
          <t xml:space="preserve">                        (подпись, инициалы, фамилия)</t>
        </is>
      </c>
      <c r="C30" s="199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0" workbookViewId="0">
      <selection activeCell="A1" sqref="A1"/>
    </sheetView>
  </sheetViews>
  <sheetFormatPr baseColWidth="8" defaultColWidth="9.140625" defaultRowHeight="14.4" outlineLevelRow="0"/>
  <cols>
    <col width="44.85546875" customWidth="1" style="201" min="2" max="2"/>
    <col width="13" customWidth="1" style="201" min="3" max="3"/>
    <col width="22.85546875" customWidth="1" style="201" min="4" max="4"/>
    <col width="21.5703125" customWidth="1" style="201" min="5" max="5"/>
    <col width="43.85546875" customWidth="1" style="201" min="6" max="6"/>
  </cols>
  <sheetData>
    <row r="1" s="201"/>
    <row r="2" ht="17.25" customHeight="1" s="201">
      <c r="A2" s="318" t="inlineStr">
        <is>
          <t>Расчет размера средств на оплату труда рабочих-строителей в текущем уровне цен (ФОТр.тек.)</t>
        </is>
      </c>
    </row>
    <row r="3" s="201"/>
    <row r="4" ht="18" customHeight="1" s="201">
      <c r="A4" s="202" t="inlineStr">
        <is>
          <t>Составлен в уровне цен на 01.01.2023 г.</t>
        </is>
      </c>
      <c r="B4" s="203" t="n"/>
      <c r="C4" s="203" t="n"/>
      <c r="D4" s="203" t="n"/>
      <c r="E4" s="203" t="n"/>
      <c r="F4" s="203" t="n"/>
      <c r="G4" s="203" t="n"/>
    </row>
    <row r="5" ht="15.75" customHeight="1" s="201">
      <c r="A5" s="204" t="inlineStr">
        <is>
          <t>№ пп.</t>
        </is>
      </c>
      <c r="B5" s="204" t="inlineStr">
        <is>
          <t>Наименование элемента</t>
        </is>
      </c>
      <c r="C5" s="204" t="inlineStr">
        <is>
          <t>Обозначение</t>
        </is>
      </c>
      <c r="D5" s="204" t="inlineStr">
        <is>
          <t>Формула</t>
        </is>
      </c>
      <c r="E5" s="204" t="inlineStr">
        <is>
          <t>Величина элемента</t>
        </is>
      </c>
      <c r="F5" s="204" t="inlineStr">
        <is>
          <t>Наименования обосновывающих документов</t>
        </is>
      </c>
      <c r="G5" s="203" t="n"/>
    </row>
    <row r="6" ht="15.75" customHeight="1" s="201">
      <c r="A6" s="204" t="n">
        <v>1</v>
      </c>
      <c r="B6" s="204" t="n">
        <v>2</v>
      </c>
      <c r="C6" s="204" t="n">
        <v>3</v>
      </c>
      <c r="D6" s="204" t="n">
        <v>4</v>
      </c>
      <c r="E6" s="204" t="n">
        <v>5</v>
      </c>
      <c r="F6" s="204" t="n">
        <v>6</v>
      </c>
      <c r="G6" s="203" t="n"/>
    </row>
    <row r="7" ht="110.25" customHeight="1" s="201">
      <c r="A7" s="205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2" t="inlineStr">
        <is>
          <t>С1ср</t>
        </is>
      </c>
      <c r="D7" s="272" t="inlineStr">
        <is>
          <t>-</t>
        </is>
      </c>
      <c r="E7" s="208" t="n">
        <v>47872.94</v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3" t="n"/>
    </row>
    <row r="8" ht="31.5" customHeight="1" s="201">
      <c r="A8" s="205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272" t="inlineStr">
        <is>
          <t>tср</t>
        </is>
      </c>
      <c r="D8" s="272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212" t="n"/>
    </row>
    <row r="9" ht="15.75" customHeight="1" s="201">
      <c r="A9" s="205" t="inlineStr">
        <is>
          <t>1.3</t>
        </is>
      </c>
      <c r="B9" s="210" t="inlineStr">
        <is>
          <t>Коэффициент увеличения</t>
        </is>
      </c>
      <c r="C9" s="272" t="inlineStr">
        <is>
          <t>Кув</t>
        </is>
      </c>
      <c r="D9" s="272" t="inlineStr">
        <is>
          <t>-</t>
        </is>
      </c>
      <c r="E9" s="209" t="n">
        <v>1</v>
      </c>
      <c r="F9" s="210" t="n"/>
      <c r="G9" s="212" t="n"/>
    </row>
    <row r="10" ht="15.75" customHeight="1" s="201">
      <c r="A10" s="205" t="inlineStr">
        <is>
          <t>1.4</t>
        </is>
      </c>
      <c r="B10" s="210" t="inlineStr">
        <is>
          <t>Средний разряд работ</t>
        </is>
      </c>
      <c r="C10" s="272" t="n"/>
      <c r="D10" s="272" t="n"/>
      <c r="E10" s="347" t="n">
        <v>3.5</v>
      </c>
      <c r="F10" s="210" t="inlineStr">
        <is>
          <t>РТМ</t>
        </is>
      </c>
      <c r="G10" s="212" t="n"/>
    </row>
    <row r="11" ht="78.75" customHeight="1" s="201">
      <c r="A11" s="205" t="inlineStr">
        <is>
          <t>1.5</t>
        </is>
      </c>
      <c r="B11" s="210" t="inlineStr">
        <is>
          <t>Тарифный коэффициент среднего разряда работ</t>
        </is>
      </c>
      <c r="C11" s="272" t="inlineStr">
        <is>
          <t>КТ</t>
        </is>
      </c>
      <c r="D11" s="272" t="inlineStr">
        <is>
          <t>-</t>
        </is>
      </c>
      <c r="E11" s="348" t="n">
        <v>1.263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3" t="n"/>
    </row>
    <row r="12" ht="78.75" customHeight="1" s="201">
      <c r="A12" s="205" t="inlineStr">
        <is>
          <t>1.6</t>
        </is>
      </c>
      <c r="B12" s="215" t="inlineStr">
        <is>
          <t>Коэффициент инфляции, определяемый поквартально</t>
        </is>
      </c>
      <c r="C12" s="272" t="inlineStr">
        <is>
          <t>Кинф</t>
        </is>
      </c>
      <c r="D12" s="272" t="inlineStr">
        <is>
          <t>-</t>
        </is>
      </c>
      <c r="E12" s="349" t="n">
        <v>1.139</v>
      </c>
      <c r="F12" s="2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1">
      <c r="A13" s="218" t="inlineStr">
        <is>
          <t>1.7</t>
        </is>
      </c>
      <c r="B13" s="219" t="inlineStr">
        <is>
          <t>Размер средств на оплату труда рабочих-строителей в текущем уровне цен (ФОТр.тек.), руб/чел.-ч</t>
        </is>
      </c>
      <c r="C13" s="319" t="inlineStr">
        <is>
          <t>ФОТр.тек.</t>
        </is>
      </c>
      <c r="D13" s="319" t="inlineStr">
        <is>
          <t>(С1ср/tср*КТ*Т*Кув)*Кинф</t>
        </is>
      </c>
      <c r="E13" s="221">
        <f>((E7*E9/E8)*E11)*E12</f>
        <v/>
      </c>
      <c r="F13" s="2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3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2025-01-24T12:15:13Z</dcterms:modified>
  <cp:lastModifiedBy>Николай Трофименко</cp:lastModifiedBy>
</cp:coreProperties>
</file>