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3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70" workbookViewId="0">
      <selection activeCell="D31" sqref="D31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51.42578125" customWidth="1" style="200" min="4" max="4"/>
    <col width="37.42578125" customWidth="1" style="200" min="5" max="5"/>
    <col width="9.140625" customWidth="1" style="200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198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6" t="n"/>
      <c r="C6" s="166" t="n"/>
      <c r="D6" s="166" t="n"/>
    </row>
    <row r="7" ht="64.5" customHeight="1" s="198">
      <c r="B7" s="229" t="inlineStr">
        <is>
          <t>Наименование разрабатываемого показателя УНЦ — КРМ 500кВ мощность 180(3х60) Мвар ШР</t>
        </is>
      </c>
    </row>
    <row r="8" ht="31.5" customHeight="1" s="198">
      <c r="B8" s="230" t="inlineStr">
        <is>
          <t>Сопоставимый уровень цен: 2 кв. 2016 г.</t>
        </is>
      </c>
    </row>
    <row r="9" ht="15.75" customHeight="1" s="198">
      <c r="B9" s="230" t="inlineStr">
        <is>
          <t>Единица измерения  — 1 ед.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49" t="n"/>
    </row>
    <row r="12" ht="96.75" customHeight="1" s="198">
      <c r="B12" s="234" t="n">
        <v>1</v>
      </c>
      <c r="C12" s="117" t="inlineStr">
        <is>
          <t>Наименование объекта-представителя</t>
        </is>
      </c>
      <c r="D12" s="234" t="inlineStr">
        <is>
          <t>ПС 500 Усть-Кут</t>
        </is>
      </c>
    </row>
    <row r="13">
      <c r="B13" s="234" t="n">
        <v>2</v>
      </c>
      <c r="C13" s="117" t="inlineStr">
        <is>
          <t>Наименование субъекта Российской Федерации</t>
        </is>
      </c>
      <c r="D13" s="234" t="inlineStr">
        <is>
          <t>Иркутская область</t>
        </is>
      </c>
    </row>
    <row r="14">
      <c r="B14" s="234" t="n">
        <v>3</v>
      </c>
      <c r="C14" s="117" t="inlineStr">
        <is>
          <t>Климатический район и подрайон</t>
        </is>
      </c>
      <c r="D14" s="234" t="inlineStr">
        <is>
          <t>IД</t>
        </is>
      </c>
    </row>
    <row r="15">
      <c r="B15" s="234" t="n">
        <v>4</v>
      </c>
      <c r="C15" s="117" t="inlineStr">
        <is>
          <t>Мощность объекта</t>
        </is>
      </c>
      <c r="D15" s="234" t="n">
        <v>1</v>
      </c>
    </row>
    <row r="16" ht="116.25" customHeight="1" s="198">
      <c r="B16" s="234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Однофазный масляный шунтирующий реактор 500 кВ, 60 МВА (3ф компл.) - 1 шт.</t>
        </is>
      </c>
    </row>
    <row r="17" ht="79.5" customHeight="1" s="198">
      <c r="B17" s="234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4" t="n">
        <v>7</v>
      </c>
      <c r="C22" s="147" t="inlineStr">
        <is>
          <t>Сопоставимый уровень цен</t>
        </is>
      </c>
      <c r="D22" s="180" t="inlineStr">
        <is>
          <t>2 кв. 2016 г.</t>
        </is>
      </c>
      <c r="E22" s="145" t="n"/>
    </row>
    <row r="23" ht="123" customHeight="1" s="198">
      <c r="B23" s="23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8">
      <c r="B24" s="234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8">
      <c r="B25" s="234" t="n">
        <v>10</v>
      </c>
      <c r="C25" s="117" t="inlineStr">
        <is>
          <t>Примечание</t>
        </is>
      </c>
      <c r="D25" s="234" t="n"/>
    </row>
    <row r="26">
      <c r="B26" s="144" t="n"/>
      <c r="C26" s="143" t="n"/>
      <c r="D26" s="143" t="n"/>
    </row>
    <row r="27" ht="37.5" customHeight="1" s="198">
      <c r="B27" s="142" t="n"/>
    </row>
    <row r="28">
      <c r="B28" s="200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0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5" sqref="E25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9"/>
    <col width="14" customWidth="1" style="200" min="10" max="10"/>
    <col width="18" customWidth="1" style="200" min="11" max="11"/>
    <col width="9.140625" customWidth="1" style="200" min="12" max="12"/>
  </cols>
  <sheetData>
    <row r="3">
      <c r="B3" s="227" t="inlineStr">
        <is>
          <t>Приложение № 2</t>
        </is>
      </c>
      <c r="K3" s="142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36" t="inlineStr">
        <is>
          <t>Наименование разрабатываемого показателя УНЦ — КРМ 500кВ мощность 180(3х60) Мвар ШР</t>
        </is>
      </c>
      <c r="K6" s="142" t="n"/>
    </row>
    <row r="7" ht="15.75" customHeight="1" s="198">
      <c r="B7" s="237" t="inlineStr">
        <is>
          <t>Единица измерения  — 1 ед.</t>
        </is>
      </c>
      <c r="K7" s="142" t="n"/>
    </row>
    <row r="8" ht="18.75" customHeight="1" s="198">
      <c r="B8" s="119" t="n"/>
    </row>
    <row r="9" ht="15.75" customHeight="1" s="198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198">
      <c r="B10" s="334" t="n"/>
      <c r="C10" s="33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2 кв. 2016 г., тыс. руб.</t>
        </is>
      </c>
      <c r="G10" s="332" t="n"/>
      <c r="H10" s="332" t="n"/>
      <c r="I10" s="332" t="n"/>
      <c r="J10" s="333" t="n"/>
    </row>
    <row r="11" ht="31.5" customHeight="1" s="198">
      <c r="B11" s="335" t="n"/>
      <c r="C11" s="335" t="n"/>
      <c r="D11" s="335" t="n"/>
      <c r="E11" s="335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 s="198">
      <c r="B12" s="216" t="n"/>
      <c r="C12" s="216" t="inlineStr">
        <is>
          <t>КРМ 500кВ мощность 180(3х60) Мвар ШР</t>
        </is>
      </c>
      <c r="D12" s="216" t="n"/>
      <c r="E12" s="216" t="n"/>
      <c r="F12" s="336">
        <f>(Прил.3!H12+Прил.3!H30+Прил.3!H32+Прил.3!H99)*7.54/1000</f>
        <v/>
      </c>
      <c r="G12" s="333" t="n"/>
      <c r="H12" s="337">
        <f>Прил.3!H97*4.28/1000</f>
        <v/>
      </c>
      <c r="I12" s="216" t="n"/>
      <c r="J12" s="337">
        <f>F12+H12</f>
        <v/>
      </c>
    </row>
    <row r="13" ht="15" customHeight="1" s="198">
      <c r="B13" s="240" t="inlineStr">
        <is>
          <t>Всего по объекту:</t>
        </is>
      </c>
      <c r="C13" s="338" t="n"/>
      <c r="D13" s="338" t="n"/>
      <c r="E13" s="339" t="n"/>
      <c r="F13" s="218" t="n"/>
      <c r="G13" s="218" t="n"/>
      <c r="H13" s="218" t="n"/>
      <c r="I13" s="218" t="n"/>
      <c r="J13" s="218" t="n"/>
    </row>
    <row r="14" ht="15.75" customHeight="1" s="198">
      <c r="B14" s="241" t="inlineStr">
        <is>
          <t>Всего по объекту в сопоставимом уровне цен 2 кв. 2016 г:</t>
        </is>
      </c>
      <c r="C14" s="332" t="n"/>
      <c r="D14" s="332" t="n"/>
      <c r="E14" s="333" t="n"/>
      <c r="F14" s="340">
        <f>F12</f>
        <v/>
      </c>
      <c r="G14" s="333" t="n"/>
      <c r="H14" s="341">
        <f>H12</f>
        <v/>
      </c>
      <c r="I14" s="167" t="n"/>
      <c r="J14" s="341">
        <f>J12</f>
        <v/>
      </c>
    </row>
    <row r="15" ht="15" customHeight="1" s="198"/>
    <row r="16" ht="15" customHeight="1" s="198"/>
    <row r="17" ht="15" customHeight="1" s="198"/>
    <row r="18" ht="15" customHeight="1" s="198">
      <c r="C18" s="186" t="inlineStr">
        <is>
          <t>Составил ______________________     Е. М. Добровольская</t>
        </is>
      </c>
      <c r="D18" s="196" t="n"/>
      <c r="E18" s="196" t="n"/>
    </row>
    <row r="19" ht="15" customHeight="1" s="198">
      <c r="C19" s="197" t="inlineStr">
        <is>
          <t xml:space="preserve">                         (подпись, инициалы, фамилия)</t>
        </is>
      </c>
      <c r="D19" s="196" t="n"/>
      <c r="E19" s="196" t="n"/>
    </row>
    <row r="20" ht="15" customHeight="1" s="198">
      <c r="C20" s="186" t="n"/>
      <c r="D20" s="196" t="n"/>
      <c r="E20" s="196" t="n"/>
    </row>
    <row r="21" ht="15" customHeight="1" s="198">
      <c r="C21" s="186" t="inlineStr">
        <is>
          <t>Проверил ______________________        А.В. Костянецкая</t>
        </is>
      </c>
      <c r="D21" s="196" t="n"/>
      <c r="E21" s="196" t="n"/>
    </row>
    <row r="22" ht="15" customHeight="1" s="198">
      <c r="C22" s="197" t="inlineStr">
        <is>
          <t xml:space="preserve">                        (подпись, инициалы, фамилия)</t>
        </is>
      </c>
      <c r="D22" s="196" t="n"/>
      <c r="E22" s="196" t="n"/>
    </row>
    <row r="23" ht="15" customHeight="1" s="198"/>
    <row r="24" ht="15" customHeight="1" s="198"/>
    <row r="25" ht="15" customHeight="1" s="198"/>
    <row r="26" ht="15" customHeight="1" s="198"/>
    <row r="27" ht="15" customHeight="1" s="198"/>
    <row r="28" ht="15" customHeight="1" s="198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52"/>
  <sheetViews>
    <sheetView view="pageBreakPreview" zoomScale="70" workbookViewId="0">
      <selection activeCell="G258" sqref="G258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8">
      <c r="A4" s="177" t="n"/>
      <c r="B4" s="177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 ht="30" customHeight="1" s="198">
      <c r="A6" s="236" t="inlineStr">
        <is>
          <t>Наименование разрабатываемого показателя УНЦ — КРМ 500кВ мощность 180(3х60) Мвар ШР</t>
        </is>
      </c>
    </row>
    <row r="7" ht="30" customHeight="1" s="198">
      <c r="A7" s="236" t="n"/>
      <c r="B7" s="236" t="n"/>
      <c r="C7" s="236" t="n"/>
      <c r="D7" s="236" t="n"/>
      <c r="E7" s="236" t="n"/>
      <c r="F7" s="236" t="n"/>
      <c r="G7" s="236" t="n"/>
      <c r="H7" s="236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333" t="n"/>
    </row>
    <row r="10" ht="40.5" customHeight="1" s="198">
      <c r="A10" s="335" t="n"/>
      <c r="B10" s="335" t="n"/>
      <c r="C10" s="335" t="n"/>
      <c r="D10" s="335" t="n"/>
      <c r="E10" s="335" t="n"/>
      <c r="F10" s="335" t="n"/>
      <c r="G10" s="234" t="inlineStr">
        <is>
          <t>на ед.изм.</t>
        </is>
      </c>
      <c r="H10" s="234" t="inlineStr">
        <is>
          <t>общая</t>
        </is>
      </c>
    </row>
    <row r="11">
      <c r="A11" s="235" t="n">
        <v>1</v>
      </c>
      <c r="B11" s="235" t="n"/>
      <c r="C11" s="235" t="n">
        <v>2</v>
      </c>
      <c r="D11" s="235" t="inlineStr">
        <is>
          <t>З</t>
        </is>
      </c>
      <c r="E11" s="235" t="n">
        <v>4</v>
      </c>
      <c r="F11" s="235" t="n">
        <v>5</v>
      </c>
      <c r="G11" s="235" t="n">
        <v>6</v>
      </c>
      <c r="H11" s="235" t="n">
        <v>7</v>
      </c>
    </row>
    <row r="12" customFormat="1" s="153">
      <c r="A12" s="243" t="inlineStr">
        <is>
          <t>Затраты труда рабочих</t>
        </is>
      </c>
      <c r="B12" s="332" t="n"/>
      <c r="C12" s="332" t="n"/>
      <c r="D12" s="332" t="n"/>
      <c r="E12" s="333" t="n"/>
      <c r="F12" s="342" t="n">
        <v>11345.679945</v>
      </c>
      <c r="G12" s="10" t="n"/>
      <c r="H12" s="342">
        <f>SUM(H13:H29)</f>
        <v/>
      </c>
    </row>
    <row r="13">
      <c r="A13" s="168" t="n">
        <v>1</v>
      </c>
      <c r="B13" s="156" t="n"/>
      <c r="C13" s="168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278" t="inlineStr">
        <is>
          <t>чел.-ч</t>
        </is>
      </c>
      <c r="F13" s="343" t="n">
        <v>8114.10023</v>
      </c>
      <c r="G13" s="172" t="n">
        <v>9.619999999999999</v>
      </c>
      <c r="H13" s="172">
        <f>ROUND(F13*G13,2)</f>
        <v/>
      </c>
    </row>
    <row r="14">
      <c r="A14" s="278" t="n">
        <v>2</v>
      </c>
      <c r="B14" s="156" t="n"/>
      <c r="C14" s="168" t="inlineStr">
        <is>
          <t>1-4-2</t>
        </is>
      </c>
      <c r="D14" s="169" t="inlineStr">
        <is>
          <t>Затраты труда рабочих (средний разряд работы 4,2)</t>
        </is>
      </c>
      <c r="E14" s="278" t="inlineStr">
        <is>
          <t>чел.-ч</t>
        </is>
      </c>
      <c r="F14" s="343" t="n">
        <v>729.1678470000001</v>
      </c>
      <c r="G14" s="172" t="n">
        <v>9.92</v>
      </c>
      <c r="H14" s="172">
        <f>ROUND(F14*G14,2)</f>
        <v/>
      </c>
    </row>
    <row r="15">
      <c r="A15" s="168" t="n">
        <v>3</v>
      </c>
      <c r="B15" s="156" t="n"/>
      <c r="C15" s="168" t="inlineStr">
        <is>
          <t>1-4-4</t>
        </is>
      </c>
      <c r="D15" s="169" t="inlineStr">
        <is>
          <t>Затраты труда рабочих (средний разряд работы 4,4)</t>
        </is>
      </c>
      <c r="E15" s="278" t="inlineStr">
        <is>
          <t>чел.-ч</t>
        </is>
      </c>
      <c r="F15" s="343" t="n">
        <v>348.088626</v>
      </c>
      <c r="G15" s="172" t="n">
        <v>10.21</v>
      </c>
      <c r="H15" s="172">
        <f>ROUND(F15*G15,2)</f>
        <v/>
      </c>
    </row>
    <row r="16">
      <c r="A16" s="278" t="n">
        <v>4</v>
      </c>
      <c r="B16" s="156" t="n"/>
      <c r="C16" s="168" t="inlineStr">
        <is>
          <t>1-3-9</t>
        </is>
      </c>
      <c r="D16" s="169" t="inlineStr">
        <is>
          <t>Затраты труда рабочих (средний разряд работы 3,9)</t>
        </is>
      </c>
      <c r="E16" s="278" t="inlineStr">
        <is>
          <t>чел.-ч</t>
        </is>
      </c>
      <c r="F16" s="343" t="n">
        <v>336.692862</v>
      </c>
      <c r="G16" s="172" t="n">
        <v>9.51</v>
      </c>
      <c r="H16" s="172">
        <f>ROUND(F16*G16,2)</f>
        <v/>
      </c>
    </row>
    <row r="17">
      <c r="A17" s="168" t="n">
        <v>5</v>
      </c>
      <c r="B17" s="156" t="n"/>
      <c r="C17" s="168" t="inlineStr">
        <is>
          <t>1-3-0</t>
        </is>
      </c>
      <c r="D17" s="169" t="inlineStr">
        <is>
          <t>Затраты труда рабочих (средний разряд работы 3,0)</t>
        </is>
      </c>
      <c r="E17" s="278" t="inlineStr">
        <is>
          <t>чел.-ч</t>
        </is>
      </c>
      <c r="F17" s="343" t="n">
        <v>345.026696</v>
      </c>
      <c r="G17" s="172" t="n">
        <v>8.529999999999999</v>
      </c>
      <c r="H17" s="172">
        <f>ROUND(F17*G17,2)</f>
        <v/>
      </c>
    </row>
    <row r="18">
      <c r="A18" s="278" t="n">
        <v>6</v>
      </c>
      <c r="B18" s="156" t="n"/>
      <c r="C18" s="168" t="inlineStr">
        <is>
          <t>1-3-4</t>
        </is>
      </c>
      <c r="D18" s="169" t="inlineStr">
        <is>
          <t>Затраты труда рабочих (средний разряд работы 3,4)</t>
        </is>
      </c>
      <c r="E18" s="278" t="inlineStr">
        <is>
          <t>чел.-ч</t>
        </is>
      </c>
      <c r="F18" s="343" t="n">
        <v>286.000744</v>
      </c>
      <c r="G18" s="172" t="n">
        <v>8.970000000000001</v>
      </c>
      <c r="H18" s="172">
        <f>ROUND(F18*G18,2)</f>
        <v/>
      </c>
    </row>
    <row r="19">
      <c r="A19" s="168" t="n">
        <v>7</v>
      </c>
      <c r="B19" s="156" t="n"/>
      <c r="C19" s="168" t="inlineStr">
        <is>
          <t>1-3-7</t>
        </is>
      </c>
      <c r="D19" s="169" t="inlineStr">
        <is>
          <t>Затраты труда рабочих (средний разряд работы 3,7)</t>
        </is>
      </c>
      <c r="E19" s="278" t="inlineStr">
        <is>
          <t>чел.-ч</t>
        </is>
      </c>
      <c r="F19" s="343" t="n">
        <v>274.77952</v>
      </c>
      <c r="G19" s="172" t="n">
        <v>9.289999999999999</v>
      </c>
      <c r="H19" s="172">
        <f>ROUND(F19*G19,2)</f>
        <v/>
      </c>
    </row>
    <row r="20">
      <c r="A20" s="278" t="n">
        <v>8</v>
      </c>
      <c r="B20" s="156" t="n"/>
      <c r="C20" s="168" t="inlineStr">
        <is>
          <t>1-2-8</t>
        </is>
      </c>
      <c r="D20" s="169" t="inlineStr">
        <is>
          <t>Затраты труда рабочих (средний разряд работы 2,8)</t>
        </is>
      </c>
      <c r="E20" s="278" t="inlineStr">
        <is>
          <t>чел.-ч</t>
        </is>
      </c>
      <c r="F20" s="343" t="n">
        <v>217.71214</v>
      </c>
      <c r="G20" s="172" t="n">
        <v>8.380000000000001</v>
      </c>
      <c r="H20" s="172">
        <f>ROUND(F20*G20,2)</f>
        <v/>
      </c>
    </row>
    <row r="21">
      <c r="A21" s="168" t="n">
        <v>9</v>
      </c>
      <c r="B21" s="156" t="n"/>
      <c r="C21" s="168" t="inlineStr">
        <is>
          <t>1-1-5</t>
        </is>
      </c>
      <c r="D21" s="169" t="inlineStr">
        <is>
          <t>Затраты труда рабочих (средний разряд работы 1,5)</t>
        </is>
      </c>
      <c r="E21" s="278" t="inlineStr">
        <is>
          <t>чел.-ч</t>
        </is>
      </c>
      <c r="F21" s="343" t="n">
        <v>162.9558</v>
      </c>
      <c r="G21" s="172" t="n">
        <v>7.5</v>
      </c>
      <c r="H21" s="172">
        <f>ROUND(F21*G21,2)</f>
        <v/>
      </c>
    </row>
    <row r="22">
      <c r="A22" s="278" t="n">
        <v>10</v>
      </c>
      <c r="B22" s="156" t="n"/>
      <c r="C22" s="168" t="inlineStr">
        <is>
          <t>1-3-6</t>
        </is>
      </c>
      <c r="D22" s="169" t="inlineStr">
        <is>
          <t>Затраты труда рабочих (средний разряд работы 3,6)</t>
        </is>
      </c>
      <c r="E22" s="278" t="inlineStr">
        <is>
          <t>чел.-ч</t>
        </is>
      </c>
      <c r="F22" s="343" t="n">
        <v>120.613116</v>
      </c>
      <c r="G22" s="172" t="n">
        <v>9.18</v>
      </c>
      <c r="H22" s="172">
        <f>ROUND(F22*G22,2)</f>
        <v/>
      </c>
    </row>
    <row r="23">
      <c r="A23" s="168" t="n">
        <v>11</v>
      </c>
      <c r="B23" s="156" t="n"/>
      <c r="C23" s="168" t="inlineStr">
        <is>
          <t>1-2-0</t>
        </is>
      </c>
      <c r="D23" s="169" t="inlineStr">
        <is>
          <t>Затраты труда рабочих (средний разряд работы 2,0)</t>
        </is>
      </c>
      <c r="E23" s="278" t="inlineStr">
        <is>
          <t>чел.-ч</t>
        </is>
      </c>
      <c r="F23" s="343" t="n">
        <v>135.892048</v>
      </c>
      <c r="G23" s="172" t="n">
        <v>7.8</v>
      </c>
      <c r="H23" s="172">
        <f>ROUND(F23*G23,2)</f>
        <v/>
      </c>
    </row>
    <row r="24">
      <c r="A24" s="278" t="n">
        <v>12</v>
      </c>
      <c r="B24" s="156" t="n"/>
      <c r="C24" s="168" t="inlineStr">
        <is>
          <t>1-2-5</t>
        </is>
      </c>
      <c r="D24" s="169" t="inlineStr">
        <is>
          <t>Затраты труда рабочих (средний разряд работы 2,5)</t>
        </is>
      </c>
      <c r="E24" s="278" t="inlineStr">
        <is>
          <t>чел.-ч</t>
        </is>
      </c>
      <c r="F24" s="343" t="n">
        <v>119.68</v>
      </c>
      <c r="G24" s="172" t="n">
        <v>8.17</v>
      </c>
      <c r="H24" s="172">
        <f>ROUND(F24*G24,2)</f>
        <v/>
      </c>
    </row>
    <row r="25">
      <c r="A25" s="168" t="n">
        <v>13</v>
      </c>
      <c r="B25" s="156" t="n"/>
      <c r="C25" s="168" t="inlineStr">
        <is>
          <t>1-4-3</t>
        </is>
      </c>
      <c r="D25" s="169" t="inlineStr">
        <is>
          <t>Затраты труда рабочих (средний разряд работы 4,3)</t>
        </is>
      </c>
      <c r="E25" s="278" t="inlineStr">
        <is>
          <t>чел.-ч</t>
        </is>
      </c>
      <c r="F25" s="343" t="n">
        <v>82.203104</v>
      </c>
      <c r="G25" s="172" t="n">
        <v>10.06</v>
      </c>
      <c r="H25" s="172">
        <f>ROUND(F25*G25,2)</f>
        <v/>
      </c>
    </row>
    <row r="26">
      <c r="A26" s="278" t="n">
        <v>14</v>
      </c>
      <c r="B26" s="156" t="n"/>
      <c r="C26" s="168" t="inlineStr">
        <is>
          <t>1-4-1</t>
        </is>
      </c>
      <c r="D26" s="169" t="inlineStr">
        <is>
          <t>Затраты труда рабочих (средний разряд работы 4,1)</t>
        </is>
      </c>
      <c r="E26" s="278" t="inlineStr">
        <is>
          <t>чел.-ч</t>
        </is>
      </c>
      <c r="F26" s="343" t="n">
        <v>39.273652</v>
      </c>
      <c r="G26" s="172" t="n">
        <v>9.76</v>
      </c>
      <c r="H26" s="172">
        <f>ROUND(F26*G26,2)</f>
        <v/>
      </c>
    </row>
    <row r="27">
      <c r="A27" s="168" t="n">
        <v>15</v>
      </c>
      <c r="B27" s="156" t="n"/>
      <c r="C27" s="168" t="inlineStr">
        <is>
          <t>1-3-5</t>
        </is>
      </c>
      <c r="D27" s="169" t="inlineStr">
        <is>
          <t>Затраты труда рабочих (средний разряд работы 3,5)</t>
        </is>
      </c>
      <c r="E27" s="278" t="inlineStr">
        <is>
          <t>чел.-ч</t>
        </is>
      </c>
      <c r="F27" s="343" t="n">
        <v>32.44888</v>
      </c>
      <c r="G27" s="172" t="n">
        <v>9.07</v>
      </c>
      <c r="H27" s="172">
        <f>ROUND(F27*G27,2)</f>
        <v/>
      </c>
    </row>
    <row r="28">
      <c r="A28" s="278" t="n">
        <v>16</v>
      </c>
      <c r="B28" s="156" t="n"/>
      <c r="C28" s="168" t="inlineStr">
        <is>
          <t>1-3-3</t>
        </is>
      </c>
      <c r="D28" s="169" t="inlineStr">
        <is>
          <t>Затраты труда рабочих (средний разряд работы 3,3)</t>
        </is>
      </c>
      <c r="E28" s="278" t="inlineStr">
        <is>
          <t>чел.-ч</t>
        </is>
      </c>
      <c r="F28" s="343" t="n">
        <v>0.66332</v>
      </c>
      <c r="G28" s="172" t="n">
        <v>8.859999999999999</v>
      </c>
      <c r="H28" s="172">
        <f>ROUND(F28*G28,2)</f>
        <v/>
      </c>
    </row>
    <row r="29">
      <c r="A29" s="168" t="n">
        <v>17</v>
      </c>
      <c r="B29" s="156" t="n"/>
      <c r="C29" s="168" t="inlineStr">
        <is>
          <t>1-3-2</t>
        </is>
      </c>
      <c r="D29" s="169" t="inlineStr">
        <is>
          <t>Затраты труда рабочих (средний разряд работы 3,2)</t>
        </is>
      </c>
      <c r="E29" s="278" t="inlineStr">
        <is>
          <t>чел.-ч</t>
        </is>
      </c>
      <c r="F29" s="343" t="n">
        <v>0.38136</v>
      </c>
      <c r="G29" s="172" t="n">
        <v>8.74</v>
      </c>
      <c r="H29" s="172">
        <f>ROUND(F29*G29,2)</f>
        <v/>
      </c>
    </row>
    <row r="30">
      <c r="A30" s="242" t="inlineStr">
        <is>
          <t>Затраты труда машинистов</t>
        </is>
      </c>
      <c r="B30" s="332" t="n"/>
      <c r="C30" s="332" t="n"/>
      <c r="D30" s="332" t="n"/>
      <c r="E30" s="333" t="n"/>
      <c r="F30" s="243" t="n"/>
      <c r="G30" s="154" t="n"/>
      <c r="H30" s="342">
        <f>H31</f>
        <v/>
      </c>
    </row>
    <row r="31">
      <c r="A31" s="278" t="n">
        <v>18</v>
      </c>
      <c r="B31" s="244" t="n"/>
      <c r="C31" s="168" t="n">
        <v>2</v>
      </c>
      <c r="D31" s="169" t="inlineStr">
        <is>
          <t>Затраты труда машинистов</t>
        </is>
      </c>
      <c r="E31" s="278" t="inlineStr">
        <is>
          <t>чел.-ч</t>
        </is>
      </c>
      <c r="F31" s="344" t="n">
        <v>1685.0135</v>
      </c>
      <c r="G31" s="172" t="n">
        <v>0</v>
      </c>
      <c r="H31" s="345" t="n">
        <v>21260.57</v>
      </c>
    </row>
    <row r="32" customFormat="1" s="153">
      <c r="A32" s="243" t="inlineStr">
        <is>
          <t>Машины и механизмы</t>
        </is>
      </c>
      <c r="B32" s="332" t="n"/>
      <c r="C32" s="332" t="n"/>
      <c r="D32" s="332" t="n"/>
      <c r="E32" s="333" t="n"/>
      <c r="F32" s="243" t="n"/>
      <c r="G32" s="154" t="n"/>
      <c r="H32" s="342">
        <f>SUM(H33:H96)</f>
        <v/>
      </c>
    </row>
    <row r="33" ht="25.5" customHeight="1" s="198">
      <c r="A33" s="278" t="n">
        <v>19</v>
      </c>
      <c r="B33" s="244" t="n"/>
      <c r="C33" s="168" t="inlineStr">
        <is>
          <t>91.05.05-014</t>
        </is>
      </c>
      <c r="D33" s="169" t="inlineStr">
        <is>
          <t>Краны на автомобильном ходу, грузоподъемность 10 т</t>
        </is>
      </c>
      <c r="E33" s="278" t="inlineStr">
        <is>
          <t>маш.-ч</t>
        </is>
      </c>
      <c r="F33" s="278" t="n">
        <v>442.511917</v>
      </c>
      <c r="G33" s="175" t="n">
        <v>111.99</v>
      </c>
      <c r="H33" s="172">
        <f>ROUND(F33*G33,2)</f>
        <v/>
      </c>
      <c r="I33" s="159" t="n"/>
      <c r="J33" s="178" t="n"/>
      <c r="L33" s="159" t="n"/>
    </row>
    <row r="34" ht="38.25" customHeight="1" s="198">
      <c r="A34" s="278" t="n">
        <v>20</v>
      </c>
      <c r="B34" s="244" t="n"/>
      <c r="C34" s="168" t="inlineStr">
        <is>
          <t>91.18.01-007</t>
        </is>
      </c>
      <c r="D34" s="1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4" s="278" t="inlineStr">
        <is>
          <t>маш.-ч</t>
        </is>
      </c>
      <c r="F34" s="278" t="n">
        <v>189.986073</v>
      </c>
      <c r="G34" s="175" t="n">
        <v>90</v>
      </c>
      <c r="H34" s="172">
        <f>ROUND(F34*G34,2)</f>
        <v/>
      </c>
      <c r="I34" s="159" t="n"/>
      <c r="J34" s="178" t="n"/>
      <c r="L34" s="159" t="n"/>
    </row>
    <row r="35">
      <c r="A35" s="278" t="n">
        <v>21</v>
      </c>
      <c r="B35" s="244" t="n"/>
      <c r="C35" s="168" t="inlineStr">
        <is>
          <t>91.10.01-002</t>
        </is>
      </c>
      <c r="D35" s="169" t="inlineStr">
        <is>
          <t>Агрегаты наполнительно-опрессовочные до 300 м3/ч</t>
        </is>
      </c>
      <c r="E35" s="278" t="inlineStr">
        <is>
          <t>маш.-ч</t>
        </is>
      </c>
      <c r="F35" s="278" t="n">
        <v>45.4542</v>
      </c>
      <c r="G35" s="175" t="n">
        <v>287.99</v>
      </c>
      <c r="H35" s="172">
        <f>ROUND(F35*G35,2)</f>
        <v/>
      </c>
      <c r="I35" s="159" t="n"/>
      <c r="J35" s="178" t="n"/>
      <c r="L35" s="159" t="n"/>
    </row>
    <row r="36" ht="25.5" customHeight="1" s="198">
      <c r="A36" s="278" t="n">
        <v>22</v>
      </c>
      <c r="B36" s="244" t="n"/>
      <c r="C36" s="168" t="inlineStr">
        <is>
          <t>91.02.02-002</t>
        </is>
      </c>
      <c r="D36" s="169" t="inlineStr">
        <is>
          <t>Агрегаты копровые без дизель-молота на базе экскаватора с емкостью ковша 0,65 м3</t>
        </is>
      </c>
      <c r="E36" s="278" t="inlineStr">
        <is>
          <t>маш.-ч</t>
        </is>
      </c>
      <c r="F36" s="278" t="n">
        <v>67.10211</v>
      </c>
      <c r="G36" s="175" t="n">
        <v>190.94</v>
      </c>
      <c r="H36" s="172">
        <f>ROUND(F36*G36,2)</f>
        <v/>
      </c>
      <c r="I36" s="159" t="n"/>
      <c r="J36" s="178" t="n"/>
      <c r="L36" s="159" t="n"/>
    </row>
    <row r="37">
      <c r="A37" s="278" t="n">
        <v>23</v>
      </c>
      <c r="B37" s="244" t="n"/>
      <c r="C37" s="168" t="inlineStr">
        <is>
          <t>91.05.06-007</t>
        </is>
      </c>
      <c r="D37" s="169" t="inlineStr">
        <is>
          <t>Краны на гусеничном ходу, грузоподъемность 25 т</t>
        </is>
      </c>
      <c r="E37" s="278" t="inlineStr">
        <is>
          <t>маш.-ч</t>
        </is>
      </c>
      <c r="F37" s="278" t="n">
        <v>88.49655</v>
      </c>
      <c r="G37" s="175" t="n">
        <v>120.04</v>
      </c>
      <c r="H37" s="172">
        <f>ROUND(F37*G37,2)</f>
        <v/>
      </c>
      <c r="I37" s="159" t="n"/>
      <c r="J37" s="178" t="n"/>
      <c r="L37" s="159" t="n"/>
    </row>
    <row r="38" ht="25.5" customHeight="1" s="198">
      <c r="A38" s="278" t="n">
        <v>24</v>
      </c>
      <c r="B38" s="244" t="n"/>
      <c r="C38" s="168" t="inlineStr">
        <is>
          <t>91.15.02-029</t>
        </is>
      </c>
      <c r="D38" s="169" t="inlineStr">
        <is>
          <t>Тракторы на гусеничном ходу с лебедкой 132 кВт (180 л.с.)</t>
        </is>
      </c>
      <c r="E38" s="278" t="inlineStr">
        <is>
          <t>маш.-ч</t>
        </is>
      </c>
      <c r="F38" s="278" t="n">
        <v>70.80739699999999</v>
      </c>
      <c r="G38" s="175" t="n">
        <v>147.43</v>
      </c>
      <c r="H38" s="172">
        <f>ROUND(F38*G38,2)</f>
        <v/>
      </c>
      <c r="I38" s="159" t="n"/>
      <c r="J38" s="178" t="n"/>
      <c r="L38" s="159" t="n"/>
    </row>
    <row r="39" ht="38.25" customHeight="1" s="198">
      <c r="A39" s="278" t="n">
        <v>25</v>
      </c>
      <c r="B39" s="244" t="n"/>
      <c r="C39" s="168" t="inlineStr">
        <is>
          <t>91.04.01-021</t>
        </is>
      </c>
      <c r="D39" s="16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9" s="278" t="inlineStr">
        <is>
          <t>маш.-ч</t>
        </is>
      </c>
      <c r="F39" s="278" t="n">
        <v>117.6936</v>
      </c>
      <c r="G39" s="175" t="n">
        <v>87.59999999999999</v>
      </c>
      <c r="H39" s="172">
        <f>ROUND(F39*G39,2)</f>
        <v/>
      </c>
      <c r="I39" s="159" t="n"/>
      <c r="J39" s="178" t="n"/>
      <c r="L39" s="159" t="n"/>
    </row>
    <row r="40">
      <c r="A40" s="278" t="n">
        <v>26</v>
      </c>
      <c r="B40" s="244" t="n"/>
      <c r="C40" s="168" t="inlineStr">
        <is>
          <t>91.21.22-438</t>
        </is>
      </c>
      <c r="D40" s="169" t="inlineStr">
        <is>
          <t>Установки передвижные цеолитовые</t>
        </is>
      </c>
      <c r="E40" s="278" t="inlineStr">
        <is>
          <t>маш.-ч</t>
        </is>
      </c>
      <c r="F40" s="278" t="n">
        <v>256.04</v>
      </c>
      <c r="G40" s="175" t="n">
        <v>38.65</v>
      </c>
      <c r="H40" s="172">
        <f>ROUND(F40*G40,2)</f>
        <v/>
      </c>
      <c r="I40" s="159" t="n"/>
      <c r="J40" s="178" t="n"/>
      <c r="L40" s="159" t="n"/>
    </row>
    <row r="41" ht="25.5" customHeight="1" s="198">
      <c r="A41" s="278" t="n">
        <v>27</v>
      </c>
      <c r="B41" s="244" t="n"/>
      <c r="C41" s="168" t="inlineStr">
        <is>
          <t>91.06.03-058</t>
        </is>
      </c>
      <c r="D41" s="169" t="inlineStr">
        <is>
          <t>Лебедки электрические тяговым усилием 156,96 кН (16 т)</t>
        </is>
      </c>
      <c r="E41" s="278" t="inlineStr">
        <is>
          <t>маш.-ч</t>
        </is>
      </c>
      <c r="F41" s="278" t="n">
        <v>75.09</v>
      </c>
      <c r="G41" s="175" t="n">
        <v>131.44</v>
      </c>
      <c r="H41" s="172">
        <f>ROUND(F41*G41,2)</f>
        <v/>
      </c>
      <c r="I41" s="159" t="n"/>
      <c r="J41" s="178" t="n"/>
      <c r="L41" s="159" t="n"/>
    </row>
    <row r="42" ht="25.5" customHeight="1" s="198">
      <c r="A42" s="278" t="n">
        <v>28</v>
      </c>
      <c r="B42" s="244" t="n"/>
      <c r="C42" s="168" t="inlineStr">
        <is>
          <t>91.01.05-086</t>
        </is>
      </c>
      <c r="D42" s="169" t="inlineStr">
        <is>
          <t>Экскаваторы одноковшовые дизельные на гусеничном ходу, емкость ковша 0,65 м3</t>
        </is>
      </c>
      <c r="E42" s="278" t="inlineStr">
        <is>
          <t>маш.-ч</t>
        </is>
      </c>
      <c r="F42" s="278" t="n">
        <v>66.382823</v>
      </c>
      <c r="G42" s="175" t="n">
        <v>115.27</v>
      </c>
      <c r="H42" s="172">
        <f>ROUND(F42*G42,2)</f>
        <v/>
      </c>
      <c r="I42" s="159" t="n"/>
      <c r="J42" s="178" t="n"/>
      <c r="L42" s="159" t="n"/>
    </row>
    <row r="43">
      <c r="A43" s="278" t="n">
        <v>29</v>
      </c>
      <c r="B43" s="244" t="n"/>
      <c r="C43" s="168" t="inlineStr">
        <is>
          <t>91.21.18-011</t>
        </is>
      </c>
      <c r="D43" s="169" t="inlineStr">
        <is>
          <t>Маслоподогреватели</t>
        </is>
      </c>
      <c r="E43" s="278" t="inlineStr">
        <is>
          <t>маш.-ч</t>
        </is>
      </c>
      <c r="F43" s="278" t="n">
        <v>191.48</v>
      </c>
      <c r="G43" s="175" t="n">
        <v>38.87</v>
      </c>
      <c r="H43" s="172">
        <f>ROUND(F43*G43,2)</f>
        <v/>
      </c>
      <c r="I43" s="159" t="n"/>
      <c r="J43" s="178" t="n"/>
      <c r="L43" s="159" t="n"/>
    </row>
    <row r="44">
      <c r="A44" s="278" t="n">
        <v>30</v>
      </c>
      <c r="B44" s="244" t="n"/>
      <c r="C44" s="168" t="inlineStr">
        <is>
          <t>91.14.02-001</t>
        </is>
      </c>
      <c r="D44" s="169" t="inlineStr">
        <is>
          <t>Автомобили бортовые, грузоподъемность до 5 т</t>
        </is>
      </c>
      <c r="E44" s="278" t="inlineStr">
        <is>
          <t>маш.-ч</t>
        </is>
      </c>
      <c r="F44" s="168" t="n">
        <v>94.564114</v>
      </c>
      <c r="G44" s="175" t="n">
        <v>65.70999999999999</v>
      </c>
      <c r="H44" s="172">
        <f>ROUND(F44*G44,2)</f>
        <v/>
      </c>
      <c r="I44" s="159" t="n"/>
      <c r="J44" s="178" t="n"/>
      <c r="L44" s="159" t="n"/>
    </row>
    <row r="45" ht="25.5" customHeight="1" s="198">
      <c r="A45" s="278" t="n">
        <v>31</v>
      </c>
      <c r="B45" s="244" t="n"/>
      <c r="C45" s="168" t="inlineStr">
        <is>
          <t>91.05.08-007</t>
        </is>
      </c>
      <c r="D45" s="169" t="inlineStr">
        <is>
          <t>Краны на пневмоколесном ходу, грузоподъемность 25 т</t>
        </is>
      </c>
      <c r="E45" s="278" t="inlineStr">
        <is>
          <t>маш.-ч</t>
        </is>
      </c>
      <c r="F45" s="168" t="n">
        <v>55.38136</v>
      </c>
      <c r="G45" s="175" t="n">
        <v>102.51</v>
      </c>
      <c r="H45" s="172">
        <f>ROUND(F45*G45,2)</f>
        <v/>
      </c>
      <c r="I45" s="159" t="n"/>
      <c r="J45" s="178" t="n"/>
      <c r="L45" s="159" t="n"/>
    </row>
    <row r="46">
      <c r="A46" s="278" t="n">
        <v>32</v>
      </c>
      <c r="B46" s="244" t="n"/>
      <c r="C46" s="168" t="inlineStr">
        <is>
          <t>91.01.01-036</t>
        </is>
      </c>
      <c r="D46" s="169" t="inlineStr">
        <is>
          <t>Бульдозеры, мощность 96 кВт (130 л.с.)</t>
        </is>
      </c>
      <c r="E46" s="278" t="inlineStr">
        <is>
          <t>маш.-ч</t>
        </is>
      </c>
      <c r="F46" s="168" t="n">
        <v>43.377317</v>
      </c>
      <c r="G46" s="175" t="n">
        <v>94.05</v>
      </c>
      <c r="H46" s="172">
        <f>ROUND(F46*G46,2)</f>
        <v/>
      </c>
      <c r="I46" s="159" t="n"/>
      <c r="J46" s="178" t="n"/>
      <c r="L46" s="159" t="n"/>
    </row>
    <row r="47" ht="25.5" customHeight="1" s="198">
      <c r="A47" s="278" t="n">
        <v>33</v>
      </c>
      <c r="B47" s="244" t="n"/>
      <c r="C47" s="168" t="inlineStr">
        <is>
          <t>91.08.03-009</t>
        </is>
      </c>
      <c r="D47" s="169" t="inlineStr">
        <is>
          <t>Катки самоходные гладкие вибрационные, масса 2,2 т</t>
        </is>
      </c>
      <c r="E47" s="278" t="inlineStr">
        <is>
          <t>маш.-ч</t>
        </is>
      </c>
      <c r="F47" s="278" t="n">
        <v>38.401128</v>
      </c>
      <c r="G47" s="175" t="n">
        <v>103.16</v>
      </c>
      <c r="H47" s="172">
        <f>ROUND(F47*G47,2)</f>
        <v/>
      </c>
      <c r="I47" s="159" t="n"/>
      <c r="J47" s="178" t="n"/>
      <c r="L47" s="159" t="n"/>
    </row>
    <row r="48">
      <c r="A48" s="278" t="n">
        <v>34</v>
      </c>
      <c r="B48" s="244" t="n"/>
      <c r="C48" s="168" t="inlineStr">
        <is>
          <t>91.05.01-017</t>
        </is>
      </c>
      <c r="D48" s="169" t="inlineStr">
        <is>
          <t>Краны башенные, грузоподъемность 8 т</t>
        </is>
      </c>
      <c r="E48" s="278" t="inlineStr">
        <is>
          <t>маш.-ч</t>
        </is>
      </c>
      <c r="F48" s="168" t="n">
        <v>38.26932</v>
      </c>
      <c r="G48" s="175" t="n">
        <v>86.40000000000001</v>
      </c>
      <c r="H48" s="172">
        <f>ROUND(F48*G48,2)</f>
        <v/>
      </c>
      <c r="I48" s="159" t="n"/>
      <c r="J48" s="178" t="n"/>
      <c r="L48" s="159" t="n"/>
    </row>
    <row r="49">
      <c r="A49" s="278" t="n">
        <v>35</v>
      </c>
      <c r="B49" s="244" t="n"/>
      <c r="C49" s="168" t="inlineStr">
        <is>
          <t>91.14.03-002</t>
        </is>
      </c>
      <c r="D49" s="169" t="inlineStr">
        <is>
          <t>Автомобили-самосвалы, грузоподъемность до 10 т</t>
        </is>
      </c>
      <c r="E49" s="278" t="inlineStr">
        <is>
          <t>маш.-ч</t>
        </is>
      </c>
      <c r="F49" s="168" t="n">
        <v>36.378552</v>
      </c>
      <c r="G49" s="175" t="n">
        <v>87.48999999999999</v>
      </c>
      <c r="H49" s="172">
        <f>ROUND(F49*G49,2)</f>
        <v/>
      </c>
      <c r="I49" s="159" t="n"/>
      <c r="J49" s="178" t="n"/>
      <c r="L49" s="159" t="n"/>
    </row>
    <row r="50" ht="25.5" customHeight="1" s="198">
      <c r="A50" s="278" t="n">
        <v>36</v>
      </c>
      <c r="B50" s="244" t="n"/>
      <c r="C50" s="168" t="inlineStr">
        <is>
          <t>91.10.05-005</t>
        </is>
      </c>
      <c r="D50" s="169" t="inlineStr">
        <is>
          <t>Трубоукладчики для труб диаметром до 700 мм, грузоподъемность 12,5 т</t>
        </is>
      </c>
      <c r="E50" s="278" t="inlineStr">
        <is>
          <t>маш.-ч</t>
        </is>
      </c>
      <c r="F50" s="168" t="n">
        <v>20.75427</v>
      </c>
      <c r="G50" s="175" t="n">
        <v>152.5</v>
      </c>
      <c r="H50" s="172">
        <f>ROUND(F50*G50,2)</f>
        <v/>
      </c>
      <c r="I50" s="159" t="n"/>
      <c r="J50" s="178" t="n"/>
      <c r="L50" s="159" t="n"/>
    </row>
    <row r="51" ht="25.5" customHeight="1" s="198">
      <c r="A51" s="278" t="n">
        <v>37</v>
      </c>
      <c r="B51" s="244" t="n"/>
      <c r="C51" s="168" t="inlineStr">
        <is>
          <t>91.05.14-023</t>
        </is>
      </c>
      <c r="D51" s="169" t="inlineStr">
        <is>
          <t>Краны на тракторе, мощность 121 кВт (165 л.с.), грузоподъемность 5 т</t>
        </is>
      </c>
      <c r="E51" s="278" t="inlineStr">
        <is>
          <t>маш.-ч</t>
        </is>
      </c>
      <c r="F51" s="168" t="n">
        <v>16.844067</v>
      </c>
      <c r="G51" s="175" t="n">
        <v>182.8</v>
      </c>
      <c r="H51" s="172">
        <f>ROUND(F51*G51,2)</f>
        <v/>
      </c>
      <c r="I51" s="159" t="n"/>
      <c r="J51" s="178" t="n"/>
      <c r="L51" s="159" t="n"/>
    </row>
    <row r="52">
      <c r="A52" s="278" t="n">
        <v>38</v>
      </c>
      <c r="B52" s="244" t="n"/>
      <c r="C52" s="168" t="inlineStr">
        <is>
          <t>91.02.03-024</t>
        </is>
      </c>
      <c r="D52" s="169" t="inlineStr">
        <is>
          <t>Дизель-молоты 2,5 т</t>
        </is>
      </c>
      <c r="E52" s="278" t="inlineStr">
        <is>
          <t>маш.-ч</t>
        </is>
      </c>
      <c r="F52" s="168" t="n">
        <v>43.11936</v>
      </c>
      <c r="G52" s="175" t="n">
        <v>70.67</v>
      </c>
      <c r="H52" s="172">
        <f>ROUND(F52*G52,2)</f>
        <v/>
      </c>
      <c r="I52" s="159" t="n"/>
      <c r="J52" s="178" t="n"/>
      <c r="L52" s="159" t="n"/>
    </row>
    <row r="53">
      <c r="A53" s="278" t="n">
        <v>39</v>
      </c>
      <c r="B53" s="244" t="n"/>
      <c r="C53" s="168" t="inlineStr">
        <is>
          <t>91.06.06-042</t>
        </is>
      </c>
      <c r="D53" s="169" t="inlineStr">
        <is>
          <t>Подъемники гидравлические, высота подъема 10 м</t>
        </is>
      </c>
      <c r="E53" s="278" t="inlineStr">
        <is>
          <t>маш.-ч</t>
        </is>
      </c>
      <c r="F53" s="168" t="n">
        <v>95.69508999999999</v>
      </c>
      <c r="G53" s="175" t="n">
        <v>29.6</v>
      </c>
      <c r="H53" s="172">
        <f>ROUND(F53*G53,2)</f>
        <v/>
      </c>
      <c r="I53" s="159" t="n"/>
      <c r="J53" s="178" t="n"/>
      <c r="L53" s="159" t="n"/>
    </row>
    <row r="54">
      <c r="A54" s="278" t="n">
        <v>40</v>
      </c>
      <c r="B54" s="244" t="n"/>
      <c r="C54" s="168" t="inlineStr">
        <is>
          <t>91.08.04-021</t>
        </is>
      </c>
      <c r="D54" s="169" t="inlineStr">
        <is>
          <t>Котлы битумные передвижные 400 л</t>
        </is>
      </c>
      <c r="E54" s="278" t="inlineStr">
        <is>
          <t>маш.-ч</t>
        </is>
      </c>
      <c r="F54" s="168" t="n">
        <v>72.41643999999999</v>
      </c>
      <c r="G54" s="175" t="n">
        <v>30</v>
      </c>
      <c r="H54" s="172">
        <f>ROUND(F54*G54,2)</f>
        <v/>
      </c>
      <c r="I54" s="159" t="n"/>
      <c r="J54" s="178" t="n"/>
      <c r="L54" s="159" t="n"/>
    </row>
    <row r="55" ht="25.5" customHeight="1" s="198">
      <c r="A55" s="278" t="n">
        <v>41</v>
      </c>
      <c r="B55" s="244" t="n"/>
      <c r="C55" s="168" t="inlineStr">
        <is>
          <t>91.01.01-014</t>
        </is>
      </c>
      <c r="D55" s="169" t="inlineStr">
        <is>
          <t>Бульдозеры-рыхлители на тракторе, мощность 79 кВт (108 л.с.)</t>
        </is>
      </c>
      <c r="E55" s="278" t="inlineStr">
        <is>
          <t>маш.-ч</t>
        </is>
      </c>
      <c r="F55" s="168" t="n">
        <v>19.948342</v>
      </c>
      <c r="G55" s="175" t="n">
        <v>91.48</v>
      </c>
      <c r="H55" s="172">
        <f>ROUND(F55*G55,2)</f>
        <v/>
      </c>
      <c r="I55" s="159" t="n"/>
      <c r="J55" s="178" t="n"/>
      <c r="L55" s="159" t="n"/>
    </row>
    <row r="56" ht="25.5" customHeight="1" s="198">
      <c r="A56" s="278" t="n">
        <v>42</v>
      </c>
      <c r="B56" s="244" t="n"/>
      <c r="C56" s="168" t="inlineStr">
        <is>
          <t>91.13.03-111</t>
        </is>
      </c>
      <c r="D56" s="169" t="inlineStr">
        <is>
          <t>Спецавтомобили-вездеходы, грузоподъемность до 8 т</t>
        </is>
      </c>
      <c r="E56" s="278" t="inlineStr">
        <is>
          <t>маш.-ч</t>
        </is>
      </c>
      <c r="F56" s="168" t="n">
        <v>9.357815</v>
      </c>
      <c r="G56" s="175" t="n">
        <v>189.95</v>
      </c>
      <c r="H56" s="172">
        <f>ROUND(F56*G56,2)</f>
        <v/>
      </c>
      <c r="I56" s="159" t="n"/>
      <c r="J56" s="178" t="n"/>
      <c r="L56" s="159" t="n"/>
    </row>
    <row r="57" ht="51" customHeight="1" s="198">
      <c r="A57" s="278" t="n">
        <v>43</v>
      </c>
      <c r="B57" s="244" t="n"/>
      <c r="C57" s="168" t="inlineStr">
        <is>
          <t>91.21.22-431</t>
        </is>
      </c>
      <c r="D57" s="16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57" s="278" t="inlineStr">
        <is>
          <t>маш.-ч</t>
        </is>
      </c>
      <c r="F57" s="168" t="n">
        <v>108</v>
      </c>
      <c r="G57" s="175" t="n">
        <v>15.65</v>
      </c>
      <c r="H57" s="172">
        <f>ROUND(F57*G57,2)</f>
        <v/>
      </c>
      <c r="I57" s="159" t="n"/>
      <c r="J57" s="178" t="n"/>
      <c r="L57" s="159" t="n"/>
    </row>
    <row r="58" ht="25.5" customHeight="1" s="198">
      <c r="A58" s="278" t="n">
        <v>44</v>
      </c>
      <c r="B58" s="244" t="n"/>
      <c r="C58" s="168" t="inlineStr">
        <is>
          <t>91.17.04-233</t>
        </is>
      </c>
      <c r="D58" s="169" t="inlineStr">
        <is>
          <t>Установки для сварки ручной дуговой (постоянного тока)</t>
        </is>
      </c>
      <c r="E58" s="278" t="inlineStr">
        <is>
          <t>маш.-ч</t>
        </is>
      </c>
      <c r="F58" s="278" t="n">
        <v>198.421622</v>
      </c>
      <c r="G58" s="175" t="n">
        <v>8.1</v>
      </c>
      <c r="H58" s="172">
        <f>ROUND(F58*G58,2)</f>
        <v/>
      </c>
      <c r="I58" s="159" t="n"/>
      <c r="J58" s="178" t="n"/>
      <c r="L58" s="159" t="n"/>
    </row>
    <row r="59">
      <c r="A59" s="278" t="n">
        <v>45</v>
      </c>
      <c r="B59" s="244" t="n"/>
      <c r="C59" s="168" t="inlineStr">
        <is>
          <t>91.14.02-002</t>
        </is>
      </c>
      <c r="D59" s="169" t="inlineStr">
        <is>
          <t>Автомобили бортовые, грузоподъемность до 8 т</t>
        </is>
      </c>
      <c r="E59" s="278" t="inlineStr">
        <is>
          <t>маш.-ч</t>
        </is>
      </c>
      <c r="F59" s="168" t="n">
        <v>17.475288</v>
      </c>
      <c r="G59" s="175" t="n">
        <v>85.84</v>
      </c>
      <c r="H59" s="172">
        <f>ROUND(F59*G59,2)</f>
        <v/>
      </c>
      <c r="I59" s="159" t="n"/>
      <c r="J59" s="178" t="n"/>
      <c r="L59" s="159" t="n"/>
    </row>
    <row r="60" ht="25.5" customHeight="1" s="198">
      <c r="A60" s="278" t="n">
        <v>46</v>
      </c>
      <c r="B60" s="244" t="n"/>
      <c r="C60" s="168" t="inlineStr">
        <is>
          <t>91.21.22-432</t>
        </is>
      </c>
      <c r="D60" s="169" t="inlineStr">
        <is>
          <t>Установки вакуумной обработки трансформаторного масла</t>
        </is>
      </c>
      <c r="E60" s="278" t="inlineStr">
        <is>
          <t>маш.-ч</t>
        </is>
      </c>
      <c r="F60" s="168" t="n">
        <v>18.56</v>
      </c>
      <c r="G60" s="175" t="n">
        <v>77.03</v>
      </c>
      <c r="H60" s="172">
        <f>ROUND(F60*G60,2)</f>
        <v/>
      </c>
      <c r="I60" s="159" t="n"/>
      <c r="J60" s="178" t="n"/>
      <c r="L60" s="159" t="n"/>
    </row>
    <row r="61" ht="25.5" customHeight="1" s="198">
      <c r="A61" s="278" t="n">
        <v>47</v>
      </c>
      <c r="B61" s="244" t="n"/>
      <c r="C61" s="168" t="inlineStr">
        <is>
          <t>91.17.04-036</t>
        </is>
      </c>
      <c r="D61" s="169" t="inlineStr">
        <is>
          <t>Агрегаты сварочные передвижные с дизельным двигателем, номинальный сварочный ток 250-400 А</t>
        </is>
      </c>
      <c r="E61" s="278" t="inlineStr">
        <is>
          <t>маш.-ч</t>
        </is>
      </c>
      <c r="F61" s="168" t="n">
        <v>97.94112199999999</v>
      </c>
      <c r="G61" s="175" t="n">
        <v>14</v>
      </c>
      <c r="H61" s="172">
        <f>ROUND(F61*G61,2)</f>
        <v/>
      </c>
      <c r="I61" s="159" t="n"/>
      <c r="J61" s="178" t="n"/>
      <c r="L61" s="159" t="n"/>
    </row>
    <row r="62">
      <c r="A62" s="278" t="n">
        <v>48</v>
      </c>
      <c r="B62" s="244" t="n"/>
      <c r="C62" s="168" t="inlineStr">
        <is>
          <t>91.02.03-022</t>
        </is>
      </c>
      <c r="D62" s="169" t="inlineStr">
        <is>
          <t>Дизель-молоты 1,8 т</t>
        </is>
      </c>
      <c r="E62" s="278" t="inlineStr">
        <is>
          <t>маш.-ч</t>
        </is>
      </c>
      <c r="F62" s="168" t="n">
        <v>23.98275</v>
      </c>
      <c r="G62" s="175" t="n">
        <v>56.77</v>
      </c>
      <c r="H62" s="172">
        <f>ROUND(F62*G62,2)</f>
        <v/>
      </c>
      <c r="I62" s="159" t="n"/>
      <c r="J62" s="178" t="n"/>
      <c r="L62" s="159" t="n"/>
    </row>
    <row r="63" ht="25.5" customHeight="1" s="198">
      <c r="A63" s="278" t="n">
        <v>49</v>
      </c>
      <c r="B63" s="244" t="n"/>
      <c r="C63" s="168" t="inlineStr">
        <is>
          <t>91.21.22-091</t>
        </is>
      </c>
      <c r="D63" s="169" t="inlineStr">
        <is>
          <t>Выпрямители полупроводниковые для подогрева трансформаторов</t>
        </is>
      </c>
      <c r="E63" s="278" t="inlineStr">
        <is>
          <t>маш.-ч</t>
        </is>
      </c>
      <c r="F63" s="168" t="n">
        <v>332.6</v>
      </c>
      <c r="G63" s="175" t="n">
        <v>3.82</v>
      </c>
      <c r="H63" s="172">
        <f>ROUND(F63*G63,2)</f>
        <v/>
      </c>
      <c r="I63" s="159" t="n"/>
      <c r="J63" s="178" t="n"/>
      <c r="L63" s="159" t="n"/>
    </row>
    <row r="64">
      <c r="A64" s="278" t="n">
        <v>50</v>
      </c>
      <c r="B64" s="244" t="n"/>
      <c r="C64" s="168" t="inlineStr">
        <is>
          <t>91.06.06-014</t>
        </is>
      </c>
      <c r="D64" s="169" t="inlineStr">
        <is>
          <t>Автогидроподъемники, высота подъема 28 м</t>
        </is>
      </c>
      <c r="E64" s="278" t="inlineStr">
        <is>
          <t>маш.-ч</t>
        </is>
      </c>
      <c r="F64" s="168" t="n">
        <v>4.82952</v>
      </c>
      <c r="G64" s="175" t="n">
        <v>243.49</v>
      </c>
      <c r="H64" s="172">
        <f>ROUND(F64*G64,2)</f>
        <v/>
      </c>
      <c r="I64" s="159" t="n"/>
      <c r="J64" s="178" t="n"/>
      <c r="L64" s="159" t="n"/>
    </row>
    <row r="65">
      <c r="A65" s="278" t="n">
        <v>51</v>
      </c>
      <c r="B65" s="244" t="n"/>
      <c r="C65" s="168" t="inlineStr">
        <is>
          <t>91.19.08-003</t>
        </is>
      </c>
      <c r="D65" s="169" t="inlineStr">
        <is>
          <t>Насосы мощностью 3,6 м3/ч</t>
        </is>
      </c>
      <c r="E65" s="278" t="inlineStr">
        <is>
          <t>маш.-ч</t>
        </is>
      </c>
      <c r="F65" s="168" t="n">
        <v>455.2</v>
      </c>
      <c r="G65" s="175" t="n">
        <v>2.02</v>
      </c>
      <c r="H65" s="172">
        <f>ROUND(F65*G65,2)</f>
        <v/>
      </c>
      <c r="I65" s="159" t="n"/>
      <c r="J65" s="178" t="n"/>
      <c r="L65" s="159" t="n"/>
    </row>
    <row r="66" ht="25.5" customHeight="1" s="198">
      <c r="A66" s="278" t="n">
        <v>52</v>
      </c>
      <c r="B66" s="244" t="n"/>
      <c r="C66" s="168" t="inlineStr">
        <is>
          <t>91.05.05-015</t>
        </is>
      </c>
      <c r="D66" s="169" t="inlineStr">
        <is>
          <t>Краны на автомобильном ходу, грузоподъемность 16 т</t>
        </is>
      </c>
      <c r="E66" s="278" t="inlineStr">
        <is>
          <t>маш.-ч</t>
        </is>
      </c>
      <c r="F66" s="168" t="n">
        <v>4.346856</v>
      </c>
      <c r="G66" s="175" t="n">
        <v>115.4</v>
      </c>
      <c r="H66" s="172">
        <f>ROUND(F66*G66,2)</f>
        <v/>
      </c>
      <c r="I66" s="159" t="n"/>
      <c r="J66" s="178" t="n"/>
      <c r="L66" s="159" t="n"/>
    </row>
    <row r="67" ht="25.5" customHeight="1" s="198">
      <c r="A67" s="278" t="n">
        <v>53</v>
      </c>
      <c r="B67" s="244" t="n"/>
      <c r="C67" s="168" t="inlineStr">
        <is>
          <t>91.06.05-057</t>
        </is>
      </c>
      <c r="D67" s="169" t="inlineStr">
        <is>
          <t>Погрузчики одноковшовые универсальные фронтальные пневмоколесные, грузоподъемность 3 т</t>
        </is>
      </c>
      <c r="E67" s="278" t="inlineStr">
        <is>
          <t>маш.-ч</t>
        </is>
      </c>
      <c r="F67" s="168" t="n">
        <v>4.048</v>
      </c>
      <c r="G67" s="175" t="n">
        <v>90.40000000000001</v>
      </c>
      <c r="H67" s="172">
        <f>ROUND(F67*G67,2)</f>
        <v/>
      </c>
      <c r="I67" s="159" t="n"/>
      <c r="J67" s="178" t="n"/>
      <c r="L67" s="159" t="n"/>
    </row>
    <row r="68" ht="25.5" customHeight="1" s="198">
      <c r="A68" s="278" t="n">
        <v>54</v>
      </c>
      <c r="B68" s="244" t="n"/>
      <c r="C68" s="168" t="inlineStr">
        <is>
          <t>91.15.03-014</t>
        </is>
      </c>
      <c r="D68" s="169" t="inlineStr">
        <is>
          <t>Тракторы на пневмоколесном ходу, мощность 59 кВт (80 л.с.)</t>
        </is>
      </c>
      <c r="E68" s="278" t="inlineStr">
        <is>
          <t>маш.-ч</t>
        </is>
      </c>
      <c r="F68" s="168" t="n">
        <v>3.52</v>
      </c>
      <c r="G68" s="175" t="n">
        <v>74.61</v>
      </c>
      <c r="H68" s="172">
        <f>ROUND(F68*G68,2)</f>
        <v/>
      </c>
      <c r="I68" s="159" t="n"/>
      <c r="J68" s="178" t="n"/>
      <c r="L68" s="159" t="n"/>
    </row>
    <row r="69" ht="25.5" customHeight="1" s="198">
      <c r="A69" s="278" t="n">
        <v>55</v>
      </c>
      <c r="B69" s="244" t="n"/>
      <c r="C69" s="168" t="inlineStr">
        <is>
          <t>91.06.01-003</t>
        </is>
      </c>
      <c r="D69" s="169" t="inlineStr">
        <is>
          <t>Домкраты гидравлические, грузоподъемность 63-100 т</t>
        </is>
      </c>
      <c r="E69" s="278" t="inlineStr">
        <is>
          <t>маш.-ч</t>
        </is>
      </c>
      <c r="F69" s="168" t="n">
        <v>251.43839</v>
      </c>
      <c r="G69" s="175" t="n">
        <v>0.9</v>
      </c>
      <c r="H69" s="172">
        <f>ROUND(F69*G69,2)</f>
        <v/>
      </c>
      <c r="I69" s="159" t="n"/>
      <c r="J69" s="178" t="n"/>
      <c r="L69" s="159" t="n"/>
    </row>
    <row r="70">
      <c r="A70" s="278" t="n">
        <v>56</v>
      </c>
      <c r="B70" s="244" t="n"/>
      <c r="C70" s="168" t="inlineStr">
        <is>
          <t>91.21.18-051</t>
        </is>
      </c>
      <c r="D70" s="169" t="inlineStr">
        <is>
          <t>Шкафы сушильные</t>
        </is>
      </c>
      <c r="E70" s="278" t="inlineStr">
        <is>
          <t>маш.-ч</t>
        </is>
      </c>
      <c r="F70" s="168" t="n">
        <v>83.52</v>
      </c>
      <c r="G70" s="175" t="n">
        <v>2.67</v>
      </c>
      <c r="H70" s="172">
        <f>ROUND(F70*G70,2)</f>
        <v/>
      </c>
      <c r="I70" s="159" t="n"/>
      <c r="J70" s="178" t="n"/>
      <c r="L70" s="159" t="n"/>
    </row>
    <row r="71">
      <c r="A71" s="278" t="n">
        <v>57</v>
      </c>
      <c r="B71" s="244" t="n"/>
      <c r="C71" s="168" t="inlineStr">
        <is>
          <t>91.14.04-001</t>
        </is>
      </c>
      <c r="D71" s="169" t="inlineStr">
        <is>
          <t>Тягачи седельные, грузоподъемность 12 т</t>
        </is>
      </c>
      <c r="E71" s="278" t="inlineStr">
        <is>
          <t>маш.-ч</t>
        </is>
      </c>
      <c r="F71" s="168" t="n">
        <v>2.11185</v>
      </c>
      <c r="G71" s="175" t="n">
        <v>102.84</v>
      </c>
      <c r="H71" s="172">
        <f>ROUND(F71*G71,2)</f>
        <v/>
      </c>
      <c r="I71" s="159" t="n"/>
      <c r="J71" s="178" t="n"/>
      <c r="L71" s="159" t="n"/>
    </row>
    <row r="72" ht="25.5" customHeight="1" s="198">
      <c r="A72" s="278" t="n">
        <v>58</v>
      </c>
      <c r="B72" s="244" t="n"/>
      <c r="C72" s="168" t="inlineStr">
        <is>
          <t>91.21.20-013</t>
        </is>
      </c>
      <c r="D72" s="169" t="inlineStr">
        <is>
          <t>Установки для сверления отверстий в железобетоне диаметром до 250 мм</t>
        </is>
      </c>
      <c r="E72" s="278" t="inlineStr">
        <is>
          <t>маш.-ч</t>
        </is>
      </c>
      <c r="F72" s="168" t="n">
        <v>5.9972</v>
      </c>
      <c r="G72" s="175" t="n">
        <v>27.42</v>
      </c>
      <c r="H72" s="172">
        <f>ROUND(F72*G72,2)</f>
        <v/>
      </c>
      <c r="I72" s="159" t="n"/>
      <c r="J72" s="178" t="n"/>
      <c r="L72" s="159" t="n"/>
    </row>
    <row r="73">
      <c r="A73" s="278" t="n">
        <v>59</v>
      </c>
      <c r="B73" s="244" t="n"/>
      <c r="C73" s="168" t="inlineStr">
        <is>
          <t>91.06.05-011</t>
        </is>
      </c>
      <c r="D73" s="169" t="inlineStr">
        <is>
          <t>Погрузчики, грузоподъемность 5 т</t>
        </is>
      </c>
      <c r="E73" s="278" t="inlineStr">
        <is>
          <t>маш.-ч</t>
        </is>
      </c>
      <c r="F73" s="168" t="n">
        <v>1.4614</v>
      </c>
      <c r="G73" s="175" t="n">
        <v>89.98999999999999</v>
      </c>
      <c r="H73" s="172">
        <f>ROUND(F73*G73,2)</f>
        <v/>
      </c>
      <c r="I73" s="159" t="n"/>
      <c r="J73" s="178" t="n"/>
      <c r="L73" s="159" t="n"/>
    </row>
    <row r="74" ht="25.5" customHeight="1" s="198">
      <c r="A74" s="278" t="n">
        <v>60</v>
      </c>
      <c r="B74" s="244" t="n"/>
      <c r="C74" s="168" t="inlineStr">
        <is>
          <t>91.05.06-012</t>
        </is>
      </c>
      <c r="D74" s="169" t="inlineStr">
        <is>
          <t>Краны на гусеничном ходу, грузоподъемность до 16 т</t>
        </is>
      </c>
      <c r="E74" s="278" t="inlineStr">
        <is>
          <t>маш.-ч</t>
        </is>
      </c>
      <c r="F74" s="168" t="n">
        <v>1.23804</v>
      </c>
      <c r="G74" s="175" t="n">
        <v>96.89</v>
      </c>
      <c r="H74" s="172">
        <f>ROUND(F74*G74,2)</f>
        <v/>
      </c>
      <c r="I74" s="159" t="n"/>
      <c r="J74" s="178" t="n"/>
      <c r="L74" s="159" t="n"/>
    </row>
    <row r="75" ht="25.5" customHeight="1" s="198">
      <c r="A75" s="278" t="n">
        <v>61</v>
      </c>
      <c r="B75" s="244" t="n"/>
      <c r="C75" s="168" t="inlineStr">
        <is>
          <t>91.04.01-031</t>
        </is>
      </c>
      <c r="D75" s="169" t="inlineStr">
        <is>
          <t>Машины бурильно-крановые на автомобиле, глубина бурения 3,5 м</t>
        </is>
      </c>
      <c r="E75" s="278" t="inlineStr">
        <is>
          <t>маш.-ч</t>
        </is>
      </c>
      <c r="F75" s="168" t="n">
        <v>0.6636</v>
      </c>
      <c r="G75" s="175" t="n">
        <v>138.54</v>
      </c>
      <c r="H75" s="172">
        <f>ROUND(F75*G75,2)</f>
        <v/>
      </c>
      <c r="I75" s="159" t="n"/>
      <c r="J75" s="178" t="n"/>
      <c r="L75" s="159" t="n"/>
    </row>
    <row r="76">
      <c r="A76" s="278" t="n">
        <v>62</v>
      </c>
      <c r="B76" s="244" t="n"/>
      <c r="C76" s="168" t="inlineStr">
        <is>
          <t>91.21.12-002</t>
        </is>
      </c>
      <c r="D76" s="169" t="inlineStr">
        <is>
          <t>Ножницы листовые кривошипные гильотинные</t>
        </is>
      </c>
      <c r="E76" s="278" t="inlineStr">
        <is>
          <t>маш.-ч</t>
        </is>
      </c>
      <c r="F76" s="168" t="n">
        <v>1.16</v>
      </c>
      <c r="G76" s="175" t="n">
        <v>70</v>
      </c>
      <c r="H76" s="172">
        <f>ROUND(F76*G76,2)</f>
        <v/>
      </c>
      <c r="I76" s="159" t="n"/>
      <c r="J76" s="178" t="n"/>
      <c r="L76" s="159" t="n"/>
    </row>
    <row r="77">
      <c r="A77" s="278" t="n">
        <v>63</v>
      </c>
      <c r="B77" s="244" t="n"/>
      <c r="C77" s="168" t="inlineStr">
        <is>
          <t>91.19.10-031</t>
        </is>
      </c>
      <c r="D77" s="169" t="inlineStr">
        <is>
          <t>Станции насосные для привода гидродомкратов</t>
        </is>
      </c>
      <c r="E77" s="278" t="inlineStr">
        <is>
          <t>маш.-ч</t>
        </is>
      </c>
      <c r="F77" s="168" t="n">
        <v>36.2</v>
      </c>
      <c r="G77" s="175" t="n">
        <v>1.82</v>
      </c>
      <c r="H77" s="172">
        <f>ROUND(F77*G77,2)</f>
        <v/>
      </c>
      <c r="I77" s="159" t="n"/>
      <c r="J77" s="178" t="n"/>
      <c r="L77" s="159" t="n"/>
    </row>
    <row r="78">
      <c r="A78" s="278" t="n">
        <v>64</v>
      </c>
      <c r="B78" s="244" t="n"/>
      <c r="C78" s="168" t="inlineStr">
        <is>
          <t>91.21.16-014</t>
        </is>
      </c>
      <c r="D78" s="169" t="inlineStr">
        <is>
          <t>Прессы листогибочные кривошипные 1000 кН (100 тс)</t>
        </is>
      </c>
      <c r="E78" s="278" t="inlineStr">
        <is>
          <t>маш.-ч</t>
        </is>
      </c>
      <c r="F78" s="168" t="n">
        <v>1.16</v>
      </c>
      <c r="G78" s="175" t="n">
        <v>56.24</v>
      </c>
      <c r="H78" s="172">
        <f>ROUND(F78*G78,2)</f>
        <v/>
      </c>
      <c r="I78" s="159" t="n"/>
      <c r="J78" s="178" t="n"/>
      <c r="L78" s="159" t="n"/>
    </row>
    <row r="79" ht="25.5" customHeight="1" s="198">
      <c r="A79" s="278" t="n">
        <v>65</v>
      </c>
      <c r="B79" s="244" t="n"/>
      <c r="C79" s="168" t="inlineStr">
        <is>
          <t>91.07.08-024</t>
        </is>
      </c>
      <c r="D79" s="169" t="inlineStr">
        <is>
          <t>Растворосмесители передвижные, объем барабана 65 л</t>
        </is>
      </c>
      <c r="E79" s="278" t="inlineStr">
        <is>
          <t>маш.-ч</t>
        </is>
      </c>
      <c r="F79" s="168" t="n">
        <v>3.881748</v>
      </c>
      <c r="G79" s="175" t="n">
        <v>12.39</v>
      </c>
      <c r="H79" s="172">
        <f>ROUND(F79*G79,2)</f>
        <v/>
      </c>
      <c r="I79" s="159" t="n"/>
      <c r="J79" s="178" t="n"/>
      <c r="L79" s="159" t="n"/>
    </row>
    <row r="80" ht="25.5" customHeight="1" s="198">
      <c r="A80" s="278" t="n">
        <v>66</v>
      </c>
      <c r="B80" s="244" t="n"/>
      <c r="C80" s="168" t="inlineStr">
        <is>
          <t>91.21.10-003</t>
        </is>
      </c>
      <c r="D80" s="169" t="inlineStr">
        <is>
          <t>Молотки при работе от передвижных компрессорных станций отбойные пневматические</t>
        </is>
      </c>
      <c r="E80" s="278" t="inlineStr">
        <is>
          <t>маш.-ч</t>
        </is>
      </c>
      <c r="F80" s="168" t="n">
        <v>30.72</v>
      </c>
      <c r="G80" s="175" t="n">
        <v>1.53</v>
      </c>
      <c r="H80" s="172">
        <f>ROUND(F80*G80,2)</f>
        <v/>
      </c>
      <c r="I80" s="159" t="n"/>
      <c r="J80" s="178" t="n"/>
      <c r="L80" s="159" t="n"/>
    </row>
    <row r="81">
      <c r="A81" s="278" t="n">
        <v>67</v>
      </c>
      <c r="B81" s="244" t="n"/>
      <c r="C81" s="168" t="inlineStr">
        <is>
          <t>91.08.03-015</t>
        </is>
      </c>
      <c r="D81" s="169" t="inlineStr">
        <is>
          <t>Катки самоходные гладкие вибрационные, масса 5 т</t>
        </is>
      </c>
      <c r="E81" s="278" t="inlineStr">
        <is>
          <t>маш.-ч</t>
        </is>
      </c>
      <c r="F81" s="168" t="n">
        <v>0.252</v>
      </c>
      <c r="G81" s="175" t="n">
        <v>176.03</v>
      </c>
      <c r="H81" s="172">
        <f>ROUND(F81*G81,2)</f>
        <v/>
      </c>
      <c r="I81" s="159" t="n"/>
      <c r="J81" s="178" t="n"/>
      <c r="L81" s="159" t="n"/>
    </row>
    <row r="82">
      <c r="A82" s="278" t="n">
        <v>68</v>
      </c>
      <c r="B82" s="244" t="n"/>
      <c r="C82" s="168" t="inlineStr">
        <is>
          <t>91.07.04-001</t>
        </is>
      </c>
      <c r="D82" s="169" t="inlineStr">
        <is>
          <t>Вибраторы глубинные</t>
        </is>
      </c>
      <c r="E82" s="278" t="inlineStr">
        <is>
          <t>маш.-ч</t>
        </is>
      </c>
      <c r="F82" s="168" t="n">
        <v>23.2443</v>
      </c>
      <c r="G82" s="175" t="n">
        <v>1.9</v>
      </c>
      <c r="H82" s="172">
        <f>ROUND(F82*G82,2)</f>
        <v/>
      </c>
      <c r="I82" s="159" t="n"/>
      <c r="J82" s="178" t="n"/>
      <c r="L82" s="159" t="n"/>
    </row>
    <row r="83" ht="25.5" customHeight="1" s="198">
      <c r="A83" s="278" t="n">
        <v>69</v>
      </c>
      <c r="B83" s="244" t="n"/>
      <c r="C83" s="168" t="inlineStr">
        <is>
          <t>91.19.02-002</t>
        </is>
      </c>
      <c r="D83" s="169" t="inlineStr">
        <is>
          <t>Маслонасосы шестеренные, производительность 2,3 м3/час</t>
        </is>
      </c>
      <c r="E83" s="278" t="inlineStr">
        <is>
          <t>маш.-ч</t>
        </is>
      </c>
      <c r="F83" s="168" t="n">
        <v>45.36</v>
      </c>
      <c r="G83" s="175" t="n">
        <v>0.9</v>
      </c>
      <c r="H83" s="172">
        <f>ROUND(F83*G83,2)</f>
        <v/>
      </c>
      <c r="I83" s="159" t="n"/>
      <c r="J83" s="178" t="n"/>
      <c r="L83" s="159" t="n"/>
    </row>
    <row r="84" ht="25.5" customHeight="1" s="198">
      <c r="A84" s="278" t="n">
        <v>70</v>
      </c>
      <c r="B84" s="244" t="n"/>
      <c r="C84" s="168" t="inlineStr">
        <is>
          <t>91.06.09-101</t>
        </is>
      </c>
      <c r="D84" s="169" t="inlineStr">
        <is>
          <t>Стрелы монтажные А-образные для подъема опор ВЛ, высота до 22 м</t>
        </is>
      </c>
      <c r="E84" s="278" t="inlineStr">
        <is>
          <t>маш.-ч</t>
        </is>
      </c>
      <c r="F84" s="168" t="n">
        <v>4.286483</v>
      </c>
      <c r="G84" s="175" t="n">
        <v>6.24</v>
      </c>
      <c r="H84" s="172">
        <f>ROUND(F84*G84,2)</f>
        <v/>
      </c>
      <c r="I84" s="159" t="n"/>
      <c r="J84" s="178" t="n"/>
      <c r="L84" s="159" t="n"/>
    </row>
    <row r="85" ht="25.5" customHeight="1" s="198">
      <c r="A85" s="278" t="n">
        <v>71</v>
      </c>
      <c r="B85" s="244" t="n"/>
      <c r="C85" s="168" t="inlineStr">
        <is>
          <t>91.21.22-703</t>
        </is>
      </c>
      <c r="D85" s="169" t="inlineStr">
        <is>
          <t>Молотки-перфораторы гидравлические, диаметр выбуриваемых отверстий 25-50 мм</t>
        </is>
      </c>
      <c r="E85" s="278" t="inlineStr">
        <is>
          <t>маш.-ч</t>
        </is>
      </c>
      <c r="F85" s="168" t="n">
        <v>3.2</v>
      </c>
      <c r="G85" s="175" t="n">
        <v>8.09</v>
      </c>
      <c r="H85" s="172">
        <f>ROUND(F85*G85,2)</f>
        <v/>
      </c>
      <c r="I85" s="159" t="n"/>
      <c r="J85" s="178" t="n"/>
      <c r="L85" s="159" t="n"/>
    </row>
    <row r="86" ht="25.5" customHeight="1" s="198">
      <c r="A86" s="278" t="n">
        <v>72</v>
      </c>
      <c r="B86" s="244" t="n"/>
      <c r="C86" s="168" t="inlineStr">
        <is>
          <t>91.14.05-011</t>
        </is>
      </c>
      <c r="D86" s="169" t="inlineStr">
        <is>
          <t>Полуприцепы общего назначения, грузоподъемность 12 т</t>
        </is>
      </c>
      <c r="E86" s="278" t="inlineStr">
        <is>
          <t>маш.-ч</t>
        </is>
      </c>
      <c r="F86" s="168" t="n">
        <v>2.11185</v>
      </c>
      <c r="G86" s="175" t="n">
        <v>12</v>
      </c>
      <c r="H86" s="172">
        <f>ROUND(F86*G86,2)</f>
        <v/>
      </c>
      <c r="I86" s="159" t="n"/>
      <c r="J86" s="178" t="n"/>
      <c r="L86" s="159" t="n"/>
    </row>
    <row r="87" ht="25.5" customHeight="1" s="198">
      <c r="A87" s="278" t="n">
        <v>73</v>
      </c>
      <c r="B87" s="244" t="n"/>
      <c r="C87" s="168" t="inlineStr">
        <is>
          <t>91.08.09-023</t>
        </is>
      </c>
      <c r="D87" s="169" t="inlineStr">
        <is>
          <t>Трамбовки пневматические при работе от передвижных компрессорных станций</t>
        </is>
      </c>
      <c r="E87" s="278" t="inlineStr">
        <is>
          <t>маш.-ч</t>
        </is>
      </c>
      <c r="F87" s="168" t="n">
        <v>40.60395</v>
      </c>
      <c r="G87" s="175" t="n">
        <v>0.55</v>
      </c>
      <c r="H87" s="172">
        <f>ROUND(F87*G87,2)</f>
        <v/>
      </c>
      <c r="I87" s="159" t="n"/>
      <c r="J87" s="178" t="n"/>
      <c r="L87" s="159" t="n"/>
    </row>
    <row r="88" ht="25.5" customHeight="1" s="198">
      <c r="A88" s="278" t="n">
        <v>74</v>
      </c>
      <c r="B88" s="244" t="n"/>
      <c r="C88" s="168" t="inlineStr">
        <is>
          <t>91.21.16-013</t>
        </is>
      </c>
      <c r="D88" s="169" t="inlineStr">
        <is>
          <t>Прессы кривошипные простого действия 25 кН (2,5 тс)</t>
        </is>
      </c>
      <c r="E88" s="278" t="inlineStr">
        <is>
          <t>маш.-ч</t>
        </is>
      </c>
      <c r="F88" s="168" t="n">
        <v>1.16</v>
      </c>
      <c r="G88" s="175" t="n">
        <v>16.92</v>
      </c>
      <c r="H88" s="172">
        <f>ROUND(F88*G88,2)</f>
        <v/>
      </c>
      <c r="I88" s="159" t="n"/>
      <c r="J88" s="178" t="n"/>
      <c r="L88" s="159" t="n"/>
    </row>
    <row r="89">
      <c r="A89" s="278" t="n">
        <v>75</v>
      </c>
      <c r="B89" s="244" t="n"/>
      <c r="C89" s="168" t="inlineStr">
        <is>
          <t>91.07.04-002</t>
        </is>
      </c>
      <c r="D89" s="169" t="inlineStr">
        <is>
          <t>Вибраторы поверхностные</t>
        </is>
      </c>
      <c r="E89" s="278" t="inlineStr">
        <is>
          <t>маш.-ч</t>
        </is>
      </c>
      <c r="F89" s="168" t="n">
        <v>38.737488</v>
      </c>
      <c r="G89" s="175" t="n">
        <v>0.5</v>
      </c>
      <c r="H89" s="172">
        <f>ROUND(F89*G89,2)</f>
        <v/>
      </c>
      <c r="I89" s="159" t="n"/>
      <c r="J89" s="178" t="n"/>
      <c r="L89" s="159" t="n"/>
    </row>
    <row r="90" ht="25.5" customHeight="1" s="198">
      <c r="A90" s="278" t="n">
        <v>76</v>
      </c>
      <c r="B90" s="244" t="n"/>
      <c r="C90" s="168" t="inlineStr">
        <is>
          <t>91.06.06-048</t>
        </is>
      </c>
      <c r="D90" s="169" t="inlineStr">
        <is>
          <t>Подъемники одномачтовые, грузоподъемность до 500 кг, высота подъема 45 м</t>
        </is>
      </c>
      <c r="E90" s="278" t="inlineStr">
        <is>
          <t>маш.-ч</t>
        </is>
      </c>
      <c r="F90" s="168" t="n">
        <v>0.371904</v>
      </c>
      <c r="G90" s="175" t="n">
        <v>31.26</v>
      </c>
      <c r="H90" s="172">
        <f>ROUND(F90*G90,2)</f>
        <v/>
      </c>
      <c r="I90" s="159" t="n"/>
      <c r="J90" s="178" t="n"/>
      <c r="L90" s="159" t="n"/>
    </row>
    <row r="91">
      <c r="A91" s="278" t="n">
        <v>77</v>
      </c>
      <c r="B91" s="244" t="n"/>
      <c r="C91" s="168" t="inlineStr">
        <is>
          <t>91.06.01-002</t>
        </is>
      </c>
      <c r="D91" s="169" t="inlineStr">
        <is>
          <t>Домкраты гидравлические, грузоподъемность 6,3-25 т</t>
        </is>
      </c>
      <c r="E91" s="278" t="inlineStr">
        <is>
          <t>маш.-ч</t>
        </is>
      </c>
      <c r="F91" s="168" t="n">
        <v>16.783694</v>
      </c>
      <c r="G91" s="175" t="n">
        <v>0.48</v>
      </c>
      <c r="H91" s="172">
        <f>ROUND(F91*G91,2)</f>
        <v/>
      </c>
      <c r="I91" s="159" t="n"/>
      <c r="J91" s="178" t="n"/>
      <c r="L91" s="159" t="n"/>
    </row>
    <row r="92" ht="25.5" customHeight="1" s="198">
      <c r="A92" s="278" t="n">
        <v>78</v>
      </c>
      <c r="B92" s="244" t="n"/>
      <c r="C92" s="168" t="inlineStr">
        <is>
          <t>91.21.01-012</t>
        </is>
      </c>
      <c r="D92" s="169" t="inlineStr">
        <is>
          <t>Агрегаты окрасочные высокого давления для окраски поверхностей конструкций, мощность 1 кВт</t>
        </is>
      </c>
      <c r="E92" s="278" t="inlineStr">
        <is>
          <t>маш.-ч</t>
        </is>
      </c>
      <c r="F92" s="168" t="n">
        <v>0.7284</v>
      </c>
      <c r="G92" s="175" t="n">
        <v>6.82</v>
      </c>
      <c r="H92" s="172">
        <f>ROUND(F92*G92,2)</f>
        <v/>
      </c>
      <c r="I92" s="159" t="n"/>
      <c r="J92" s="178" t="n"/>
      <c r="L92" s="159" t="n"/>
    </row>
    <row r="93">
      <c r="A93" s="278" t="n">
        <v>79</v>
      </c>
      <c r="B93" s="244" t="n"/>
      <c r="C93" s="168" t="inlineStr">
        <is>
          <t>91.21.19-031</t>
        </is>
      </c>
      <c r="D93" s="169" t="inlineStr">
        <is>
          <t>Станки сверлильные</t>
        </is>
      </c>
      <c r="E93" s="278" t="inlineStr">
        <is>
          <t>маш.-ч</t>
        </is>
      </c>
      <c r="F93" s="168" t="n">
        <v>1.16</v>
      </c>
      <c r="G93" s="175" t="n">
        <v>2.36</v>
      </c>
      <c r="H93" s="172">
        <f>ROUND(F93*G93,2)</f>
        <v/>
      </c>
      <c r="I93" s="159" t="n"/>
      <c r="J93" s="178" t="n"/>
      <c r="L93" s="159" t="n"/>
    </row>
    <row r="94" ht="25.5" customHeight="1" s="198">
      <c r="A94" s="278" t="n">
        <v>80</v>
      </c>
      <c r="B94" s="244" t="n"/>
      <c r="C94" s="168" t="inlineStr">
        <is>
          <t>91.21.15-508</t>
        </is>
      </c>
      <c r="D94" s="169" t="inlineStr">
        <is>
          <t>Пилы бензиновые отрезные дисковые, мощность до 4,8 кВт (6,5 л.с.)</t>
        </is>
      </c>
      <c r="E94" s="278" t="inlineStr">
        <is>
          <t>маш.-ч</t>
        </is>
      </c>
      <c r="F94" s="168" t="n">
        <v>0.33552</v>
      </c>
      <c r="G94" s="175" t="n">
        <v>5.72</v>
      </c>
      <c r="H94" s="172">
        <f>ROUND(F94*G94,2)</f>
        <v/>
      </c>
      <c r="I94" s="159" t="n"/>
      <c r="J94" s="178" t="n"/>
      <c r="L94" s="159" t="n"/>
    </row>
    <row r="95">
      <c r="A95" s="278" t="n">
        <v>81</v>
      </c>
      <c r="B95" s="244" t="n"/>
      <c r="C95" s="168" t="inlineStr">
        <is>
          <t>91.17.04-042</t>
        </is>
      </c>
      <c r="D95" s="169" t="inlineStr">
        <is>
          <t>Аппараты для газовой сварки и резки</t>
        </is>
      </c>
      <c r="E95" s="278" t="inlineStr">
        <is>
          <t>маш.-ч</t>
        </is>
      </c>
      <c r="F95" s="168" t="n">
        <v>1.2</v>
      </c>
      <c r="G95" s="175" t="n">
        <v>1.2</v>
      </c>
      <c r="H95" s="172">
        <f>ROUND(F95*G95,2)</f>
        <v/>
      </c>
      <c r="I95" s="159" t="n"/>
      <c r="J95" s="178" t="n"/>
      <c r="L95" s="159" t="n"/>
    </row>
    <row r="96">
      <c r="A96" s="278" t="n">
        <v>82</v>
      </c>
      <c r="B96" s="244" t="n"/>
      <c r="C96" s="168" t="inlineStr">
        <is>
          <t>91.21.22-638</t>
        </is>
      </c>
      <c r="D96" s="169" t="inlineStr">
        <is>
          <t>Пылесосы промышленные, мощность до 2000 Вт</t>
        </is>
      </c>
      <c r="E96" s="278" t="inlineStr">
        <is>
          <t>маш.-ч</t>
        </is>
      </c>
      <c r="F96" s="168" t="n">
        <v>0.42</v>
      </c>
      <c r="G96" s="175" t="n">
        <v>3.29</v>
      </c>
      <c r="H96" s="172">
        <f>ROUND(F96*G96,2)</f>
        <v/>
      </c>
      <c r="I96" s="159" t="n"/>
      <c r="J96" s="178" t="n"/>
      <c r="L96" s="159" t="n"/>
    </row>
    <row r="97">
      <c r="A97" s="243" t="inlineStr">
        <is>
          <t>Оборудование</t>
        </is>
      </c>
      <c r="B97" s="332" t="n"/>
      <c r="C97" s="332" t="n"/>
      <c r="D97" s="332" t="n"/>
      <c r="E97" s="333" t="n"/>
      <c r="F97" s="243" t="n"/>
      <c r="G97" s="154" t="n"/>
      <c r="H97" s="342">
        <f>SUM(H98:H98)</f>
        <v/>
      </c>
      <c r="I97" s="159" t="n"/>
      <c r="J97" s="178" t="n"/>
      <c r="L97" s="159" t="n"/>
    </row>
    <row r="98" ht="25.5" customHeight="1" s="198">
      <c r="A98" s="278" t="n">
        <v>83</v>
      </c>
      <c r="B98" s="244" t="n"/>
      <c r="C98" s="184" t="inlineStr">
        <is>
          <t>Прайс из СД ОП</t>
        </is>
      </c>
      <c r="D98" s="185" t="inlineStr">
        <is>
          <t>Однофазный масляный шунтирующий реактор 500 кВ, 60 МВА (3ф компл.)</t>
        </is>
      </c>
      <c r="E98" s="184" t="inlineStr">
        <is>
          <t>компл.</t>
        </is>
      </c>
      <c r="F98" s="184" t="n">
        <v>1</v>
      </c>
      <c r="G98" s="184" t="n">
        <v>50319488.82</v>
      </c>
      <c r="H98" s="172">
        <f>ROUND(F98*G98,2)</f>
        <v/>
      </c>
      <c r="I98" s="159" t="n"/>
      <c r="J98" s="178" t="n"/>
      <c r="L98" s="159" t="n"/>
    </row>
    <row r="99">
      <c r="A99" s="243" t="inlineStr">
        <is>
          <t>Материалы</t>
        </is>
      </c>
      <c r="B99" s="332" t="n"/>
      <c r="C99" s="332" t="n"/>
      <c r="D99" s="332" t="n"/>
      <c r="E99" s="333" t="n"/>
      <c r="F99" s="243" t="n"/>
      <c r="G99" s="154" t="n"/>
      <c r="H99" s="342">
        <f>SUM(H100:H245)</f>
        <v/>
      </c>
    </row>
    <row r="100">
      <c r="A100" s="176" t="n">
        <v>84</v>
      </c>
      <c r="B100" s="244" t="n"/>
      <c r="C100" s="168" t="inlineStr">
        <is>
          <t>20.1.01.02-0029</t>
        </is>
      </c>
      <c r="D100" s="169" t="inlineStr">
        <is>
          <t>Зажим аппаратный прессуемый: 3А4А-400-2</t>
        </is>
      </c>
      <c r="E100" s="278" t="inlineStr">
        <is>
          <t>100 шт</t>
        </is>
      </c>
      <c r="F100" s="168" t="n">
        <v>4</v>
      </c>
      <c r="G100" s="172" t="n">
        <v>90819</v>
      </c>
      <c r="H100" s="172">
        <f>ROUND(F100*G100,2)</f>
        <v/>
      </c>
      <c r="I100" s="179" t="n"/>
      <c r="K100" s="159" t="n"/>
    </row>
    <row r="101">
      <c r="A101" s="176" t="n">
        <v>85</v>
      </c>
      <c r="B101" s="244" t="n"/>
      <c r="C101" s="168" t="inlineStr">
        <is>
          <t>20.1.01.02-0054</t>
        </is>
      </c>
      <c r="D101" s="169" t="inlineStr">
        <is>
          <t>Зажим аппаратный прессуемый: А2А-400-2</t>
        </is>
      </c>
      <c r="E101" s="278" t="inlineStr">
        <is>
          <t>100 шт</t>
        </is>
      </c>
      <c r="F101" s="168" t="n">
        <v>28</v>
      </c>
      <c r="G101" s="172" t="n">
        <v>4986</v>
      </c>
      <c r="H101" s="172">
        <f>ROUND(F101*G101,2)</f>
        <v/>
      </c>
      <c r="I101" s="179" t="n"/>
    </row>
    <row r="102">
      <c r="A102" s="176" t="n">
        <v>86</v>
      </c>
      <c r="B102" s="244" t="n"/>
      <c r="C102" s="168" t="inlineStr">
        <is>
          <t>20.5.04.05-0001</t>
        </is>
      </c>
      <c r="D102" s="169" t="inlineStr">
        <is>
          <t>Зажим ответвительный ОА-400-1</t>
        </is>
      </c>
      <c r="E102" s="278" t="inlineStr">
        <is>
          <t>100 шт</t>
        </is>
      </c>
      <c r="F102" s="168" t="n">
        <v>20</v>
      </c>
      <c r="G102" s="172" t="n">
        <v>5933</v>
      </c>
      <c r="H102" s="172">
        <f>ROUND(F102*G102,2)</f>
        <v/>
      </c>
      <c r="I102" s="179" t="n"/>
    </row>
    <row r="103" ht="25.5" customHeight="1" s="198">
      <c r="A103" s="176" t="n">
        <v>87</v>
      </c>
      <c r="B103" s="244" t="n"/>
      <c r="C103" s="168" t="inlineStr">
        <is>
          <t>22.2.02.07-0002</t>
        </is>
      </c>
      <c r="D103" s="169" t="inlineStr">
        <is>
          <t>Конструкции стальные отдельностоящих молниеотводов ОРУ</t>
        </is>
      </c>
      <c r="E103" s="278" t="inlineStr">
        <is>
          <t>т</t>
        </is>
      </c>
      <c r="F103" s="168" t="n">
        <v>10.77277</v>
      </c>
      <c r="G103" s="172" t="n">
        <v>9800</v>
      </c>
      <c r="H103" s="172">
        <f>ROUND(F103*G103,2)</f>
        <v/>
      </c>
      <c r="I103" s="179" t="n"/>
    </row>
    <row r="104">
      <c r="A104" s="176" t="n">
        <v>88</v>
      </c>
      <c r="B104" s="244" t="n"/>
      <c r="C104" s="168" t="inlineStr">
        <is>
          <t>05.1.05.16-0142</t>
        </is>
      </c>
      <c r="D104" s="169" t="inlineStr">
        <is>
          <t>Сваи железобетонные электросетевые С35-1-8-1</t>
        </is>
      </c>
      <c r="E104" s="278" t="inlineStr">
        <is>
          <t>м3</t>
        </is>
      </c>
      <c r="F104" s="168" t="n">
        <v>23.7312</v>
      </c>
      <c r="G104" s="172" t="n">
        <v>4216.17</v>
      </c>
      <c r="H104" s="172">
        <f>ROUND(F104*G104,2)</f>
        <v/>
      </c>
      <c r="I104" s="179" t="n"/>
    </row>
    <row r="105">
      <c r="A105" s="176" t="n">
        <v>89</v>
      </c>
      <c r="B105" s="244" t="n"/>
      <c r="C105" s="168" t="inlineStr">
        <is>
          <t>05.1.05.16-0011</t>
        </is>
      </c>
      <c r="D105" s="169" t="inlineStr">
        <is>
          <t>Сваи железобетонные</t>
        </is>
      </c>
      <c r="E105" s="278" t="inlineStr">
        <is>
          <t>м3</t>
        </is>
      </c>
      <c r="F105" s="168" t="n">
        <v>50.5592</v>
      </c>
      <c r="G105" s="172" t="n">
        <v>1954.9</v>
      </c>
      <c r="H105" s="172">
        <f>ROUND(F105*G105,2)</f>
        <v/>
      </c>
      <c r="I105" s="179" t="n"/>
    </row>
    <row r="106" ht="25.5" customHeight="1" s="198">
      <c r="A106" s="176" t="n">
        <v>90</v>
      </c>
      <c r="B106" s="244" t="n"/>
      <c r="C106" s="168" t="inlineStr">
        <is>
          <t>21.2.01.02-0101</t>
        </is>
      </c>
      <c r="D106" s="169" t="inlineStr">
        <is>
          <t>Провод неизолированный для воздушных линий электропередачи АС 500/26</t>
        </is>
      </c>
      <c r="E106" s="278" t="inlineStr">
        <is>
          <t>т</t>
        </is>
      </c>
      <c r="F106" s="168" t="n">
        <v>2.599</v>
      </c>
      <c r="G106" s="172" t="n">
        <v>34240.97</v>
      </c>
      <c r="H106" s="172">
        <f>ROUND(F106*G106,2)</f>
        <v/>
      </c>
      <c r="I106" s="179" t="n"/>
    </row>
    <row r="107" ht="38.25" customHeight="1" s="198">
      <c r="A107" s="176" t="n">
        <v>91</v>
      </c>
      <c r="B107" s="244" t="n"/>
      <c r="C107" s="168" t="inlineStr">
        <is>
          <t>07.4.03.08-0005</t>
        </is>
      </c>
      <c r="D107" s="169" t="inlineStr">
        <is>
          <t>Опоры решетчатые линий электропередачи оцинкованные, 500 кВ, анкерно-угловые, одностоечные, свободностоящие</t>
        </is>
      </c>
      <c r="E107" s="278" t="inlineStr">
        <is>
          <t>т</t>
        </is>
      </c>
      <c r="F107" s="168" t="n">
        <v>5.44962</v>
      </c>
      <c r="G107" s="172" t="n">
        <v>14890.73</v>
      </c>
      <c r="H107" s="172">
        <f>ROUND(F107*G107,2)</f>
        <v/>
      </c>
      <c r="I107" s="179" t="n"/>
    </row>
    <row r="108">
      <c r="A108" s="176" t="n">
        <v>92</v>
      </c>
      <c r="B108" s="244" t="n"/>
      <c r="C108" s="168" t="inlineStr">
        <is>
          <t>22.2.01.03-0003</t>
        </is>
      </c>
      <c r="D108" s="169" t="inlineStr">
        <is>
          <t>Изолятор подвесной стеклянный ПСД-70Е</t>
        </is>
      </c>
      <c r="E108" s="278" t="inlineStr">
        <is>
          <t>шт</t>
        </is>
      </c>
      <c r="F108" s="168" t="n">
        <v>474</v>
      </c>
      <c r="G108" s="172" t="n">
        <v>169.25</v>
      </c>
      <c r="H108" s="172">
        <f>ROUND(F108*G108,2)</f>
        <v/>
      </c>
      <c r="I108" s="179" t="n"/>
    </row>
    <row r="109">
      <c r="A109" s="176" t="n">
        <v>93</v>
      </c>
      <c r="B109" s="244" t="n"/>
      <c r="C109" s="168" t="inlineStr">
        <is>
          <t>05.1.05.16-0221</t>
        </is>
      </c>
      <c r="D109" s="169" t="inlineStr">
        <is>
          <t>Фундаменты сборные железобетонные ВЛ и ОРУ</t>
        </is>
      </c>
      <c r="E109" s="278" t="inlineStr">
        <is>
          <t>м3</t>
        </is>
      </c>
      <c r="F109" s="168" t="n">
        <v>46.26</v>
      </c>
      <c r="G109" s="172" t="n">
        <v>1597.37</v>
      </c>
      <c r="H109" s="172">
        <f>ROUND(F109*G109,2)</f>
        <v/>
      </c>
      <c r="I109" s="179" t="n"/>
    </row>
    <row r="110" ht="25.5" customHeight="1" s="198">
      <c r="A110" s="176" t="n">
        <v>94</v>
      </c>
      <c r="B110" s="244" t="n"/>
      <c r="C110" s="168" t="inlineStr">
        <is>
          <t>04.1.02.05-0048</t>
        </is>
      </c>
      <c r="D110" s="169" t="inlineStr">
        <is>
          <t>Смеси бетонные тяжелого бетона (БСТ), крупность заполнителя 20 мм, класс B30 (М400)</t>
        </is>
      </c>
      <c r="E110" s="278" t="inlineStr">
        <is>
          <t>м3</t>
        </is>
      </c>
      <c r="F110" s="168" t="n">
        <v>79.56999999999999</v>
      </c>
      <c r="G110" s="172" t="n">
        <v>805.05</v>
      </c>
      <c r="H110" s="172">
        <f>ROUND(F110*G110,2)</f>
        <v/>
      </c>
      <c r="I110" s="179" t="n"/>
    </row>
    <row r="111">
      <c r="A111" s="176" t="n">
        <v>95</v>
      </c>
      <c r="B111" s="244" t="n"/>
      <c r="C111" s="168" t="inlineStr">
        <is>
          <t>22.2.01.07-0001</t>
        </is>
      </c>
      <c r="D111" s="169" t="inlineStr">
        <is>
          <t>Опора шинная ШО-110.II-УХЛ1</t>
        </is>
      </c>
      <c r="E111" s="278" t="inlineStr">
        <is>
          <t>шт</t>
        </is>
      </c>
      <c r="F111" s="168" t="n">
        <v>11</v>
      </c>
      <c r="G111" s="172" t="n">
        <v>5240.6</v>
      </c>
      <c r="H111" s="172">
        <f>ROUND(F111*G111,2)</f>
        <v/>
      </c>
      <c r="I111" s="179" t="n"/>
    </row>
    <row r="112" ht="25.5" customHeight="1" s="198">
      <c r="A112" s="176" t="n">
        <v>96</v>
      </c>
      <c r="B112" s="244" t="n"/>
      <c r="C112" s="168" t="inlineStr">
        <is>
          <t>08.4.03.03-0032</t>
        </is>
      </c>
      <c r="D112" s="169" t="inlineStr">
        <is>
          <t>Сталь арматурная, горячекатаная, периодического профиля, класс А-III, диаметр 12 мм</t>
        </is>
      </c>
      <c r="E112" s="278" t="inlineStr">
        <is>
          <t>т</t>
        </is>
      </c>
      <c r="F112" s="168" t="n">
        <v>5.9738</v>
      </c>
      <c r="G112" s="172" t="n">
        <v>7997.23</v>
      </c>
      <c r="H112" s="172">
        <f>ROUND(F112*G112,2)</f>
        <v/>
      </c>
      <c r="I112" s="179" t="n"/>
    </row>
    <row r="113">
      <c r="A113" s="176" t="n">
        <v>97</v>
      </c>
      <c r="B113" s="244" t="n"/>
      <c r="C113" s="168" t="inlineStr">
        <is>
          <t>05.1.01.13-0043</t>
        </is>
      </c>
      <c r="D113" s="169" t="inlineStr">
        <is>
          <t>Плита железобетонная покрытий, перекрытий и днищ</t>
        </is>
      </c>
      <c r="E113" s="278" t="inlineStr">
        <is>
          <t>м3</t>
        </is>
      </c>
      <c r="F113" s="168" t="n">
        <v>34.02</v>
      </c>
      <c r="G113" s="172" t="n">
        <v>1382.9</v>
      </c>
      <c r="H113" s="172">
        <f>ROUND(F113*G113,2)</f>
        <v/>
      </c>
      <c r="I113" s="179" t="n"/>
    </row>
    <row r="114">
      <c r="A114" s="176" t="n">
        <v>98</v>
      </c>
      <c r="B114" s="244" t="n"/>
      <c r="C114" s="168" t="inlineStr">
        <is>
          <t>22.2.02.07-0003</t>
        </is>
      </c>
      <c r="D114" s="169" t="inlineStr">
        <is>
          <t>Конструкции стальные порталов ОРУ</t>
        </is>
      </c>
      <c r="E114" s="278" t="inlineStr">
        <is>
          <t>т</t>
        </is>
      </c>
      <c r="F114" s="168" t="n">
        <v>3.55861</v>
      </c>
      <c r="G114" s="172" t="n">
        <v>12500</v>
      </c>
      <c r="H114" s="172">
        <f>ROUND(F114*G114,2)</f>
        <v/>
      </c>
      <c r="I114" s="179" t="n"/>
    </row>
    <row r="115">
      <c r="A115" s="176" t="n">
        <v>99</v>
      </c>
      <c r="B115" s="244" t="n"/>
      <c r="C115" s="168" t="inlineStr">
        <is>
          <t>20.1.01.02-0067</t>
        </is>
      </c>
      <c r="D115" s="169" t="inlineStr">
        <is>
          <t>Зажим аппаратный прессуемый: А4А-400-2</t>
        </is>
      </c>
      <c r="E115" s="278" t="inlineStr">
        <is>
          <t>100 шт</t>
        </is>
      </c>
      <c r="F115" s="168" t="n">
        <v>5</v>
      </c>
      <c r="G115" s="172" t="n">
        <v>6505</v>
      </c>
      <c r="H115" s="172">
        <f>ROUND(F115*G115,2)</f>
        <v/>
      </c>
      <c r="I115" s="179" t="n"/>
    </row>
    <row r="116" ht="51" customHeight="1" s="198">
      <c r="A116" s="176" t="n">
        <v>100</v>
      </c>
      <c r="B116" s="244" t="n"/>
      <c r="C116" s="168" t="inlineStr">
        <is>
          <t>07.2.07.12-0006</t>
        </is>
      </c>
      <c r="D116" s="169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16" s="278" t="inlineStr">
        <is>
          <t>т</t>
        </is>
      </c>
      <c r="F116" s="168" t="n">
        <v>2.1204</v>
      </c>
      <c r="G116" s="172" t="n">
        <v>10045</v>
      </c>
      <c r="H116" s="172">
        <f>ROUND(F116*G116,2)</f>
        <v/>
      </c>
      <c r="I116" s="179" t="n"/>
    </row>
    <row r="117">
      <c r="A117" s="176" t="n">
        <v>101</v>
      </c>
      <c r="B117" s="244" t="n"/>
      <c r="C117" s="168" t="inlineStr">
        <is>
          <t>22.2.02.07-0041</t>
        </is>
      </c>
      <c r="D117" s="169" t="inlineStr">
        <is>
          <t>Ростверки стальные массой до 0,2т</t>
        </is>
      </c>
      <c r="E117" s="278" t="inlineStr">
        <is>
          <t>т</t>
        </is>
      </c>
      <c r="F117" s="168" t="n">
        <v>2.212624</v>
      </c>
      <c r="G117" s="172" t="n">
        <v>8200</v>
      </c>
      <c r="H117" s="172">
        <f>ROUND(F117*G117,2)</f>
        <v/>
      </c>
      <c r="I117" s="179" t="n"/>
    </row>
    <row r="118" ht="25.5" customHeight="1" s="198">
      <c r="A118" s="176" t="n">
        <v>102</v>
      </c>
      <c r="B118" s="244" t="n"/>
      <c r="C118" s="168" t="inlineStr">
        <is>
          <t>04.3.02.09-0821</t>
        </is>
      </c>
      <c r="D118" s="169" t="inlineStr">
        <is>
          <t>Смесь сухая: гидроизоляционная проникающая капиллярная марка "Пенетрон"</t>
        </is>
      </c>
      <c r="E118" s="278" t="inlineStr">
        <is>
          <t>кг</t>
        </is>
      </c>
      <c r="F118" s="168" t="n">
        <v>220.818</v>
      </c>
      <c r="G118" s="172" t="n">
        <v>78.95</v>
      </c>
      <c r="H118" s="172">
        <f>ROUND(F118*G118,2)</f>
        <v/>
      </c>
      <c r="I118" s="179" t="n"/>
    </row>
    <row r="119" ht="25.5" customHeight="1" s="198">
      <c r="A119" s="176" t="n">
        <v>103</v>
      </c>
      <c r="B119" s="244" t="n"/>
      <c r="C119" s="168" t="inlineStr">
        <is>
          <t>04.1.02.05-0040</t>
        </is>
      </c>
      <c r="D119" s="169" t="inlineStr">
        <is>
          <t>Смеси бетонные тяжелого бетона (БСТ), крупность заполнителя 20 мм, класс B7,5 (М100)</t>
        </is>
      </c>
      <c r="E119" s="278" t="inlineStr">
        <is>
          <t>м3</t>
        </is>
      </c>
      <c r="F119" s="168" t="n">
        <v>29.376</v>
      </c>
      <c r="G119" s="172" t="n">
        <v>535.46</v>
      </c>
      <c r="H119" s="172">
        <f>ROUND(F119*G119,2)</f>
        <v/>
      </c>
      <c r="I119" s="179" t="n"/>
    </row>
    <row r="120" ht="25.5" customHeight="1" s="198">
      <c r="A120" s="176" t="n">
        <v>104</v>
      </c>
      <c r="B120" s="244" t="n"/>
      <c r="C120" s="168" t="inlineStr">
        <is>
          <t>04.1.02.05-0038</t>
        </is>
      </c>
      <c r="D120" s="169" t="inlineStr">
        <is>
          <t>Смеси бетонные тяжелого бетона (БСТ), крупность заполнителя 20 мм, класс B3,5 (М50)</t>
        </is>
      </c>
      <c r="E120" s="278" t="inlineStr">
        <is>
          <t>м3</t>
        </is>
      </c>
      <c r="F120" s="168" t="n">
        <v>28.56</v>
      </c>
      <c r="G120" s="172" t="n">
        <v>520</v>
      </c>
      <c r="H120" s="172">
        <f>ROUND(F120*G120,2)</f>
        <v/>
      </c>
      <c r="I120" s="179" t="n"/>
    </row>
    <row r="121" ht="25.5" customHeight="1" s="198">
      <c r="A121" s="176" t="n">
        <v>105</v>
      </c>
      <c r="B121" s="244" t="n"/>
      <c r="C121" s="168" t="inlineStr">
        <is>
          <t>01.7.15.03-0035</t>
        </is>
      </c>
      <c r="D121" s="169" t="inlineStr">
        <is>
          <t>Болты с гайками и шайбами оцинкованные, диаметр 20 мм</t>
        </is>
      </c>
      <c r="E121" s="278" t="inlineStr">
        <is>
          <t>кг</t>
        </is>
      </c>
      <c r="F121" s="168" t="n">
        <v>557.713</v>
      </c>
      <c r="G121" s="172" t="n">
        <v>24.97</v>
      </c>
      <c r="H121" s="172">
        <f>ROUND(F121*G121,2)</f>
        <v/>
      </c>
      <c r="I121" s="179" t="n"/>
    </row>
    <row r="122">
      <c r="A122" s="176" t="n">
        <v>106</v>
      </c>
      <c r="B122" s="244" t="n"/>
      <c r="C122" s="168" t="inlineStr">
        <is>
          <t>01.7.19.04-0003</t>
        </is>
      </c>
      <c r="D122" s="169" t="inlineStr">
        <is>
          <t>Пластины технические без тканевых прокладок</t>
        </is>
      </c>
      <c r="E122" s="278" t="inlineStr">
        <is>
          <t>т</t>
        </is>
      </c>
      <c r="F122" s="168" t="n">
        <v>0.164</v>
      </c>
      <c r="G122" s="172" t="n">
        <v>53400</v>
      </c>
      <c r="H122" s="172">
        <f>ROUND(F122*G122,2)</f>
        <v/>
      </c>
      <c r="I122" s="179" t="n"/>
    </row>
    <row r="123">
      <c r="A123" s="176" t="n">
        <v>107</v>
      </c>
      <c r="B123" s="244" t="n"/>
      <c r="C123" s="168" t="inlineStr">
        <is>
          <t>22.2.01.03-0001</t>
        </is>
      </c>
      <c r="D123" s="169" t="inlineStr">
        <is>
          <t>Изолятор подвесной стеклянный ПСВ-120Б</t>
        </is>
      </c>
      <c r="E123" s="278" t="inlineStr">
        <is>
          <t>шт</t>
        </is>
      </c>
      <c r="F123" s="168" t="n">
        <v>40</v>
      </c>
      <c r="G123" s="172" t="n">
        <v>202.55</v>
      </c>
      <c r="H123" s="172">
        <f>ROUND(F123*G123,2)</f>
        <v/>
      </c>
      <c r="I123" s="179" t="n"/>
    </row>
    <row r="124" ht="63.75" customHeight="1" s="198">
      <c r="A124" s="176" t="n">
        <v>108</v>
      </c>
      <c r="B124" s="244" t="n"/>
      <c r="C124" s="168" t="inlineStr">
        <is>
          <t>08.4.01.02-0013</t>
        </is>
      </c>
      <c r="D124" s="169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24" s="278" t="inlineStr">
        <is>
          <t>т</t>
        </is>
      </c>
      <c r="F124" s="168" t="n">
        <v>1.1524</v>
      </c>
      <c r="G124" s="172" t="n">
        <v>6800</v>
      </c>
      <c r="H124" s="172">
        <f>ROUND(F124*G124,2)</f>
        <v/>
      </c>
      <c r="I124" s="179" t="n"/>
    </row>
    <row r="125" ht="25.5" customHeight="1" s="198">
      <c r="A125" s="176" t="n">
        <v>109</v>
      </c>
      <c r="B125" s="244" t="n"/>
      <c r="C125" s="168" t="inlineStr">
        <is>
          <t>01.7.15.03-0036</t>
        </is>
      </c>
      <c r="D125" s="169" t="inlineStr">
        <is>
          <t>Болты с гайками и шайбами оцинкованные, диаметр 24 мм</t>
        </is>
      </c>
      <c r="E125" s="278" t="inlineStr">
        <is>
          <t>кг</t>
        </is>
      </c>
      <c r="F125" s="168" t="n">
        <v>309.67</v>
      </c>
      <c r="G125" s="172" t="n">
        <v>24.79</v>
      </c>
      <c r="H125" s="172">
        <f>ROUND(F125*G125,2)</f>
        <v/>
      </c>
      <c r="I125" s="179" t="n"/>
    </row>
    <row r="126">
      <c r="A126" s="176" t="n">
        <v>110</v>
      </c>
      <c r="B126" s="244" t="n"/>
      <c r="C126" s="168" t="inlineStr">
        <is>
          <t>04.3.01.09-0014</t>
        </is>
      </c>
      <c r="D126" s="169" t="inlineStr">
        <is>
          <t>Раствор готовый кладочный, цементный, М100</t>
        </is>
      </c>
      <c r="E126" s="278" t="inlineStr">
        <is>
          <t>м3</t>
        </is>
      </c>
      <c r="F126" s="168" t="n">
        <v>12.850572</v>
      </c>
      <c r="G126" s="172" t="n">
        <v>519.8</v>
      </c>
      <c r="H126" s="172">
        <f>ROUND(F126*G126,2)</f>
        <v/>
      </c>
      <c r="I126" s="179" t="n"/>
    </row>
    <row r="127">
      <c r="A127" s="176" t="n">
        <v>111</v>
      </c>
      <c r="B127" s="244" t="n"/>
      <c r="C127" s="168" t="inlineStr">
        <is>
          <t>02.2.05.04-1567</t>
        </is>
      </c>
      <c r="D127" s="169" t="inlineStr">
        <is>
          <t>Щебень М 400, фракция 5(3)-10 мм, группа 2</t>
        </is>
      </c>
      <c r="E127" s="278" t="inlineStr">
        <is>
          <t>м3</t>
        </is>
      </c>
      <c r="F127" s="168" t="n">
        <v>42.9</v>
      </c>
      <c r="G127" s="172" t="n">
        <v>131.08</v>
      </c>
      <c r="H127" s="172">
        <f>ROUND(F127*G127,2)</f>
        <v/>
      </c>
      <c r="I127" s="179" t="n"/>
    </row>
    <row r="128">
      <c r="A128" s="176" t="n">
        <v>112</v>
      </c>
      <c r="B128" s="244" t="n"/>
      <c r="C128" s="168" t="inlineStr">
        <is>
          <t>01.7.03.04-0001</t>
        </is>
      </c>
      <c r="D128" s="169" t="inlineStr">
        <is>
          <t>Электроэнергия</t>
        </is>
      </c>
      <c r="E128" s="278" t="inlineStr">
        <is>
          <t>кВт-ч</t>
        </is>
      </c>
      <c r="F128" s="168" t="n">
        <v>13336</v>
      </c>
      <c r="G128" s="172" t="n">
        <v>0.4</v>
      </c>
      <c r="H128" s="172">
        <f>ROUND(F128*G128,2)</f>
        <v/>
      </c>
      <c r="I128" s="179" t="n"/>
    </row>
    <row r="129">
      <c r="A129" s="176" t="n">
        <v>113</v>
      </c>
      <c r="B129" s="244" t="n"/>
      <c r="C129" s="168" t="inlineStr">
        <is>
          <t>20.2.08.09-0012</t>
        </is>
      </c>
      <c r="D129" s="169" t="inlineStr">
        <is>
          <t>Пластина концевая WAP WTL 6</t>
        </is>
      </c>
      <c r="E129" s="278" t="inlineStr">
        <is>
          <t>100 шт</t>
        </is>
      </c>
      <c r="F129" s="168" t="n">
        <v>4</v>
      </c>
      <c r="G129" s="172" t="n">
        <v>1270</v>
      </c>
      <c r="H129" s="172">
        <f>ROUND(F129*G129,2)</f>
        <v/>
      </c>
      <c r="I129" s="179" t="n"/>
    </row>
    <row r="130">
      <c r="A130" s="176" t="n">
        <v>114</v>
      </c>
      <c r="B130" s="244" t="n"/>
      <c r="C130" s="168" t="inlineStr">
        <is>
          <t>20.5.04.04-0016</t>
        </is>
      </c>
      <c r="D130" s="169" t="inlineStr">
        <is>
          <t>Зажим натяжной НАС-600-1</t>
        </is>
      </c>
      <c r="E130" s="278" t="inlineStr">
        <is>
          <t>шт</t>
        </is>
      </c>
      <c r="F130" s="168" t="n">
        <v>16</v>
      </c>
      <c r="G130" s="172" t="n">
        <v>311.42</v>
      </c>
      <c r="H130" s="172">
        <f>ROUND(F130*G130,2)</f>
        <v/>
      </c>
      <c r="I130" s="179" t="n"/>
    </row>
    <row r="131">
      <c r="A131" s="176" t="n">
        <v>115</v>
      </c>
      <c r="B131" s="244" t="n"/>
      <c r="C131" s="168" t="inlineStr">
        <is>
          <t>08.4.03.04-0001</t>
        </is>
      </c>
      <c r="D131" s="169" t="inlineStr">
        <is>
          <t>Сталь арматурная, горячекатаная, класс А-I, А-II, А-III</t>
        </is>
      </c>
      <c r="E131" s="278" t="inlineStr">
        <is>
          <t>т</t>
        </is>
      </c>
      <c r="F131" s="168" t="n">
        <v>0.875</v>
      </c>
      <c r="G131" s="172" t="n">
        <v>5650</v>
      </c>
      <c r="H131" s="172">
        <f>ROUND(F131*G131,2)</f>
        <v/>
      </c>
      <c r="I131" s="179" t="n"/>
    </row>
    <row r="132">
      <c r="A132" s="176" t="n">
        <v>116</v>
      </c>
      <c r="B132" s="244" t="n"/>
      <c r="C132" s="168" t="inlineStr">
        <is>
          <t>01.2.03.03-0013</t>
        </is>
      </c>
      <c r="D132" s="169" t="inlineStr">
        <is>
          <t>Мастика битумная кровельная горячая</t>
        </is>
      </c>
      <c r="E132" s="278" t="inlineStr">
        <is>
          <t>т</t>
        </is>
      </c>
      <c r="F132" s="168" t="n">
        <v>1.450904</v>
      </c>
      <c r="G132" s="172" t="n">
        <v>3390</v>
      </c>
      <c r="H132" s="172">
        <f>ROUND(F132*G132,2)</f>
        <v/>
      </c>
      <c r="I132" s="179" t="n"/>
    </row>
    <row r="133">
      <c r="A133" s="176" t="n">
        <v>117</v>
      </c>
      <c r="B133" s="244" t="n"/>
      <c r="C133" s="168" t="inlineStr">
        <is>
          <t>01.4.01.10-0016</t>
        </is>
      </c>
      <c r="D133" s="169" t="inlineStr">
        <is>
          <t>Шнек, диаметр 135 мм</t>
        </is>
      </c>
      <c r="E133" s="278" t="inlineStr">
        <is>
          <t>шт</t>
        </is>
      </c>
      <c r="F133" s="168" t="n">
        <v>8.0367</v>
      </c>
      <c r="G133" s="172" t="n">
        <v>597</v>
      </c>
      <c r="H133" s="172">
        <f>ROUND(F133*G133,2)</f>
        <v/>
      </c>
      <c r="I133" s="179" t="n"/>
    </row>
    <row r="134" ht="25.5" customHeight="1" s="198">
      <c r="A134" s="176" t="n">
        <v>118</v>
      </c>
      <c r="B134" s="244" t="n"/>
      <c r="C134" s="168" t="inlineStr">
        <is>
          <t>04.1.02.05-0043</t>
        </is>
      </c>
      <c r="D134" s="169" t="inlineStr">
        <is>
          <t>Смеси бетонные тяжелого бетона (БСТ), крупность заполнителя 20 мм, класс B15 (М200)</t>
        </is>
      </c>
      <c r="E134" s="278" t="inlineStr">
        <is>
          <t>м3</t>
        </is>
      </c>
      <c r="F134" s="168" t="n">
        <v>7.105</v>
      </c>
      <c r="G134" s="172" t="n">
        <v>665</v>
      </c>
      <c r="H134" s="172">
        <f>ROUND(F134*G134,2)</f>
        <v/>
      </c>
      <c r="I134" s="179" t="n"/>
    </row>
    <row r="135">
      <c r="A135" s="176" t="n">
        <v>119</v>
      </c>
      <c r="B135" s="244" t="n"/>
      <c r="C135" s="168" t="inlineStr">
        <is>
          <t>08.4.02.06-0003</t>
        </is>
      </c>
      <c r="D135" s="169" t="inlineStr">
        <is>
          <t>Сетка сварная из холоднотянутой проволоки 4-5 мм</t>
        </is>
      </c>
      <c r="E135" s="278" t="inlineStr">
        <is>
          <t>т</t>
        </is>
      </c>
      <c r="F135" s="168" t="n">
        <v>0.531</v>
      </c>
      <c r="G135" s="172" t="n">
        <v>8780.09</v>
      </c>
      <c r="H135" s="172">
        <f>ROUND(F135*G135,2)</f>
        <v/>
      </c>
      <c r="I135" s="179" t="n"/>
    </row>
    <row r="136" ht="25.5" customHeight="1" s="198">
      <c r="A136" s="176" t="n">
        <v>120</v>
      </c>
      <c r="B136" s="244" t="n"/>
      <c r="C136" s="168" t="inlineStr">
        <is>
          <t>25.2.01.10-0005</t>
        </is>
      </c>
      <c r="D136" s="169" t="inlineStr">
        <is>
          <t>Коромысло для компенсированной анкеровки (КС-159)</t>
        </is>
      </c>
      <c r="E136" s="278" t="inlineStr">
        <is>
          <t>шт</t>
        </is>
      </c>
      <c r="F136" s="168" t="n">
        <v>17</v>
      </c>
      <c r="G136" s="172" t="n">
        <v>219.78</v>
      </c>
      <c r="H136" s="172">
        <f>ROUND(F136*G136,2)</f>
        <v/>
      </c>
      <c r="I136" s="179" t="n"/>
    </row>
    <row r="137" ht="25.5" customHeight="1" s="198">
      <c r="A137" s="176" t="n">
        <v>121</v>
      </c>
      <c r="B137" s="244" t="n"/>
      <c r="C137" s="168" t="inlineStr">
        <is>
          <t>20.2.11.01-0015</t>
        </is>
      </c>
      <c r="D137" s="169" t="inlineStr">
        <is>
          <t>Распорка дистанционная глухая трехлучевая 3РГ-3-400</t>
        </is>
      </c>
      <c r="E137" s="278" t="inlineStr">
        <is>
          <t>шт</t>
        </is>
      </c>
      <c r="F137" s="168" t="n">
        <v>38</v>
      </c>
      <c r="G137" s="172" t="n">
        <v>94.70999999999999</v>
      </c>
      <c r="H137" s="172">
        <f>ROUND(F137*G137,2)</f>
        <v/>
      </c>
      <c r="I137" s="179" t="n"/>
    </row>
    <row r="138" ht="25.5" customHeight="1" s="198">
      <c r="A138" s="176" t="n">
        <v>122</v>
      </c>
      <c r="B138" s="244" t="n"/>
      <c r="C138" s="168" t="inlineStr">
        <is>
          <t>01.1.02.09-0021</t>
        </is>
      </c>
      <c r="D138" s="169" t="inlineStr">
        <is>
          <t>Ткань асбестовая со стеклонитью АСТ-1, толщина 1,8 мм</t>
        </is>
      </c>
      <c r="E138" s="278" t="inlineStr">
        <is>
          <t>т</t>
        </is>
      </c>
      <c r="F138" s="168" t="n">
        <v>0.0536</v>
      </c>
      <c r="G138" s="172" t="n">
        <v>66860</v>
      </c>
      <c r="H138" s="172">
        <f>ROUND(F138*G138,2)</f>
        <v/>
      </c>
      <c r="I138" s="179" t="n"/>
    </row>
    <row r="139">
      <c r="A139" s="176" t="n">
        <v>123</v>
      </c>
      <c r="B139" s="244" t="n"/>
      <c r="C139" s="168" t="inlineStr">
        <is>
          <t>01.7.20.08-0111</t>
        </is>
      </c>
      <c r="D139" s="169" t="inlineStr">
        <is>
          <t>Рогожа</t>
        </is>
      </c>
      <c r="E139" s="278" t="inlineStr">
        <is>
          <t>м2</t>
        </is>
      </c>
      <c r="F139" s="168" t="n">
        <v>351.328</v>
      </c>
      <c r="G139" s="172" t="n">
        <v>10.2</v>
      </c>
      <c r="H139" s="172">
        <f>ROUND(F139*G139,2)</f>
        <v/>
      </c>
      <c r="I139" s="179" t="n"/>
    </row>
    <row r="140">
      <c r="A140" s="176" t="n">
        <v>124</v>
      </c>
      <c r="B140" s="244" t="n"/>
      <c r="C140" s="168" t="inlineStr">
        <is>
          <t>01.7.11.07-0033</t>
        </is>
      </c>
      <c r="D140" s="169" t="inlineStr">
        <is>
          <t>Электроды диаметром: 4 мм Э42А</t>
        </is>
      </c>
      <c r="E140" s="278" t="inlineStr">
        <is>
          <t>т</t>
        </is>
      </c>
      <c r="F140" s="168" t="n">
        <v>0.286843</v>
      </c>
      <c r="G140" s="172" t="n">
        <v>10578</v>
      </c>
      <c r="H140" s="172">
        <f>ROUND(F140*G140,2)</f>
        <v/>
      </c>
      <c r="I140" s="179" t="n"/>
    </row>
    <row r="141">
      <c r="A141" s="176" t="n">
        <v>125</v>
      </c>
      <c r="B141" s="244" t="n"/>
      <c r="C141" s="168" t="inlineStr">
        <is>
          <t>20.2.02.06-0003</t>
        </is>
      </c>
      <c r="D141" s="169" t="inlineStr">
        <is>
          <t>Экран защитный: ЭЗ-500-6</t>
        </is>
      </c>
      <c r="E141" s="278" t="inlineStr">
        <is>
          <t>шт</t>
        </is>
      </c>
      <c r="F141" s="168" t="n">
        <v>6</v>
      </c>
      <c r="G141" s="172" t="n">
        <v>456.5</v>
      </c>
      <c r="H141" s="172">
        <f>ROUND(F141*G141,2)</f>
        <v/>
      </c>
      <c r="I141" s="179" t="n"/>
    </row>
    <row r="142" ht="25.5" customHeight="1" s="198">
      <c r="A142" s="176" t="n">
        <v>126</v>
      </c>
      <c r="B142" s="244" t="n"/>
      <c r="C142" s="168" t="inlineStr">
        <is>
          <t>08.4.03.03-0030</t>
        </is>
      </c>
      <c r="D142" s="169" t="inlineStr">
        <is>
          <t>Сталь арматурная, горячекатаная, периодического профиля, класс А-III, диаметр 8 мм</t>
        </is>
      </c>
      <c r="E142" s="278" t="inlineStr">
        <is>
          <t>т</t>
        </is>
      </c>
      <c r="F142" s="168" t="n">
        <v>0.281</v>
      </c>
      <c r="G142" s="172" t="n">
        <v>8102.64</v>
      </c>
      <c r="H142" s="172">
        <f>ROUND(F142*G142,2)</f>
        <v/>
      </c>
      <c r="I142" s="179" t="n"/>
    </row>
    <row r="143">
      <c r="A143" s="176" t="n">
        <v>127</v>
      </c>
      <c r="B143" s="244" t="n"/>
      <c r="C143" s="168" t="inlineStr">
        <is>
          <t>01.4.01.03-0153</t>
        </is>
      </c>
      <c r="D143" s="169" t="inlineStr">
        <is>
          <t>Долото шнековое, диаметр 250 мм</t>
        </is>
      </c>
      <c r="E143" s="278" t="inlineStr">
        <is>
          <t>шт</t>
        </is>
      </c>
      <c r="F143" s="168" t="n">
        <v>3.0171</v>
      </c>
      <c r="G143" s="172" t="n">
        <v>699.6</v>
      </c>
      <c r="H143" s="172">
        <f>ROUND(F143*G143,2)</f>
        <v/>
      </c>
      <c r="I143" s="179" t="n"/>
    </row>
    <row r="144" ht="25.5" customHeight="1" s="198">
      <c r="A144" s="176" t="n">
        <v>128</v>
      </c>
      <c r="B144" s="244" t="n"/>
      <c r="C144" s="168" t="inlineStr">
        <is>
          <t>08.4.03.02-0003</t>
        </is>
      </c>
      <c r="D144" s="169" t="inlineStr">
        <is>
          <t>Сталь арматурная, горячекатаная, гладкая, класс А-I, диаметр 10 мм</t>
        </is>
      </c>
      <c r="E144" s="278" t="inlineStr">
        <is>
          <t>т</t>
        </is>
      </c>
      <c r="F144" s="168" t="n">
        <v>0.3</v>
      </c>
      <c r="G144" s="172" t="n">
        <v>6726.18</v>
      </c>
      <c r="H144" s="172">
        <f>ROUND(F144*G144,2)</f>
        <v/>
      </c>
      <c r="I144" s="179" t="n"/>
    </row>
    <row r="145">
      <c r="A145" s="176" t="n">
        <v>129</v>
      </c>
      <c r="B145" s="244" t="n"/>
      <c r="C145" s="168" t="inlineStr">
        <is>
          <t>20.1.02.05-0013</t>
        </is>
      </c>
      <c r="D145" s="169" t="inlineStr">
        <is>
          <t>Коромысло: универсальное трехлучевое 3КУ-16-1</t>
        </is>
      </c>
      <c r="E145" s="278" t="inlineStr">
        <is>
          <t>шт</t>
        </is>
      </c>
      <c r="F145" s="168" t="n">
        <v>4</v>
      </c>
      <c r="G145" s="172" t="n">
        <v>470.86</v>
      </c>
      <c r="H145" s="172">
        <f>ROUND(F145*G145,2)</f>
        <v/>
      </c>
      <c r="I145" s="179" t="n"/>
    </row>
    <row r="146">
      <c r="A146" s="176" t="n">
        <v>130</v>
      </c>
      <c r="B146" s="244" t="n"/>
      <c r="C146" s="168" t="inlineStr">
        <is>
          <t>01.2.03.03-0045</t>
        </is>
      </c>
      <c r="D146" s="169" t="inlineStr">
        <is>
          <t>Мастика битумно-полимерная</t>
        </is>
      </c>
      <c r="E146" s="278" t="inlineStr">
        <is>
          <t>т</t>
        </is>
      </c>
      <c r="F146" s="168" t="n">
        <v>1.112</v>
      </c>
      <c r="G146" s="172" t="n">
        <v>1500</v>
      </c>
      <c r="H146" s="172">
        <f>ROUND(F146*G146,2)</f>
        <v/>
      </c>
      <c r="I146" s="179" t="n"/>
    </row>
    <row r="147">
      <c r="A147" s="176" t="n">
        <v>131</v>
      </c>
      <c r="B147" s="244" t="n"/>
      <c r="C147" s="168" t="inlineStr">
        <is>
          <t>02.2.05.04-1777</t>
        </is>
      </c>
      <c r="D147" s="169" t="inlineStr">
        <is>
          <t>Щебень М 800, фракция 20-40 мм, группа 2</t>
        </is>
      </c>
      <c r="E147" s="278" t="inlineStr">
        <is>
          <t>м3</t>
        </is>
      </c>
      <c r="F147" s="168" t="n">
        <v>14.289187</v>
      </c>
      <c r="G147" s="172" t="n">
        <v>108.4</v>
      </c>
      <c r="H147" s="172">
        <f>ROUND(F147*G147,2)</f>
        <v/>
      </c>
      <c r="I147" s="179" t="n"/>
    </row>
    <row r="148">
      <c r="A148" s="176" t="n">
        <v>132</v>
      </c>
      <c r="B148" s="244" t="n"/>
      <c r="C148" s="168" t="inlineStr">
        <is>
          <t>22.2.02.04-0054</t>
        </is>
      </c>
      <c r="D148" s="169" t="inlineStr">
        <is>
          <t>Звено промежуточное трехлапчатое ПРТ-21/16-2</t>
        </is>
      </c>
      <c r="E148" s="278" t="inlineStr">
        <is>
          <t>шт</t>
        </is>
      </c>
      <c r="F148" s="168" t="n">
        <v>17</v>
      </c>
      <c r="G148" s="172" t="n">
        <v>80.09999999999999</v>
      </c>
      <c r="H148" s="172">
        <f>ROUND(F148*G148,2)</f>
        <v/>
      </c>
      <c r="I148" s="179" t="n"/>
    </row>
    <row r="149">
      <c r="A149" s="176" t="n">
        <v>133</v>
      </c>
      <c r="B149" s="244" t="n"/>
      <c r="C149" s="168" t="inlineStr">
        <is>
          <t>20.5.04.04-0011</t>
        </is>
      </c>
      <c r="D149" s="169" t="inlineStr">
        <is>
          <t>Зажим натяжной: НАС-330-1</t>
        </is>
      </c>
      <c r="E149" s="278" t="inlineStr">
        <is>
          <t>шт</t>
        </is>
      </c>
      <c r="F149" s="168" t="n">
        <v>8</v>
      </c>
      <c r="G149" s="172" t="n">
        <v>167.29</v>
      </c>
      <c r="H149" s="172">
        <f>ROUND(F149*G149,2)</f>
        <v/>
      </c>
      <c r="I149" s="179" t="n"/>
    </row>
    <row r="150" ht="25.5" customHeight="1" s="198">
      <c r="A150" s="176" t="n">
        <v>134</v>
      </c>
      <c r="B150" s="244" t="n"/>
      <c r="C150" s="168" t="inlineStr">
        <is>
          <t>08.4.01.01-0022</t>
        </is>
      </c>
      <c r="D150" s="169" t="inlineStr">
        <is>
          <t>Детали анкерные с резьбой из прямых или гнутых круглых стержней</t>
        </is>
      </c>
      <c r="E150" s="278" t="inlineStr">
        <is>
          <t>т</t>
        </is>
      </c>
      <c r="F150" s="168" t="n">
        <v>0.128</v>
      </c>
      <c r="G150" s="172" t="n">
        <v>10100</v>
      </c>
      <c r="H150" s="172">
        <f>ROUND(F150*G150,2)</f>
        <v/>
      </c>
      <c r="I150" s="179" t="n"/>
    </row>
    <row r="151" ht="25.5" customHeight="1" s="198">
      <c r="A151" s="176" t="n">
        <v>135</v>
      </c>
      <c r="B151" s="244" t="n"/>
      <c r="C151" s="168" t="inlineStr">
        <is>
          <t>02.3.01.02-1020</t>
        </is>
      </c>
      <c r="D151" s="169" t="inlineStr">
        <is>
          <t>Песок природный II класс, повышенной крупности, круглые сита</t>
        </is>
      </c>
      <c r="E151" s="278" t="inlineStr">
        <is>
          <t>м3</t>
        </is>
      </c>
      <c r="F151" s="168" t="n">
        <v>21.12</v>
      </c>
      <c r="G151" s="172" t="n">
        <v>59.99</v>
      </c>
      <c r="H151" s="172">
        <f>ROUND(F151*G151,2)</f>
        <v/>
      </c>
      <c r="I151" s="179" t="n"/>
    </row>
    <row r="152">
      <c r="A152" s="176" t="n">
        <v>136</v>
      </c>
      <c r="B152" s="244" t="n"/>
      <c r="C152" s="168" t="inlineStr">
        <is>
          <t>20.1.01.02-0087</t>
        </is>
      </c>
      <c r="D152" s="169" t="inlineStr">
        <is>
          <t>Зажим аппаратный штыревой: АШМ-12-1</t>
        </is>
      </c>
      <c r="E152" s="278" t="inlineStr">
        <is>
          <t>шт</t>
        </is>
      </c>
      <c r="F152" s="168" t="n">
        <v>8</v>
      </c>
      <c r="G152" s="172" t="n">
        <v>136.52</v>
      </c>
      <c r="H152" s="172">
        <f>ROUND(F152*G152,2)</f>
        <v/>
      </c>
      <c r="I152" s="179" t="n"/>
    </row>
    <row r="153">
      <c r="A153" s="176" t="n">
        <v>137</v>
      </c>
      <c r="B153" s="244" t="n"/>
      <c r="C153" s="168" t="inlineStr">
        <is>
          <t>01.7.15.10-0035</t>
        </is>
      </c>
      <c r="D153" s="169" t="inlineStr">
        <is>
          <t>Скобы СК-21-1А</t>
        </is>
      </c>
      <c r="E153" s="278" t="inlineStr">
        <is>
          <t>шт</t>
        </is>
      </c>
      <c r="F153" s="168" t="n">
        <v>9</v>
      </c>
      <c r="G153" s="172" t="n">
        <v>116.92</v>
      </c>
      <c r="H153" s="172">
        <f>ROUND(F153*G153,2)</f>
        <v/>
      </c>
      <c r="I153" s="179" t="n"/>
    </row>
    <row r="154">
      <c r="A154" s="176" t="n">
        <v>138</v>
      </c>
      <c r="B154" s="244" t="n"/>
      <c r="C154" s="168" t="inlineStr">
        <is>
          <t>01.7.15.10-0031</t>
        </is>
      </c>
      <c r="D154" s="169" t="inlineStr">
        <is>
          <t>Скобы СК-7-1А</t>
        </is>
      </c>
      <c r="E154" s="278" t="inlineStr">
        <is>
          <t>шт</t>
        </is>
      </c>
      <c r="F154" s="168" t="n">
        <v>36</v>
      </c>
      <c r="G154" s="172" t="n">
        <v>28.07</v>
      </c>
      <c r="H154" s="172">
        <f>ROUND(F154*G154,2)</f>
        <v/>
      </c>
      <c r="I154" s="179" t="n"/>
    </row>
    <row r="155">
      <c r="A155" s="176" t="n">
        <v>139</v>
      </c>
      <c r="B155" s="244" t="n"/>
      <c r="C155" s="168" t="inlineStr">
        <is>
          <t>22.2.02.04-0036</t>
        </is>
      </c>
      <c r="D155" s="169" t="inlineStr">
        <is>
          <t>Звено промежуточное регулируемое ПРР-12-1</t>
        </is>
      </c>
      <c r="E155" s="278" t="inlineStr">
        <is>
          <t>шт</t>
        </is>
      </c>
      <c r="F155" s="168" t="n">
        <v>5</v>
      </c>
      <c r="G155" s="172" t="n">
        <v>193.24</v>
      </c>
      <c r="H155" s="172">
        <f>ROUND(F155*G155,2)</f>
        <v/>
      </c>
      <c r="I155" s="179" t="n"/>
    </row>
    <row r="156" ht="25.5" customHeight="1" s="198">
      <c r="A156" s="176" t="n">
        <v>140</v>
      </c>
      <c r="B156" s="244" t="n"/>
      <c r="C156" s="168" t="inlineStr">
        <is>
          <t>10.3.02.03-0011</t>
        </is>
      </c>
      <c r="D156" s="169" t="inlineStr">
        <is>
          <t>Припои оловянно-свинцовые бессурьмянистые, марка ПОС30</t>
        </is>
      </c>
      <c r="E156" s="278" t="inlineStr">
        <is>
          <t>т</t>
        </is>
      </c>
      <c r="F156" s="168" t="n">
        <v>0.012</v>
      </c>
      <c r="G156" s="172" t="n">
        <v>68050</v>
      </c>
      <c r="H156" s="172">
        <f>ROUND(F156*G156,2)</f>
        <v/>
      </c>
      <c r="I156" s="179" t="n"/>
    </row>
    <row r="157">
      <c r="A157" s="176" t="n">
        <v>141</v>
      </c>
      <c r="B157" s="244" t="n"/>
      <c r="C157" s="168" t="inlineStr">
        <is>
          <t>20.1.01.12-0004</t>
        </is>
      </c>
      <c r="D157" s="169" t="inlineStr">
        <is>
          <t>Зажим поддерживающий глухой 3ПГН-5-7</t>
        </is>
      </c>
      <c r="E157" s="278" t="inlineStr">
        <is>
          <t>шт</t>
        </is>
      </c>
      <c r="F157" s="168" t="n">
        <v>1</v>
      </c>
      <c r="G157" s="172" t="n">
        <v>809.8099999999999</v>
      </c>
      <c r="H157" s="172">
        <f>ROUND(F157*G157,2)</f>
        <v/>
      </c>
      <c r="I157" s="179" t="n"/>
    </row>
    <row r="158">
      <c r="A158" s="176" t="n">
        <v>142</v>
      </c>
      <c r="B158" s="244" t="n"/>
      <c r="C158" s="168" t="inlineStr">
        <is>
          <t>01.7.11.07-0054</t>
        </is>
      </c>
      <c r="D158" s="169" t="inlineStr">
        <is>
          <t>Электроды сварочные Э42, диаметр 6 мм</t>
        </is>
      </c>
      <c r="E158" s="278" t="inlineStr">
        <is>
          <t>т</t>
        </is>
      </c>
      <c r="F158" s="168" t="n">
        <v>0.084852</v>
      </c>
      <c r="G158" s="172" t="n">
        <v>9424</v>
      </c>
      <c r="H158" s="172">
        <f>ROUND(F158*G158,2)</f>
        <v/>
      </c>
      <c r="I158" s="179" t="n"/>
    </row>
    <row r="159" ht="25.5" customHeight="1" s="198">
      <c r="A159" s="176" t="n">
        <v>143</v>
      </c>
      <c r="B159" s="244" t="n"/>
      <c r="C159" s="168" t="inlineStr">
        <is>
          <t>08.3.05.02-0101</t>
        </is>
      </c>
      <c r="D159" s="169" t="inlineStr">
        <is>
          <t>Прокат толстолистовой горячекатаный в листах, марка стали ВСт3пс5, толщина 4-6 мм</t>
        </is>
      </c>
      <c r="E159" s="278" t="inlineStr">
        <is>
          <t>т</t>
        </is>
      </c>
      <c r="F159" s="168" t="n">
        <v>0.1366</v>
      </c>
      <c r="G159" s="172" t="n">
        <v>5763</v>
      </c>
      <c r="H159" s="172">
        <f>ROUND(F159*G159,2)</f>
        <v/>
      </c>
      <c r="I159" s="179" t="n"/>
    </row>
    <row r="160">
      <c r="A160" s="176" t="n">
        <v>144</v>
      </c>
      <c r="B160" s="244" t="n"/>
      <c r="C160" s="168" t="inlineStr">
        <is>
          <t>01.7.20.08-0031</t>
        </is>
      </c>
      <c r="D160" s="169" t="inlineStr">
        <is>
          <t>Бязь суровая</t>
        </is>
      </c>
      <c r="E160" s="278" t="inlineStr">
        <is>
          <t>10 м2</t>
        </is>
      </c>
      <c r="F160" s="168" t="n">
        <v>9.76</v>
      </c>
      <c r="G160" s="172" t="n">
        <v>79.09999999999999</v>
      </c>
      <c r="H160" s="172">
        <f>ROUND(F160*G160,2)</f>
        <v/>
      </c>
      <c r="I160" s="179" t="n"/>
    </row>
    <row r="161">
      <c r="A161" s="176" t="n">
        <v>145</v>
      </c>
      <c r="B161" s="244" t="n"/>
      <c r="C161" s="168" t="inlineStr">
        <is>
          <t>25.1.01.04-0031</t>
        </is>
      </c>
      <c r="D161" s="169" t="inlineStr">
        <is>
          <t>Шпалы непропитанные для железных дорог, тип I</t>
        </is>
      </c>
      <c r="E161" s="278" t="inlineStr">
        <is>
          <t>шт</t>
        </is>
      </c>
      <c r="F161" s="168" t="n">
        <v>2.56</v>
      </c>
      <c r="G161" s="172" t="n">
        <v>266.67</v>
      </c>
      <c r="H161" s="172">
        <f>ROUND(F161*G161,2)</f>
        <v/>
      </c>
      <c r="I161" s="179" t="n"/>
    </row>
    <row r="162">
      <c r="A162" s="176" t="n">
        <v>146</v>
      </c>
      <c r="B162" s="244" t="n"/>
      <c r="C162" s="168" t="inlineStr">
        <is>
          <t>01.7.11.07-0034</t>
        </is>
      </c>
      <c r="D162" s="169" t="inlineStr">
        <is>
          <t>Электроды сварочные Э42А, диаметр 4 мм</t>
        </is>
      </c>
      <c r="E162" s="278" t="inlineStr">
        <is>
          <t>кг</t>
        </is>
      </c>
      <c r="F162" s="168" t="n">
        <v>57.91</v>
      </c>
      <c r="G162" s="172" t="n">
        <v>10.57</v>
      </c>
      <c r="H162" s="172">
        <f>ROUND(F162*G162,2)</f>
        <v/>
      </c>
      <c r="I162" s="179" t="n"/>
    </row>
    <row r="163">
      <c r="A163" s="176" t="n">
        <v>147</v>
      </c>
      <c r="B163" s="244" t="n"/>
      <c r="C163" s="168" t="inlineStr">
        <is>
          <t>14.2.01.05-0003</t>
        </is>
      </c>
      <c r="D163" s="169" t="inlineStr">
        <is>
          <t>Композиция цинконаполненная</t>
        </is>
      </c>
      <c r="E163" s="278" t="inlineStr">
        <is>
          <t>кг</t>
        </is>
      </c>
      <c r="F163" s="168" t="n">
        <v>5.3</v>
      </c>
      <c r="G163" s="172" t="n">
        <v>114.42</v>
      </c>
      <c r="H163" s="172">
        <f>ROUND(F163*G163,2)</f>
        <v/>
      </c>
      <c r="I163" s="179" t="n"/>
    </row>
    <row r="164">
      <c r="A164" s="176" t="n">
        <v>148</v>
      </c>
      <c r="B164" s="244" t="n"/>
      <c r="C164" s="168" t="inlineStr">
        <is>
          <t>11.2.13.04-0011</t>
        </is>
      </c>
      <c r="D164" s="169" t="inlineStr">
        <is>
          <t>Щиты из досок, толщина 25 мм</t>
        </is>
      </c>
      <c r="E164" s="278" t="inlineStr">
        <is>
          <t>м2</t>
        </is>
      </c>
      <c r="F164" s="168" t="n">
        <v>16.7346</v>
      </c>
      <c r="G164" s="172" t="n">
        <v>35.53</v>
      </c>
      <c r="H164" s="172">
        <f>ROUND(F164*G164,2)</f>
        <v/>
      </c>
      <c r="I164" s="179" t="n"/>
    </row>
    <row r="165" ht="25.5" customHeight="1" s="198">
      <c r="A165" s="176" t="n">
        <v>149</v>
      </c>
      <c r="B165" s="244" t="n"/>
      <c r="C165" s="168" t="inlineStr">
        <is>
          <t>08.3.05.02-0052</t>
        </is>
      </c>
      <c r="D165" s="169" t="inlineStr">
        <is>
          <t>Прокат толстолистовой горячекатаный марка стали Ст3, толщина 2-6 мм</t>
        </is>
      </c>
      <c r="E165" s="278" t="inlineStr">
        <is>
          <t>т</t>
        </is>
      </c>
      <c r="F165" s="168" t="n">
        <v>0.1</v>
      </c>
      <c r="G165" s="172" t="n">
        <v>5941.89</v>
      </c>
      <c r="H165" s="172">
        <f>ROUND(F165*G165,2)</f>
        <v/>
      </c>
      <c r="I165" s="179" t="n"/>
    </row>
    <row r="166">
      <c r="A166" s="176" t="n">
        <v>150</v>
      </c>
      <c r="B166" s="244" t="n"/>
      <c r="C166" s="168" t="inlineStr">
        <is>
          <t>20.1.02.22-0013</t>
        </is>
      </c>
      <c r="D166" s="169" t="inlineStr">
        <is>
          <t>Ушко: специальное УС-7-16</t>
        </is>
      </c>
      <c r="E166" s="278" t="inlineStr">
        <is>
          <t>шт</t>
        </is>
      </c>
      <c r="F166" s="168" t="n">
        <v>6</v>
      </c>
      <c r="G166" s="172" t="n">
        <v>88.97</v>
      </c>
      <c r="H166" s="172">
        <f>ROUND(F166*G166,2)</f>
        <v/>
      </c>
      <c r="I166" s="179" t="n"/>
    </row>
    <row r="167">
      <c r="A167" s="176" t="n">
        <v>151</v>
      </c>
      <c r="B167" s="244" t="n"/>
      <c r="C167" s="168" t="inlineStr">
        <is>
          <t>11.2.13.04-0012</t>
        </is>
      </c>
      <c r="D167" s="169" t="inlineStr">
        <is>
          <t>Щиты из досок, толщина 40 мм</t>
        </is>
      </c>
      <c r="E167" s="278" t="inlineStr">
        <is>
          <t>м2</t>
        </is>
      </c>
      <c r="F167" s="168" t="n">
        <v>8.6944</v>
      </c>
      <c r="G167" s="172" t="n">
        <v>57.63</v>
      </c>
      <c r="H167" s="172">
        <f>ROUND(F167*G167,2)</f>
        <v/>
      </c>
      <c r="I167" s="179" t="n"/>
    </row>
    <row r="168" ht="25.5" customHeight="1" s="198">
      <c r="A168" s="176" t="n">
        <v>152</v>
      </c>
      <c r="B168" s="244" t="n"/>
      <c r="C168" s="168" t="inlineStr">
        <is>
          <t>11.1.03.06-0095</t>
        </is>
      </c>
      <c r="D168" s="169" t="inlineStr">
        <is>
          <t>Доска обрезная, хвойных пород, ширина 75-150 мм, толщина 44 мм и более, длина 4-6,5 м, сорт III</t>
        </is>
      </c>
      <c r="E168" s="278" t="inlineStr">
        <is>
          <t>м3</t>
        </is>
      </c>
      <c r="F168" s="168" t="n">
        <v>0.442884</v>
      </c>
      <c r="G168" s="172" t="n">
        <v>1056</v>
      </c>
      <c r="H168" s="172">
        <f>ROUND(F168*G168,2)</f>
        <v/>
      </c>
      <c r="I168" s="179" t="n"/>
    </row>
    <row r="169" ht="25.5" customHeight="1" s="198">
      <c r="A169" s="176" t="n">
        <v>153</v>
      </c>
      <c r="B169" s="244" t="n"/>
      <c r="C169" s="168" t="inlineStr">
        <is>
          <t>11.1.03.06-0087</t>
        </is>
      </c>
      <c r="D169" s="169" t="inlineStr">
        <is>
          <t>Доска обрезная, хвойных пород, ширина 75-150 мм, толщина 25 мм, длина 4-6,5 м, сорт III</t>
        </is>
      </c>
      <c r="E169" s="278" t="inlineStr">
        <is>
          <t>м3</t>
        </is>
      </c>
      <c r="F169" s="168" t="n">
        <v>0.416512</v>
      </c>
      <c r="G169" s="172" t="n">
        <v>1100</v>
      </c>
      <c r="H169" s="172">
        <f>ROUND(F169*G169,2)</f>
        <v/>
      </c>
      <c r="I169" s="179" t="n"/>
    </row>
    <row r="170">
      <c r="A170" s="176" t="n">
        <v>154</v>
      </c>
      <c r="B170" s="244" t="n"/>
      <c r="C170" s="168" t="inlineStr">
        <is>
          <t>20.5.04.04-0014</t>
        </is>
      </c>
      <c r="D170" s="169" t="inlineStr">
        <is>
          <t>Зажим натяжной НАС-450-1</t>
        </is>
      </c>
      <c r="E170" s="278" t="inlineStr">
        <is>
          <t>шт</t>
        </is>
      </c>
      <c r="F170" s="168" t="n">
        <v>2</v>
      </c>
      <c r="G170" s="172" t="n">
        <v>218.69</v>
      </c>
      <c r="H170" s="172">
        <f>ROUND(F170*G170,2)</f>
        <v/>
      </c>
      <c r="I170" s="179" t="n"/>
    </row>
    <row r="171">
      <c r="A171" s="176" t="n">
        <v>155</v>
      </c>
      <c r="B171" s="244" t="n"/>
      <c r="C171" s="168" t="inlineStr">
        <is>
          <t>01.3.02.08-0001</t>
        </is>
      </c>
      <c r="D171" s="169" t="inlineStr">
        <is>
          <t>Кислород газообразный технический</t>
        </is>
      </c>
      <c r="E171" s="278" t="inlineStr">
        <is>
          <t>м3</t>
        </is>
      </c>
      <c r="F171" s="168" t="n">
        <v>68.71040000000001</v>
      </c>
      <c r="G171" s="172" t="n">
        <v>6.22</v>
      </c>
      <c r="H171" s="172">
        <f>ROUND(F171*G171,2)</f>
        <v/>
      </c>
      <c r="I171" s="179" t="n"/>
    </row>
    <row r="172">
      <c r="A172" s="176" t="n">
        <v>156</v>
      </c>
      <c r="B172" s="244" t="n"/>
      <c r="C172" s="168" t="inlineStr">
        <is>
          <t>20.1.02.22-0006</t>
        </is>
      </c>
      <c r="D172" s="169" t="inlineStr">
        <is>
          <t>Ушко однолапчатое У1-12-16</t>
        </is>
      </c>
      <c r="E172" s="278" t="inlineStr">
        <is>
          <t>шт</t>
        </is>
      </c>
      <c r="F172" s="168" t="n">
        <v>3</v>
      </c>
      <c r="G172" s="172" t="n">
        <v>137.86</v>
      </c>
      <c r="H172" s="172">
        <f>ROUND(F172*G172,2)</f>
        <v/>
      </c>
      <c r="I172" s="179" t="n"/>
    </row>
    <row r="173">
      <c r="A173" s="176" t="n">
        <v>157</v>
      </c>
      <c r="B173" s="244" t="n"/>
      <c r="C173" s="168" t="inlineStr">
        <is>
          <t>22.2.02.04-0042</t>
        </is>
      </c>
      <c r="D173" s="169" t="inlineStr">
        <is>
          <t>Звено промежуточное трехлапчатое ПРТ-7/12-2</t>
        </is>
      </c>
      <c r="E173" s="278" t="inlineStr">
        <is>
          <t>шт</t>
        </is>
      </c>
      <c r="F173" s="168" t="n">
        <v>10</v>
      </c>
      <c r="G173" s="172" t="n">
        <v>40.06</v>
      </c>
      <c r="H173" s="172">
        <f>ROUND(F173*G173,2)</f>
        <v/>
      </c>
      <c r="I173" s="179" t="n"/>
    </row>
    <row r="174" ht="38.25" customHeight="1" s="198">
      <c r="A174" s="176" t="n">
        <v>158</v>
      </c>
      <c r="B174" s="244" t="n"/>
      <c r="C174" s="168" t="inlineStr">
        <is>
          <t>20.5.04.04-0061</t>
        </is>
      </c>
      <c r="D174" s="169" t="inlineStr">
        <is>
          <t>Зажимы натяжные болтовые НБН алюминиевые для крепления многопроволочных проводов сечением 95-120 мм2</t>
        </is>
      </c>
      <c r="E174" s="278" t="inlineStr">
        <is>
          <t>шт</t>
        </is>
      </c>
      <c r="F174" s="168" t="n">
        <v>1</v>
      </c>
      <c r="G174" s="172" t="n">
        <v>389.85</v>
      </c>
      <c r="H174" s="172">
        <f>ROUND(F174*G174,2)</f>
        <v/>
      </c>
      <c r="I174" s="179" t="n"/>
    </row>
    <row r="175">
      <c r="A175" s="176" t="n">
        <v>159</v>
      </c>
      <c r="B175" s="244" t="n"/>
      <c r="C175" s="168" t="inlineStr">
        <is>
          <t>01.7.17.11-0001</t>
        </is>
      </c>
      <c r="D175" s="169" t="inlineStr">
        <is>
          <t>Бумага шлифовальная</t>
        </is>
      </c>
      <c r="E175" s="278" t="inlineStr">
        <is>
          <t>кг</t>
        </is>
      </c>
      <c r="F175" s="168" t="n">
        <v>7.76</v>
      </c>
      <c r="G175" s="172" t="n">
        <v>50</v>
      </c>
      <c r="H175" s="172">
        <f>ROUND(F175*G175,2)</f>
        <v/>
      </c>
      <c r="I175" s="179" t="n"/>
    </row>
    <row r="176">
      <c r="A176" s="176" t="n">
        <v>160</v>
      </c>
      <c r="B176" s="244" t="n"/>
      <c r="C176" s="168" t="inlineStr">
        <is>
          <t>01.3.01.03-0002</t>
        </is>
      </c>
      <c r="D176" s="169" t="inlineStr">
        <is>
          <t>Керосин для технических целей</t>
        </is>
      </c>
      <c r="E176" s="278" t="inlineStr">
        <is>
          <t>т</t>
        </is>
      </c>
      <c r="F176" s="168" t="n">
        <v>0.14855</v>
      </c>
      <c r="G176" s="172" t="n">
        <v>2606.9</v>
      </c>
      <c r="H176" s="172">
        <f>ROUND(F176*G176,2)</f>
        <v/>
      </c>
      <c r="I176" s="179" t="n"/>
    </row>
    <row r="177">
      <c r="A177" s="176" t="n">
        <v>161</v>
      </c>
      <c r="B177" s="244" t="n"/>
      <c r="C177" s="168" t="inlineStr">
        <is>
          <t>01.7.15.06-0111</t>
        </is>
      </c>
      <c r="D177" s="169" t="inlineStr">
        <is>
          <t>Гвозди строительные</t>
        </is>
      </c>
      <c r="E177" s="278" t="inlineStr">
        <is>
          <t>т</t>
        </is>
      </c>
      <c r="F177" s="168" t="n">
        <v>0.031954</v>
      </c>
      <c r="G177" s="172" t="n">
        <v>11978</v>
      </c>
      <c r="H177" s="172">
        <f>ROUND(F177*G177,2)</f>
        <v/>
      </c>
      <c r="I177" s="179" t="n"/>
    </row>
    <row r="178">
      <c r="A178" s="176" t="n">
        <v>162</v>
      </c>
      <c r="B178" s="244" t="n"/>
      <c r="C178" s="168" t="inlineStr">
        <is>
          <t>20.1.02.22-0001</t>
        </is>
      </c>
      <c r="D178" s="169" t="inlineStr">
        <is>
          <t>Ушко: двухлапчатое укороченное У2К-7-16</t>
        </is>
      </c>
      <c r="E178" s="278" t="inlineStr">
        <is>
          <t>шт</t>
        </is>
      </c>
      <c r="F178" s="168" t="n">
        <v>11</v>
      </c>
      <c r="G178" s="172" t="n">
        <v>34.73</v>
      </c>
      <c r="H178" s="172">
        <f>ROUND(F178*G178,2)</f>
        <v/>
      </c>
      <c r="I178" s="179" t="n"/>
    </row>
    <row r="179">
      <c r="A179" s="176" t="n">
        <v>163</v>
      </c>
      <c r="B179" s="244" t="n"/>
      <c r="C179" s="168" t="inlineStr">
        <is>
          <t>20.1.02.05-0011</t>
        </is>
      </c>
      <c r="D179" s="169" t="inlineStr">
        <is>
          <t>Коромысло: универсальное 2КУ-12-1</t>
        </is>
      </c>
      <c r="E179" s="278" t="inlineStr">
        <is>
          <t>шт</t>
        </is>
      </c>
      <c r="F179" s="168" t="n">
        <v>3</v>
      </c>
      <c r="G179" s="172" t="n">
        <v>127.11</v>
      </c>
      <c r="H179" s="172">
        <f>ROUND(F179*G179,2)</f>
        <v/>
      </c>
      <c r="I179" s="179" t="n"/>
    </row>
    <row r="180">
      <c r="A180" s="176" t="n">
        <v>164</v>
      </c>
      <c r="B180" s="244" t="n"/>
      <c r="C180" s="168" t="inlineStr">
        <is>
          <t>11.1.03.05-0041</t>
        </is>
      </c>
      <c r="D180" s="169" t="inlineStr">
        <is>
          <t>Доски необрезные, дубовые, II сорт</t>
        </is>
      </c>
      <c r="E180" s="278" t="inlineStr">
        <is>
          <t>м3</t>
        </is>
      </c>
      <c r="F180" s="168" t="n">
        <v>0.26064</v>
      </c>
      <c r="G180" s="172" t="n">
        <v>1410</v>
      </c>
      <c r="H180" s="172">
        <f>ROUND(F180*G180,2)</f>
        <v/>
      </c>
      <c r="I180" s="179" t="n"/>
    </row>
    <row r="181" ht="25.5" customHeight="1" s="198">
      <c r="A181" s="176" t="n">
        <v>165</v>
      </c>
      <c r="B181" s="244" t="n"/>
      <c r="C181" s="168" t="inlineStr">
        <is>
          <t>08.4.03.03-0031</t>
        </is>
      </c>
      <c r="D181" s="169" t="inlineStr">
        <is>
          <t>Сталь арматурная, горячекатаная, периодического профиля, класс А-III, диаметр 10 мм</t>
        </is>
      </c>
      <c r="E181" s="278" t="inlineStr">
        <is>
          <t>т</t>
        </is>
      </c>
      <c r="F181" s="168" t="n">
        <v>0.0448</v>
      </c>
      <c r="G181" s="172" t="n">
        <v>8014.15</v>
      </c>
      <c r="H181" s="172">
        <f>ROUND(F181*G181,2)</f>
        <v/>
      </c>
      <c r="I181" s="179" t="n"/>
    </row>
    <row r="182">
      <c r="A182" s="176" t="n">
        <v>166</v>
      </c>
      <c r="B182" s="244" t="n"/>
      <c r="C182" s="168" t="inlineStr">
        <is>
          <t>01.7.15.10-0038</t>
        </is>
      </c>
      <c r="D182" s="169" t="inlineStr">
        <is>
          <t>Скобы трехлапчатые СКТ-16-1</t>
        </is>
      </c>
      <c r="E182" s="278" t="inlineStr">
        <is>
          <t>шт</t>
        </is>
      </c>
      <c r="F182" s="168" t="n">
        <v>3</v>
      </c>
      <c r="G182" s="172" t="n">
        <v>113.53</v>
      </c>
      <c r="H182" s="172">
        <f>ROUND(F182*G182,2)</f>
        <v/>
      </c>
      <c r="I182" s="179" t="n"/>
    </row>
    <row r="183">
      <c r="A183" s="176" t="n">
        <v>167</v>
      </c>
      <c r="B183" s="244" t="n"/>
      <c r="C183" s="168" t="inlineStr">
        <is>
          <t>20.1.02.21-0043</t>
        </is>
      </c>
      <c r="D183" s="169" t="inlineStr">
        <is>
          <t>Узел крепления КГП-7-3</t>
        </is>
      </c>
      <c r="E183" s="278" t="inlineStr">
        <is>
          <t>шт</t>
        </is>
      </c>
      <c r="F183" s="168" t="n">
        <v>13</v>
      </c>
      <c r="G183" s="172" t="n">
        <v>25.55</v>
      </c>
      <c r="H183" s="172">
        <f>ROUND(F183*G183,2)</f>
        <v/>
      </c>
      <c r="I183" s="179" t="n"/>
    </row>
    <row r="184">
      <c r="A184" s="176" t="n">
        <v>168</v>
      </c>
      <c r="B184" s="244" t="n"/>
      <c r="C184" s="168" t="inlineStr">
        <is>
          <t>22.2.02.04-0009</t>
        </is>
      </c>
      <c r="D184" s="169" t="inlineStr">
        <is>
          <t>Звено промежуточное монтажное ПТМ-12-3</t>
        </is>
      </c>
      <c r="E184" s="278" t="inlineStr">
        <is>
          <t>шт</t>
        </is>
      </c>
      <c r="F184" s="168" t="n">
        <v>3</v>
      </c>
      <c r="G184" s="172" t="n">
        <v>103.63</v>
      </c>
      <c r="H184" s="172">
        <f>ROUND(F184*G184,2)</f>
        <v/>
      </c>
      <c r="I184" s="179" t="n"/>
    </row>
    <row r="185" ht="38.25" customHeight="1" s="198">
      <c r="A185" s="176" t="n">
        <v>169</v>
      </c>
      <c r="B185" s="244" t="n"/>
      <c r="C185" s="168" t="inlineStr">
        <is>
          <t>25.1.06.03-0001</t>
        </is>
      </c>
      <c r="D185" s="169" t="inlineStr">
        <is>
          <t>Знак для нумерации опор контактной сети из алюминиевого сплава NРКС 01.01.00СБ размером 210х150 мм</t>
        </is>
      </c>
      <c r="E185" s="278" t="inlineStr">
        <is>
          <t>100 шт</t>
        </is>
      </c>
      <c r="F185" s="168" t="n">
        <v>0.01</v>
      </c>
      <c r="G185" s="172" t="n">
        <v>29877</v>
      </c>
      <c r="H185" s="172">
        <f>ROUND(F185*G185,2)</f>
        <v/>
      </c>
      <c r="I185" s="179" t="n"/>
    </row>
    <row r="186" ht="25.5" customHeight="1" s="198">
      <c r="A186" s="176" t="n">
        <v>170</v>
      </c>
      <c r="B186" s="244" t="n"/>
      <c r="C186" s="168" t="inlineStr">
        <is>
          <t>04.1.02.05-0031</t>
        </is>
      </c>
      <c r="D186" s="169" t="inlineStr">
        <is>
          <t>Смеси бетонные тяжелого бетона (БСТ), крупность заполнителя 10 мм, класс B30 (М400)</t>
        </is>
      </c>
      <c r="E186" s="278" t="inlineStr">
        <is>
          <t>м3</t>
        </is>
      </c>
      <c r="F186" s="168" t="n">
        <v>0.3305</v>
      </c>
      <c r="G186" s="172" t="n">
        <v>900.35</v>
      </c>
      <c r="H186" s="172">
        <f>ROUND(F186*G186,2)</f>
        <v/>
      </c>
      <c r="I186" s="179" t="n"/>
    </row>
    <row r="187">
      <c r="A187" s="176" t="n">
        <v>171</v>
      </c>
      <c r="B187" s="244" t="n"/>
      <c r="C187" s="168" t="inlineStr">
        <is>
          <t>01.7.15.10-0034</t>
        </is>
      </c>
      <c r="D187" s="169" t="inlineStr">
        <is>
          <t>Скобы СК-16-1А</t>
        </is>
      </c>
      <c r="E187" s="278" t="inlineStr">
        <is>
          <t>шт</t>
        </is>
      </c>
      <c r="F187" s="168" t="n">
        <v>4</v>
      </c>
      <c r="G187" s="172" t="n">
        <v>70.76000000000001</v>
      </c>
      <c r="H187" s="172">
        <f>ROUND(F187*G187,2)</f>
        <v/>
      </c>
      <c r="I187" s="179" t="n"/>
    </row>
    <row r="188">
      <c r="A188" s="176" t="n">
        <v>172</v>
      </c>
      <c r="B188" s="244" t="n"/>
      <c r="C188" s="168" t="inlineStr">
        <is>
          <t>20.1.01.12-0016</t>
        </is>
      </c>
      <c r="D188" s="169" t="inlineStr">
        <is>
          <t>Зажим поддерживающий глухой ПГН-5-3</t>
        </is>
      </c>
      <c r="E188" s="278" t="inlineStr">
        <is>
          <t>шт</t>
        </is>
      </c>
      <c r="F188" s="168" t="n">
        <v>1</v>
      </c>
      <c r="G188" s="172" t="n">
        <v>266.27</v>
      </c>
      <c r="H188" s="172">
        <f>ROUND(F188*G188,2)</f>
        <v/>
      </c>
      <c r="I188" s="179" t="n"/>
    </row>
    <row r="189">
      <c r="A189" s="176" t="n">
        <v>173</v>
      </c>
      <c r="B189" s="244" t="n"/>
      <c r="C189" s="168" t="inlineStr">
        <is>
          <t>14.4.02.09-0001</t>
        </is>
      </c>
      <c r="D189" s="169" t="inlineStr">
        <is>
          <t>Краска</t>
        </is>
      </c>
      <c r="E189" s="278" t="inlineStr">
        <is>
          <t>кг</t>
        </is>
      </c>
      <c r="F189" s="168" t="n">
        <v>9.279999999999999</v>
      </c>
      <c r="G189" s="172" t="n">
        <v>28.6</v>
      </c>
      <c r="H189" s="172">
        <f>ROUND(F189*G189,2)</f>
        <v/>
      </c>
      <c r="I189" s="179" t="n"/>
    </row>
    <row r="190">
      <c r="A190" s="176" t="n">
        <v>174</v>
      </c>
      <c r="B190" s="244" t="n"/>
      <c r="C190" s="168" t="inlineStr">
        <is>
          <t>01.2.01.02-0054</t>
        </is>
      </c>
      <c r="D190" s="169" t="inlineStr">
        <is>
          <t>Битумы нефтяные строительные БН-90/10</t>
        </is>
      </c>
      <c r="E190" s="278" t="inlineStr">
        <is>
          <t>т</t>
        </is>
      </c>
      <c r="F190" s="168" t="n">
        <v>0.189734</v>
      </c>
      <c r="G190" s="172" t="n">
        <v>1383.1</v>
      </c>
      <c r="H190" s="172">
        <f>ROUND(F190*G190,2)</f>
        <v/>
      </c>
      <c r="I190" s="179" t="n"/>
    </row>
    <row r="191">
      <c r="A191" s="176" t="n">
        <v>175</v>
      </c>
      <c r="B191" s="244" t="n"/>
      <c r="C191" s="168" t="inlineStr">
        <is>
          <t>01.7.17.09-0064</t>
        </is>
      </c>
      <c r="D191" s="169" t="inlineStr">
        <is>
          <t>Сверло кольцевое алмазное, диаметр 32 мм</t>
        </is>
      </c>
      <c r="E191" s="278" t="inlineStr">
        <is>
          <t>шт</t>
        </is>
      </c>
      <c r="F191" s="168" t="n">
        <v>0.447552</v>
      </c>
      <c r="G191" s="172" t="n">
        <v>556.8</v>
      </c>
      <c r="H191" s="172">
        <f>ROUND(F191*G191,2)</f>
        <v/>
      </c>
      <c r="I191" s="179" t="n"/>
    </row>
    <row r="192">
      <c r="A192" s="176" t="n">
        <v>176</v>
      </c>
      <c r="B192" s="244" t="n"/>
      <c r="C192" s="168" t="inlineStr">
        <is>
          <t>20.1.02.21-0044</t>
        </is>
      </c>
      <c r="D192" s="169" t="inlineStr">
        <is>
          <t>Узел крепления КГП-7-5</t>
        </is>
      </c>
      <c r="E192" s="278" t="inlineStr">
        <is>
          <t>шт</t>
        </is>
      </c>
      <c r="F192" s="168" t="n">
        <v>6</v>
      </c>
      <c r="G192" s="172" t="n">
        <v>40.88</v>
      </c>
      <c r="H192" s="172">
        <f>ROUND(F192*G192,2)</f>
        <v/>
      </c>
      <c r="I192" s="179" t="n"/>
    </row>
    <row r="193">
      <c r="A193" s="176" t="n">
        <v>177</v>
      </c>
      <c r="B193" s="244" t="n"/>
      <c r="C193" s="168" t="inlineStr">
        <is>
          <t>01.3.02.09-0022</t>
        </is>
      </c>
      <c r="D193" s="169" t="inlineStr">
        <is>
          <t>Пропан-бутан смесь техническая</t>
        </is>
      </c>
      <c r="E193" s="278" t="inlineStr">
        <is>
          <t>кг</t>
        </is>
      </c>
      <c r="F193" s="168" t="n">
        <v>37.6</v>
      </c>
      <c r="G193" s="172" t="n">
        <v>6.09</v>
      </c>
      <c r="H193" s="172">
        <f>ROUND(F193*G193,2)</f>
        <v/>
      </c>
      <c r="I193" s="179" t="n"/>
    </row>
    <row r="194">
      <c r="A194" s="176" t="n">
        <v>178</v>
      </c>
      <c r="B194" s="244" t="n"/>
      <c r="C194" s="168" t="inlineStr">
        <is>
          <t>12.1.02.06-0042</t>
        </is>
      </c>
      <c r="D194" s="169" t="inlineStr">
        <is>
          <t>Рубероид кровельный РПП-300</t>
        </is>
      </c>
      <c r="E194" s="278" t="inlineStr">
        <is>
          <t>м2</t>
        </is>
      </c>
      <c r="F194" s="168" t="n">
        <v>33.12</v>
      </c>
      <c r="G194" s="172" t="n">
        <v>6.78</v>
      </c>
      <c r="H194" s="172">
        <f>ROUND(F194*G194,2)</f>
        <v/>
      </c>
      <c r="I194" s="179" t="n"/>
    </row>
    <row r="195">
      <c r="A195" s="176" t="n">
        <v>179</v>
      </c>
      <c r="B195" s="244" t="n"/>
      <c r="C195" s="168" t="inlineStr">
        <is>
          <t>01.7.15.10-0037</t>
        </is>
      </c>
      <c r="D195" s="169" t="inlineStr">
        <is>
          <t>Скобы трехлапчатые СКТ-12-1</t>
        </is>
      </c>
      <c r="E195" s="278" t="inlineStr">
        <is>
          <t>шт</t>
        </is>
      </c>
      <c r="F195" s="168" t="n">
        <v>3</v>
      </c>
      <c r="G195" s="172" t="n">
        <v>69.63</v>
      </c>
      <c r="H195" s="172">
        <f>ROUND(F195*G195,2)</f>
        <v/>
      </c>
      <c r="I195" s="179" t="n"/>
    </row>
    <row r="196">
      <c r="A196" s="176" t="n">
        <v>180</v>
      </c>
      <c r="B196" s="244" t="n"/>
      <c r="C196" s="168" t="inlineStr">
        <is>
          <t>25.2.01.01-0001</t>
        </is>
      </c>
      <c r="D196" s="169" t="inlineStr">
        <is>
          <t>Бирки-оконцеватели</t>
        </is>
      </c>
      <c r="E196" s="278" t="inlineStr">
        <is>
          <t>100 шт</t>
        </is>
      </c>
      <c r="F196" s="168" t="n">
        <v>3.2</v>
      </c>
      <c r="G196" s="172" t="n">
        <v>63</v>
      </c>
      <c r="H196" s="172">
        <f>ROUND(F196*G196,2)</f>
        <v/>
      </c>
      <c r="I196" s="179" t="n"/>
    </row>
    <row r="197" ht="63.75" customHeight="1" s="198">
      <c r="A197" s="176" t="n">
        <v>181</v>
      </c>
      <c r="B197" s="244" t="n"/>
      <c r="C197" s="168" t="inlineStr">
        <is>
          <t>07.2.07.12-0003</t>
        </is>
      </c>
      <c r="D197" s="16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97" s="278" t="inlineStr">
        <is>
          <t>т</t>
        </is>
      </c>
      <c r="F197" s="168" t="n">
        <v>0.017679</v>
      </c>
      <c r="G197" s="172" t="n">
        <v>11255</v>
      </c>
      <c r="H197" s="172">
        <f>ROUND(F197*G197,2)</f>
        <v/>
      </c>
      <c r="I197" s="179" t="n"/>
    </row>
    <row r="198" ht="25.5" customHeight="1" s="198">
      <c r="A198" s="176" t="n">
        <v>182</v>
      </c>
      <c r="B198" s="244" t="n"/>
      <c r="C198" s="168" t="inlineStr">
        <is>
          <t>12.1.02.14-0001</t>
        </is>
      </c>
      <c r="D198" s="169" t="inlineStr">
        <is>
          <t>Толь с крупнозернистой посыпкой гидроизоляционный марки ТГ-350</t>
        </is>
      </c>
      <c r="E198" s="278" t="inlineStr">
        <is>
          <t>м2</t>
        </is>
      </c>
      <c r="F198" s="168" t="n">
        <v>33.12</v>
      </c>
      <c r="G198" s="172" t="n">
        <v>5.71</v>
      </c>
      <c r="H198" s="172">
        <f>ROUND(F198*G198,2)</f>
        <v/>
      </c>
      <c r="I198" s="179" t="n"/>
    </row>
    <row r="199">
      <c r="A199" s="176" t="n">
        <v>183</v>
      </c>
      <c r="B199" s="244" t="n"/>
      <c r="C199" s="168" t="inlineStr">
        <is>
          <t>01.7.15.10-0053</t>
        </is>
      </c>
      <c r="D199" s="169" t="inlineStr">
        <is>
          <t>Скобы металлические</t>
        </is>
      </c>
      <c r="E199" s="278" t="inlineStr">
        <is>
          <t>кг</t>
        </is>
      </c>
      <c r="F199" s="168" t="n">
        <v>26.68</v>
      </c>
      <c r="G199" s="172" t="n">
        <v>6.4</v>
      </c>
      <c r="H199" s="172">
        <f>ROUND(F199*G199,2)</f>
        <v/>
      </c>
      <c r="I199" s="179" t="n"/>
    </row>
    <row r="200" ht="25.5" customHeight="1" s="198">
      <c r="A200" s="176" t="n">
        <v>184</v>
      </c>
      <c r="B200" s="244" t="n"/>
      <c r="C200" s="168" t="inlineStr">
        <is>
          <t>11.1.03.05-0085</t>
        </is>
      </c>
      <c r="D200" s="169" t="inlineStr">
        <is>
          <t>Доска необрезная, хвойных пород, длина 4-6,5 м, все ширины, толщина 44 мм и более, сорт III</t>
        </is>
      </c>
      <c r="E200" s="278" t="inlineStr">
        <is>
          <t>м3</t>
        </is>
      </c>
      <c r="F200" s="168" t="n">
        <v>0.248</v>
      </c>
      <c r="G200" s="172" t="n">
        <v>684</v>
      </c>
      <c r="H200" s="172">
        <f>ROUND(F200*G200,2)</f>
        <v/>
      </c>
      <c r="I200" s="179" t="n"/>
    </row>
    <row r="201">
      <c r="A201" s="176" t="n">
        <v>185</v>
      </c>
      <c r="B201" s="244" t="n"/>
      <c r="C201" s="168" t="inlineStr">
        <is>
          <t>02.2.01.02-1043</t>
        </is>
      </c>
      <c r="D201" s="169" t="inlineStr">
        <is>
          <t>Гравий М 600, фракция 5(3)-10 мм</t>
        </is>
      </c>
      <c r="E201" s="278" t="inlineStr">
        <is>
          <t>м3</t>
        </is>
      </c>
      <c r="F201" s="168" t="n">
        <v>1.4832</v>
      </c>
      <c r="G201" s="172" t="n">
        <v>113.2</v>
      </c>
      <c r="H201" s="172">
        <f>ROUND(F201*G201,2)</f>
        <v/>
      </c>
      <c r="I201" s="179" t="n"/>
    </row>
    <row r="202" ht="25.5" customHeight="1" s="198">
      <c r="A202" s="176" t="n">
        <v>186</v>
      </c>
      <c r="B202" s="244" t="n"/>
      <c r="C202" s="168" t="inlineStr">
        <is>
          <t>08.3.07.01-0076</t>
        </is>
      </c>
      <c r="D202" s="169" t="inlineStr">
        <is>
          <t>Прокат полосовой, горячекатаный, марка стали Ст3сп, ширина 50-200 мм, толщина 4-5 мм</t>
        </is>
      </c>
      <c r="E202" s="278" t="inlineStr">
        <is>
          <t>т</t>
        </is>
      </c>
      <c r="F202" s="168" t="n">
        <v>0.033</v>
      </c>
      <c r="G202" s="172" t="n">
        <v>5000</v>
      </c>
      <c r="H202" s="172">
        <f>ROUND(F202*G202,2)</f>
        <v/>
      </c>
      <c r="I202" s="179" t="n"/>
    </row>
    <row r="203">
      <c r="A203" s="176" t="n">
        <v>187</v>
      </c>
      <c r="B203" s="244" t="n"/>
      <c r="C203" s="168" t="inlineStr">
        <is>
          <t>20.5.04.04-0009</t>
        </is>
      </c>
      <c r="D203" s="169" t="inlineStr">
        <is>
          <t>Зажим натяжной НАС-240-1,2</t>
        </is>
      </c>
      <c r="E203" s="278" t="inlineStr">
        <is>
          <t>шт</t>
        </is>
      </c>
      <c r="F203" s="168" t="n">
        <v>1</v>
      </c>
      <c r="G203" s="172" t="n">
        <v>150.13</v>
      </c>
      <c r="H203" s="172">
        <f>ROUND(F203*G203,2)</f>
        <v/>
      </c>
      <c r="I203" s="179" t="n"/>
    </row>
    <row r="204">
      <c r="A204" s="176" t="n">
        <v>188</v>
      </c>
      <c r="B204" s="244" t="n"/>
      <c r="C204" s="168" t="inlineStr">
        <is>
          <t>22.2.02.04-0050</t>
        </is>
      </c>
      <c r="D204" s="169" t="inlineStr">
        <is>
          <t>Звено промежуточное трехлапчатое ПРТ-16/12-2</t>
        </is>
      </c>
      <c r="E204" s="278" t="inlineStr">
        <is>
          <t>шт</t>
        </is>
      </c>
      <c r="F204" s="168" t="n">
        <v>2</v>
      </c>
      <c r="G204" s="172" t="n">
        <v>73.09</v>
      </c>
      <c r="H204" s="172">
        <f>ROUND(F204*G204,2)</f>
        <v/>
      </c>
      <c r="I204" s="179" t="n"/>
    </row>
    <row r="205" ht="25.5" customHeight="1" s="198">
      <c r="A205" s="176" t="n">
        <v>189</v>
      </c>
      <c r="B205" s="244" t="n"/>
      <c r="C205" s="168" t="inlineStr">
        <is>
          <t>08.3.03.06-0002</t>
        </is>
      </c>
      <c r="D205" s="169" t="inlineStr">
        <is>
          <t>Проволока горячекатаная в мотках, диаметр 6,3-6,5 мм</t>
        </is>
      </c>
      <c r="E205" s="278" t="inlineStr">
        <is>
          <t>т</t>
        </is>
      </c>
      <c r="F205" s="168" t="n">
        <v>0.032734</v>
      </c>
      <c r="G205" s="172" t="n">
        <v>4455.2</v>
      </c>
      <c r="H205" s="172">
        <f>ROUND(F205*G205,2)</f>
        <v/>
      </c>
      <c r="I205" s="179" t="n"/>
    </row>
    <row r="206">
      <c r="A206" s="176" t="n">
        <v>190</v>
      </c>
      <c r="B206" s="244" t="n"/>
      <c r="C206" s="168" t="inlineStr">
        <is>
          <t>20.1.02.14-1022</t>
        </is>
      </c>
      <c r="D206" s="169" t="inlineStr">
        <is>
          <t>Серьга СРС-7-16</t>
        </is>
      </c>
      <c r="E206" s="278" t="inlineStr">
        <is>
          <t>шт</t>
        </is>
      </c>
      <c r="F206" s="168" t="n">
        <v>13</v>
      </c>
      <c r="G206" s="172" t="n">
        <v>10.03</v>
      </c>
      <c r="H206" s="172">
        <f>ROUND(F206*G206,2)</f>
        <v/>
      </c>
      <c r="I206" s="179" t="n"/>
    </row>
    <row r="207">
      <c r="A207" s="176" t="n">
        <v>191</v>
      </c>
      <c r="B207" s="244" t="n"/>
      <c r="C207" s="168" t="inlineStr">
        <is>
          <t>14.4.04.09-0017</t>
        </is>
      </c>
      <c r="D207" s="169" t="inlineStr">
        <is>
          <t>Эмаль ХВ-124, защитная, зеленая</t>
        </is>
      </c>
      <c r="E207" s="278" t="inlineStr">
        <is>
          <t>т</t>
        </is>
      </c>
      <c r="F207" s="168" t="n">
        <v>0.00444</v>
      </c>
      <c r="G207" s="172" t="n">
        <v>28300.4</v>
      </c>
      <c r="H207" s="172">
        <f>ROUND(F207*G207,2)</f>
        <v/>
      </c>
      <c r="I207" s="179" t="n"/>
    </row>
    <row r="208" ht="25.5" customHeight="1" s="198">
      <c r="A208" s="176" t="n">
        <v>192</v>
      </c>
      <c r="B208" s="244" t="n"/>
      <c r="C208" s="168" t="inlineStr">
        <is>
          <t>01.3.01.06-0050</t>
        </is>
      </c>
      <c r="D208" s="169" t="inlineStr">
        <is>
          <t>Смазка универсальная тугоплавкая УТ (консталин жировой)</t>
        </is>
      </c>
      <c r="E208" s="278" t="inlineStr">
        <is>
          <t>т</t>
        </is>
      </c>
      <c r="F208" s="168" t="n">
        <v>0.00682</v>
      </c>
      <c r="G208" s="172" t="n">
        <v>17500</v>
      </c>
      <c r="H208" s="172">
        <f>ROUND(F208*G208,2)</f>
        <v/>
      </c>
      <c r="I208" s="179" t="n"/>
    </row>
    <row r="209" ht="25.5" customHeight="1" s="198">
      <c r="A209" s="176" t="n">
        <v>193</v>
      </c>
      <c r="B209" s="244" t="n"/>
      <c r="C209" s="168" t="inlineStr">
        <is>
          <t>14.4.02.04-0142</t>
        </is>
      </c>
      <c r="D209" s="169" t="inlineStr">
        <is>
          <t>Краска масляная земляная МА-0115, мумия, сурик железный</t>
        </is>
      </c>
      <c r="E209" s="278" t="inlineStr">
        <is>
          <t>кг</t>
        </is>
      </c>
      <c r="F209" s="168" t="n">
        <v>7.67</v>
      </c>
      <c r="G209" s="172" t="n">
        <v>15.12</v>
      </c>
      <c r="H209" s="172">
        <f>ROUND(F209*G209,2)</f>
        <v/>
      </c>
      <c r="I209" s="179" t="n"/>
    </row>
    <row r="210">
      <c r="A210" s="176" t="n">
        <v>194</v>
      </c>
      <c r="B210" s="244" t="n"/>
      <c r="C210" s="168" t="inlineStr">
        <is>
          <t>01.7.15.10-0032</t>
        </is>
      </c>
      <c r="D210" s="169" t="inlineStr">
        <is>
          <t>Скобы СК-12-1А</t>
        </is>
      </c>
      <c r="E210" s="278" t="inlineStr">
        <is>
          <t>шт</t>
        </is>
      </c>
      <c r="F210" s="168" t="n">
        <v>2</v>
      </c>
      <c r="G210" s="172" t="n">
        <v>54.7</v>
      </c>
      <c r="H210" s="172">
        <f>ROUND(F210*G210,2)</f>
        <v/>
      </c>
      <c r="I210" s="179" t="n"/>
    </row>
    <row r="211">
      <c r="A211" s="176" t="n">
        <v>195</v>
      </c>
      <c r="B211" s="244" t="n"/>
      <c r="C211" s="168" t="inlineStr">
        <is>
          <t>01.7.17.09-0062</t>
        </is>
      </c>
      <c r="D211" s="169" t="inlineStr">
        <is>
          <t>Сверло кольцевое алмазное, диаметр 20 мм</t>
        </is>
      </c>
      <c r="E211" s="278" t="inlineStr">
        <is>
          <t>шт</t>
        </is>
      </c>
      <c r="F211" s="168" t="n">
        <v>0.2394</v>
      </c>
      <c r="G211" s="172" t="n">
        <v>452.4</v>
      </c>
      <c r="H211" s="172">
        <f>ROUND(F211*G211,2)</f>
        <v/>
      </c>
      <c r="I211" s="179" t="n"/>
    </row>
    <row r="212" ht="25.5" customHeight="1" s="198">
      <c r="A212" s="176" t="n">
        <v>196</v>
      </c>
      <c r="B212" s="244" t="n"/>
      <c r="C212" s="168" t="inlineStr">
        <is>
          <t>08.3.08.02-0091</t>
        </is>
      </c>
      <c r="D212" s="169" t="inlineStr">
        <is>
          <t>Уголок перфорированный, марка стали Ст3, размер 35х35 мм</t>
        </is>
      </c>
      <c r="E212" s="278" t="inlineStr">
        <is>
          <t>м</t>
        </is>
      </c>
      <c r="F212" s="168" t="n">
        <v>6.8</v>
      </c>
      <c r="G212" s="172" t="n">
        <v>15.13</v>
      </c>
      <c r="H212" s="172">
        <f>ROUND(F212*G212,2)</f>
        <v/>
      </c>
      <c r="I212" s="179" t="n"/>
    </row>
    <row r="213">
      <c r="A213" s="176" t="n">
        <v>197</v>
      </c>
      <c r="B213" s="244" t="n"/>
      <c r="C213" s="168" t="inlineStr">
        <is>
          <t>01.7.15.03-0042</t>
        </is>
      </c>
      <c r="D213" s="169" t="inlineStr">
        <is>
          <t>Болты с гайками и шайбами строительные</t>
        </is>
      </c>
      <c r="E213" s="278" t="inlineStr">
        <is>
          <t>кг</t>
        </is>
      </c>
      <c r="F213" s="168" t="n">
        <v>10.67</v>
      </c>
      <c r="G213" s="172" t="n">
        <v>9.039999999999999</v>
      </c>
      <c r="H213" s="172">
        <f>ROUND(F213*G213,2)</f>
        <v/>
      </c>
      <c r="I213" s="179" t="n"/>
    </row>
    <row r="214">
      <c r="A214" s="176" t="n">
        <v>198</v>
      </c>
      <c r="B214" s="244" t="n"/>
      <c r="C214" s="168" t="inlineStr">
        <is>
          <t>20.1.02.21-0050</t>
        </is>
      </c>
      <c r="D214" s="169" t="inlineStr">
        <is>
          <t>Узел крепления КГП-16-3</t>
        </is>
      </c>
      <c r="E214" s="278" t="inlineStr">
        <is>
          <t>шт</t>
        </is>
      </c>
      <c r="F214" s="168" t="n">
        <v>2</v>
      </c>
      <c r="G214" s="172" t="n">
        <v>43.67</v>
      </c>
      <c r="H214" s="172">
        <f>ROUND(F214*G214,2)</f>
        <v/>
      </c>
      <c r="I214" s="179" t="n"/>
    </row>
    <row r="215">
      <c r="A215" s="176" t="n">
        <v>199</v>
      </c>
      <c r="B215" s="244" t="n"/>
      <c r="C215" s="168" t="inlineStr">
        <is>
          <t>20.1.02.22-0007</t>
        </is>
      </c>
      <c r="D215" s="169" t="inlineStr">
        <is>
          <t>Ушко: специальное укороченное УСК-7-16</t>
        </is>
      </c>
      <c r="E215" s="278" t="inlineStr">
        <is>
          <t>шт</t>
        </is>
      </c>
      <c r="F215" s="168" t="n">
        <v>1</v>
      </c>
      <c r="G215" s="172" t="n">
        <v>85.05</v>
      </c>
      <c r="H215" s="172">
        <f>ROUND(F215*G215,2)</f>
        <v/>
      </c>
      <c r="I215" s="179" t="n"/>
    </row>
    <row r="216">
      <c r="A216" s="176" t="n">
        <v>200</v>
      </c>
      <c r="B216" s="244" t="n"/>
      <c r="C216" s="168" t="inlineStr">
        <is>
          <t>22.2.02.04-0022</t>
        </is>
      </c>
      <c r="D216" s="169" t="inlineStr">
        <is>
          <t>Звено промежуточное прямое ПР-12-6</t>
        </is>
      </c>
      <c r="E216" s="278" t="inlineStr">
        <is>
          <t>шт</t>
        </is>
      </c>
      <c r="F216" s="168" t="n">
        <v>2</v>
      </c>
      <c r="G216" s="172" t="n">
        <v>42.05</v>
      </c>
      <c r="H216" s="172">
        <f>ROUND(F216*G216,2)</f>
        <v/>
      </c>
      <c r="I216" s="179" t="n"/>
    </row>
    <row r="217">
      <c r="A217" s="176" t="n">
        <v>201</v>
      </c>
      <c r="B217" s="244" t="n"/>
      <c r="C217" s="168" t="inlineStr">
        <is>
          <t>22.2.02.04-0045</t>
        </is>
      </c>
      <c r="D217" s="169" t="inlineStr">
        <is>
          <t>Звено промежуточное трехлапчатое ПРТ-12-1</t>
        </is>
      </c>
      <c r="E217" s="278" t="inlineStr">
        <is>
          <t>шт</t>
        </is>
      </c>
      <c r="F217" s="168" t="n">
        <v>1</v>
      </c>
      <c r="G217" s="172" t="n">
        <v>65.58</v>
      </c>
      <c r="H217" s="172">
        <f>ROUND(F217*G217,2)</f>
        <v/>
      </c>
      <c r="I217" s="179" t="n"/>
    </row>
    <row r="218" ht="38.25" customHeight="1" s="198">
      <c r="A218" s="176" t="n">
        <v>202</v>
      </c>
      <c r="B218" s="244" t="n"/>
      <c r="C218" s="168" t="inlineStr">
        <is>
          <t>01.7.15.03-0022</t>
        </is>
      </c>
      <c r="D218" s="169" t="inlineStr">
        <is>
          <t>Болты с гайками и шайбами оцинкованные для монтажа стальных конструкций, диаметр 16 мм, длина 55-200 мм</t>
        </is>
      </c>
      <c r="E218" s="278" t="inlineStr">
        <is>
          <t>т</t>
        </is>
      </c>
      <c r="F218" s="168" t="n">
        <v>0.003</v>
      </c>
      <c r="G218" s="172" t="n">
        <v>18796.65</v>
      </c>
      <c r="H218" s="172">
        <f>ROUND(F218*G218,2)</f>
        <v/>
      </c>
      <c r="I218" s="179" t="n"/>
    </row>
    <row r="219">
      <c r="A219" s="176" t="n">
        <v>203</v>
      </c>
      <c r="B219" s="244" t="n"/>
      <c r="C219" s="168" t="inlineStr">
        <is>
          <t>20.1.02.14-1014</t>
        </is>
      </c>
      <c r="D219" s="169" t="inlineStr">
        <is>
          <t>Серьга СР-7-16</t>
        </is>
      </c>
      <c r="E219" s="278" t="inlineStr">
        <is>
          <t>шт</t>
        </is>
      </c>
      <c r="F219" s="168" t="n">
        <v>6</v>
      </c>
      <c r="G219" s="172" t="n">
        <v>9.359999999999999</v>
      </c>
      <c r="H219" s="172">
        <f>ROUND(F219*G219,2)</f>
        <v/>
      </c>
      <c r="I219" s="179" t="n"/>
    </row>
    <row r="220">
      <c r="A220" s="176" t="n">
        <v>204</v>
      </c>
      <c r="B220" s="244" t="n"/>
      <c r="C220" s="168" t="inlineStr">
        <is>
          <t>14.4.01.01-0003</t>
        </is>
      </c>
      <c r="D220" s="169" t="inlineStr">
        <is>
          <t>Грунтовка ГФ-021</t>
        </is>
      </c>
      <c r="E220" s="278" t="inlineStr">
        <is>
          <t>т</t>
        </is>
      </c>
      <c r="F220" s="168" t="n">
        <v>0.00344</v>
      </c>
      <c r="G220" s="172" t="n">
        <v>15620</v>
      </c>
      <c r="H220" s="172">
        <f>ROUND(F220*G220,2)</f>
        <v/>
      </c>
      <c r="I220" s="179" t="n"/>
    </row>
    <row r="221">
      <c r="A221" s="176" t="n">
        <v>205</v>
      </c>
      <c r="B221" s="244" t="n"/>
      <c r="C221" s="168" t="inlineStr">
        <is>
          <t>03.1.02.03-0011</t>
        </is>
      </c>
      <c r="D221" s="169" t="inlineStr">
        <is>
          <t>Известь строительная негашеная комовая, сорт I</t>
        </is>
      </c>
      <c r="E221" s="278" t="inlineStr">
        <is>
          <t>т</t>
        </is>
      </c>
      <c r="F221" s="168" t="n">
        <v>0.057408</v>
      </c>
      <c r="G221" s="172" t="n">
        <v>734.5</v>
      </c>
      <c r="H221" s="172">
        <f>ROUND(F221*G221,2)</f>
        <v/>
      </c>
      <c r="I221" s="179" t="n"/>
    </row>
    <row r="222">
      <c r="A222" s="176" t="n">
        <v>206</v>
      </c>
      <c r="B222" s="244" t="n"/>
      <c r="C222" s="168" t="inlineStr">
        <is>
          <t>14.1.02.01-0002</t>
        </is>
      </c>
      <c r="D222" s="169" t="inlineStr">
        <is>
          <t>Клей БМК-5к</t>
        </is>
      </c>
      <c r="E222" s="278" t="inlineStr">
        <is>
          <t>кг</t>
        </is>
      </c>
      <c r="F222" s="168" t="n">
        <v>1.6</v>
      </c>
      <c r="G222" s="172" t="n">
        <v>25.8</v>
      </c>
      <c r="H222" s="172">
        <f>ROUND(F222*G222,2)</f>
        <v/>
      </c>
      <c r="I222" s="179" t="n"/>
    </row>
    <row r="223" ht="25.5" customHeight="1" s="198">
      <c r="A223" s="176" t="n">
        <v>207</v>
      </c>
      <c r="B223" s="244" t="n"/>
      <c r="C223" s="168" t="inlineStr">
        <is>
          <t>01.7.15.06-0121</t>
        </is>
      </c>
      <c r="D223" s="169" t="inlineStr">
        <is>
          <t>Гвозди строительные с плоской головкой, размер 1,6х50 мм</t>
        </is>
      </c>
      <c r="E223" s="278" t="inlineStr">
        <is>
          <t>т</t>
        </is>
      </c>
      <c r="F223" s="168" t="n">
        <v>0.0048</v>
      </c>
      <c r="G223" s="172" t="n">
        <v>8475</v>
      </c>
      <c r="H223" s="172">
        <f>ROUND(F223*G223,2)</f>
        <v/>
      </c>
      <c r="I223" s="179" t="n"/>
    </row>
    <row r="224">
      <c r="A224" s="176" t="n">
        <v>208</v>
      </c>
      <c r="B224" s="244" t="n"/>
      <c r="C224" s="168" t="inlineStr">
        <is>
          <t>20.1.02.22-0004</t>
        </is>
      </c>
      <c r="D224" s="169" t="inlineStr">
        <is>
          <t>Ушко: однолапчатое укороченное У1К-7-16</t>
        </is>
      </c>
      <c r="E224" s="278" t="inlineStr">
        <is>
          <t>шт</t>
        </is>
      </c>
      <c r="F224" s="168" t="n">
        <v>1</v>
      </c>
      <c r="G224" s="172" t="n">
        <v>35.75</v>
      </c>
      <c r="H224" s="172">
        <f>ROUND(F224*G224,2)</f>
        <v/>
      </c>
      <c r="I224" s="179" t="n"/>
    </row>
    <row r="225">
      <c r="A225" s="176" t="n">
        <v>209</v>
      </c>
      <c r="B225" s="244" t="n"/>
      <c r="C225" s="168" t="inlineStr">
        <is>
          <t>01.7.07.20-0002</t>
        </is>
      </c>
      <c r="D225" s="169" t="inlineStr">
        <is>
          <t>Тальк молотый, сорт I</t>
        </is>
      </c>
      <c r="E225" s="278" t="inlineStr">
        <is>
          <t>т</t>
        </is>
      </c>
      <c r="F225" s="168" t="n">
        <v>0.0172</v>
      </c>
      <c r="G225" s="172" t="n">
        <v>1820</v>
      </c>
      <c r="H225" s="172">
        <f>ROUND(F225*G225,2)</f>
        <v/>
      </c>
      <c r="I225" s="179" t="n"/>
    </row>
    <row r="226" ht="25.5" customHeight="1" s="198">
      <c r="A226" s="176" t="n">
        <v>210</v>
      </c>
      <c r="B226" s="244" t="n"/>
      <c r="C226" s="168" t="inlineStr">
        <is>
          <t>08.3.11.01-0032</t>
        </is>
      </c>
      <c r="D226" s="169" t="inlineStr">
        <is>
          <t>Сталь швеллерная, перфорированная ШП, марка Ст3, размер 60х35 мм</t>
        </is>
      </c>
      <c r="E226" s="278" t="inlineStr">
        <is>
          <t>м</t>
        </is>
      </c>
      <c r="F226" s="168" t="n">
        <v>1.28</v>
      </c>
      <c r="G226" s="172" t="n">
        <v>23.79</v>
      </c>
      <c r="H226" s="172">
        <f>ROUND(F226*G226,2)</f>
        <v/>
      </c>
      <c r="I226" s="179" t="n"/>
    </row>
    <row r="227">
      <c r="A227" s="176" t="n">
        <v>211</v>
      </c>
      <c r="B227" s="244" t="n"/>
      <c r="C227" s="168" t="inlineStr">
        <is>
          <t>01.7.02.07-0011</t>
        </is>
      </c>
      <c r="D227" s="169" t="inlineStr">
        <is>
          <t>Прессшпан листовой, марка А</t>
        </is>
      </c>
      <c r="E227" s="278" t="inlineStr">
        <is>
          <t>кг</t>
        </is>
      </c>
      <c r="F227" s="168" t="n">
        <v>0.6</v>
      </c>
      <c r="G227" s="172" t="n">
        <v>47.57</v>
      </c>
      <c r="H227" s="172">
        <f>ROUND(F227*G227,2)</f>
        <v/>
      </c>
      <c r="I227" s="179" t="n"/>
    </row>
    <row r="228">
      <c r="A228" s="176" t="n">
        <v>212</v>
      </c>
      <c r="B228" s="244" t="n"/>
      <c r="C228" s="168" t="inlineStr">
        <is>
          <t>20.1.02.14-1006</t>
        </is>
      </c>
      <c r="D228" s="169" t="inlineStr">
        <is>
          <t>Серьга СР-12-16</t>
        </is>
      </c>
      <c r="E228" s="278" t="inlineStr">
        <is>
          <t>шт</t>
        </is>
      </c>
      <c r="F228" s="168" t="n">
        <v>2</v>
      </c>
      <c r="G228" s="172" t="n">
        <v>13.29</v>
      </c>
      <c r="H228" s="172">
        <f>ROUND(F228*G228,2)</f>
        <v/>
      </c>
      <c r="I228" s="179" t="n"/>
    </row>
    <row r="229">
      <c r="A229" s="176" t="n">
        <v>213</v>
      </c>
      <c r="B229" s="244" t="n"/>
      <c r="C229" s="168" t="inlineStr">
        <is>
          <t>01.7.06.12-0004</t>
        </is>
      </c>
      <c r="D229" s="169" t="inlineStr">
        <is>
          <t>Лента киперная, ширина 40 мм</t>
        </is>
      </c>
      <c r="E229" s="278" t="inlineStr">
        <is>
          <t>100 м</t>
        </is>
      </c>
      <c r="F229" s="168" t="n">
        <v>0.28</v>
      </c>
      <c r="G229" s="172" t="n">
        <v>94</v>
      </c>
      <c r="H229" s="172">
        <f>ROUND(F229*G229,2)</f>
        <v/>
      </c>
      <c r="I229" s="179" t="n"/>
    </row>
    <row r="230">
      <c r="A230" s="176" t="n">
        <v>214</v>
      </c>
      <c r="B230" s="244" t="n"/>
      <c r="C230" s="168" t="inlineStr">
        <is>
          <t>01.7.03.01-0001</t>
        </is>
      </c>
      <c r="D230" s="169" t="inlineStr">
        <is>
          <t>Вода</t>
        </is>
      </c>
      <c r="E230" s="278" t="inlineStr">
        <is>
          <t>м3</t>
        </is>
      </c>
      <c r="F230" s="168" t="n">
        <v>10.375188</v>
      </c>
      <c r="G230" s="172" t="n">
        <v>2.44</v>
      </c>
      <c r="H230" s="172">
        <f>ROUND(F230*G230,2)</f>
        <v/>
      </c>
      <c r="I230" s="179" t="n"/>
    </row>
    <row r="231" ht="25.5" customHeight="1" s="198">
      <c r="A231" s="176" t="n">
        <v>215</v>
      </c>
      <c r="B231" s="244" t="n"/>
      <c r="C231" s="168" t="inlineStr">
        <is>
          <t>08.3.08.02-0052</t>
        </is>
      </c>
      <c r="D231" s="169" t="inlineStr">
        <is>
          <t>Уголок горячекатаный, марка стали ВСт3кп2, размер 50х50х5 мм</t>
        </is>
      </c>
      <c r="E231" s="278" t="inlineStr">
        <is>
          <t>т</t>
        </is>
      </c>
      <c r="F231" s="168" t="n">
        <v>0.004</v>
      </c>
      <c r="G231" s="172" t="n">
        <v>5763</v>
      </c>
      <c r="H231" s="172">
        <f>ROUND(F231*G231,2)</f>
        <v/>
      </c>
      <c r="I231" s="179" t="n"/>
    </row>
    <row r="232">
      <c r="A232" s="176" t="n">
        <v>216</v>
      </c>
      <c r="B232" s="244" t="n"/>
      <c r="C232" s="168" t="inlineStr">
        <is>
          <t>14.5.09.07-0029</t>
        </is>
      </c>
      <c r="D232" s="169" t="inlineStr">
        <is>
          <t>Растворитель марки: Р-4</t>
        </is>
      </c>
      <c r="E232" s="278" t="inlineStr">
        <is>
          <t>т</t>
        </is>
      </c>
      <c r="F232" s="168" t="n">
        <v>0.002267</v>
      </c>
      <c r="G232" s="172" t="n">
        <v>9420</v>
      </c>
      <c r="H232" s="172">
        <f>ROUND(F232*G232,2)</f>
        <v/>
      </c>
      <c r="I232" s="179" t="n"/>
    </row>
    <row r="233">
      <c r="A233" s="176" t="n">
        <v>217</v>
      </c>
      <c r="B233" s="244" t="n"/>
      <c r="C233" s="168" t="inlineStr">
        <is>
          <t>08.3.03.04-0012</t>
        </is>
      </c>
      <c r="D233" s="169" t="inlineStr">
        <is>
          <t>Проволока светлая, диаметр 1,1 мм</t>
        </is>
      </c>
      <c r="E233" s="278" t="inlineStr">
        <is>
          <t>т</t>
        </is>
      </c>
      <c r="F233" s="168" t="n">
        <v>0.001074</v>
      </c>
      <c r="G233" s="172" t="n">
        <v>10200</v>
      </c>
      <c r="H233" s="172">
        <f>ROUND(F233*G233,2)</f>
        <v/>
      </c>
      <c r="I233" s="179" t="n"/>
    </row>
    <row r="234">
      <c r="A234" s="176" t="n">
        <v>218</v>
      </c>
      <c r="B234" s="244" t="n"/>
      <c r="C234" s="168" t="inlineStr">
        <is>
          <t>14.5.09.11-0102</t>
        </is>
      </c>
      <c r="D234" s="169" t="inlineStr">
        <is>
          <t>Уайт-спирит</t>
        </is>
      </c>
      <c r="E234" s="278" t="inlineStr">
        <is>
          <t>кг</t>
        </is>
      </c>
      <c r="F234" s="168" t="n">
        <v>1.584</v>
      </c>
      <c r="G234" s="172" t="n">
        <v>6.67</v>
      </c>
      <c r="H234" s="172">
        <f>ROUND(F234*G234,2)</f>
        <v/>
      </c>
      <c r="I234" s="179" t="n"/>
    </row>
    <row r="235" ht="38.25" customHeight="1" s="198">
      <c r="A235" s="176" t="n">
        <v>219</v>
      </c>
      <c r="B235" s="244" t="n"/>
      <c r="C235" s="168" t="inlineStr">
        <is>
          <t>23.3.06.04-0011</t>
        </is>
      </c>
      <c r="D235" s="169" t="inlineStr">
        <is>
          <t>Трубы стальные сварные неоцинкованные водогазопроводные с резьбой, легкие, номинальный диаметр 50 мм, толщина стенки 3 мм</t>
        </is>
      </c>
      <c r="E235" s="278" t="inlineStr">
        <is>
          <t>м</t>
        </is>
      </c>
      <c r="F235" s="168" t="n">
        <v>0.3</v>
      </c>
      <c r="G235" s="172" t="n">
        <v>28.05</v>
      </c>
      <c r="H235" s="172">
        <f>ROUND(F235*G235,2)</f>
        <v/>
      </c>
      <c r="I235" s="179" t="n"/>
    </row>
    <row r="236">
      <c r="A236" s="176" t="n">
        <v>220</v>
      </c>
      <c r="B236" s="244" t="n"/>
      <c r="C236" s="168" t="inlineStr">
        <is>
          <t>01.3.02.03-0001</t>
        </is>
      </c>
      <c r="D236" s="169" t="inlineStr">
        <is>
          <t>Ацетилен газообразный технический</t>
        </is>
      </c>
      <c r="E236" s="278" t="inlineStr">
        <is>
          <t>м3</t>
        </is>
      </c>
      <c r="F236" s="168" t="n">
        <v>0.1632</v>
      </c>
      <c r="G236" s="172" t="n">
        <v>38.51</v>
      </c>
      <c r="H236" s="172">
        <f>ROUND(F236*G236,2)</f>
        <v/>
      </c>
      <c r="I236" s="179" t="n"/>
    </row>
    <row r="237" ht="25.5" customHeight="1" s="198">
      <c r="A237" s="176" t="n">
        <v>221</v>
      </c>
      <c r="B237" s="244" t="n"/>
      <c r="C237" s="168" t="inlineStr">
        <is>
          <t>04.3.01.07-0013</t>
        </is>
      </c>
      <c r="D237" s="169" t="inlineStr">
        <is>
          <t>Раствор готовый отделочный тяжелый, известковый, состав 1:3</t>
        </is>
      </c>
      <c r="E237" s="278" t="inlineStr">
        <is>
          <t>м3</t>
        </is>
      </c>
      <c r="F237" s="168" t="n">
        <v>0.0105</v>
      </c>
      <c r="G237" s="172" t="n">
        <v>497</v>
      </c>
      <c r="H237" s="172">
        <f>ROUND(F237*G237,2)</f>
        <v/>
      </c>
      <c r="I237" s="179" t="n"/>
    </row>
    <row r="238">
      <c r="A238" s="176" t="n">
        <v>222</v>
      </c>
      <c r="B238" s="244" t="n"/>
      <c r="C238" s="168" t="inlineStr">
        <is>
          <t>08.1.02.11-0001</t>
        </is>
      </c>
      <c r="D238" s="169" t="inlineStr">
        <is>
          <t>Поковки из квадратных заготовок, масса 1,8 кг</t>
        </is>
      </c>
      <c r="E238" s="278" t="inlineStr">
        <is>
          <t>т</t>
        </is>
      </c>
      <c r="F238" s="168" t="n">
        <v>0.00084</v>
      </c>
      <c r="G238" s="172" t="n">
        <v>5989</v>
      </c>
      <c r="H238" s="172">
        <f>ROUND(F238*G238,2)</f>
        <v/>
      </c>
      <c r="I238" s="179" t="n"/>
    </row>
    <row r="239">
      <c r="A239" s="176" t="n">
        <v>223</v>
      </c>
      <c r="B239" s="244" t="n"/>
      <c r="C239" s="168" t="inlineStr">
        <is>
          <t>01.7.15.07-0007</t>
        </is>
      </c>
      <c r="D239" s="169" t="inlineStr">
        <is>
          <t>Дюбели пластмассовые, диаметр 14 мм</t>
        </is>
      </c>
      <c r="E239" s="278" t="inlineStr">
        <is>
          <t>100 шт</t>
        </is>
      </c>
      <c r="F239" s="168" t="n">
        <v>0.16</v>
      </c>
      <c r="G239" s="172" t="n">
        <v>26.6</v>
      </c>
      <c r="H239" s="172">
        <f>ROUND(F239*G239,2)</f>
        <v/>
      </c>
      <c r="I239" s="179" t="n"/>
    </row>
    <row r="240">
      <c r="A240" s="176" t="n">
        <v>224</v>
      </c>
      <c r="B240" s="244" t="n"/>
      <c r="C240" s="168" t="inlineStr">
        <is>
          <t>01.7.20.08-0051</t>
        </is>
      </c>
      <c r="D240" s="169" t="inlineStr">
        <is>
          <t>Ветошь</t>
        </is>
      </c>
      <c r="E240" s="278" t="inlineStr">
        <is>
          <t>кг</t>
        </is>
      </c>
      <c r="F240" s="168" t="n">
        <v>0.81456</v>
      </c>
      <c r="G240" s="172" t="n">
        <v>1.82</v>
      </c>
      <c r="H240" s="172">
        <f>ROUND(F240*G240,2)</f>
        <v/>
      </c>
      <c r="I240" s="179" t="n"/>
    </row>
    <row r="241" ht="25.5" customHeight="1" s="198">
      <c r="A241" s="176" t="n">
        <v>225</v>
      </c>
      <c r="B241" s="244" t="n"/>
      <c r="C241" s="168" t="inlineStr">
        <is>
          <t>01.7.15.03-0031</t>
        </is>
      </c>
      <c r="D241" s="169" t="inlineStr">
        <is>
          <t>Болты с гайками и шайбами оцинкованные, диаметр 6 мм</t>
        </is>
      </c>
      <c r="E241" s="278" t="inlineStr">
        <is>
          <t>кг</t>
        </is>
      </c>
      <c r="F241" s="168" t="n">
        <v>0.04</v>
      </c>
      <c r="G241" s="172" t="n">
        <v>28.22</v>
      </c>
      <c r="H241" s="172">
        <f>ROUND(F241*G241,2)</f>
        <v/>
      </c>
      <c r="I241" s="179" t="n"/>
    </row>
    <row r="242" ht="25.5" customHeight="1" s="198">
      <c r="A242" s="176" t="n">
        <v>226</v>
      </c>
      <c r="B242" s="244" t="n"/>
      <c r="C242" s="168" t="inlineStr">
        <is>
          <t>11.1.03.01-0079</t>
        </is>
      </c>
      <c r="D242" s="169" t="inlineStr">
        <is>
          <t>Бруски обрезные, хвойных пород, длина 4-6,5 м, ширина 75-150 мм, толщина 40-75 мм, сорт III</t>
        </is>
      </c>
      <c r="E242" s="278" t="inlineStr">
        <is>
          <t>м3</t>
        </is>
      </c>
      <c r="F242" s="168" t="n">
        <v>0.000576</v>
      </c>
      <c r="G242" s="172" t="n">
        <v>1287</v>
      </c>
      <c r="H242" s="172">
        <f>ROUND(F242*G242,2)</f>
        <v/>
      </c>
      <c r="I242" s="179" t="n"/>
    </row>
    <row r="243">
      <c r="A243" s="176" t="n">
        <v>227</v>
      </c>
      <c r="B243" s="244" t="n"/>
      <c r="C243" s="168" t="inlineStr">
        <is>
          <t>14.4.03.03-0002</t>
        </is>
      </c>
      <c r="D243" s="169" t="inlineStr">
        <is>
          <t>Лак битумный БТ-123</t>
        </is>
      </c>
      <c r="E243" s="278" t="inlineStr">
        <is>
          <t>т</t>
        </is>
      </c>
      <c r="F243" s="168" t="n">
        <v>6.999999999999999e-05</v>
      </c>
      <c r="G243" s="172" t="n">
        <v>7826.9</v>
      </c>
      <c r="H243" s="172">
        <f>ROUND(F243*G243,2)</f>
        <v/>
      </c>
      <c r="I243" s="179" t="n"/>
    </row>
    <row r="244">
      <c r="A244" s="176" t="n">
        <v>228</v>
      </c>
      <c r="B244" s="244" t="n"/>
      <c r="C244" s="168" t="inlineStr">
        <is>
          <t>07.2.07.02-0001</t>
        </is>
      </c>
      <c r="D244" s="169" t="inlineStr">
        <is>
          <t>Кондуктор инвентарный металлический</t>
        </is>
      </c>
      <c r="E244" s="278" t="inlineStr">
        <is>
          <t>шт</t>
        </is>
      </c>
      <c r="F244" s="168" t="n">
        <v>0.00128</v>
      </c>
      <c r="G244" s="172" t="n">
        <v>346</v>
      </c>
      <c r="H244" s="172">
        <f>ROUND(F244*G244,2)</f>
        <v/>
      </c>
      <c r="I244" s="179" t="n"/>
    </row>
    <row r="245" ht="25.5" customHeight="1" s="198">
      <c r="A245" s="176" t="n">
        <v>229</v>
      </c>
      <c r="B245" s="244" t="n"/>
      <c r="C245" s="168" t="inlineStr">
        <is>
          <t>04.1.02.05-0026</t>
        </is>
      </c>
      <c r="D245" s="169" t="inlineStr">
        <is>
          <t>Смеси бетонные тяжелого бетона (БСТ), крупность заполнителя 10 мм, класс B15 (М200)</t>
        </is>
      </c>
      <c r="E245" s="278" t="inlineStr">
        <is>
          <t>м3</t>
        </is>
      </c>
      <c r="F245" s="168" t="n">
        <v>0.00024</v>
      </c>
      <c r="G245" s="172" t="n">
        <v>665</v>
      </c>
      <c r="H245" s="172">
        <f>ROUND(F245*G245,2)</f>
        <v/>
      </c>
      <c r="I245" s="179" t="n"/>
    </row>
    <row r="248">
      <c r="B248" s="200" t="inlineStr">
        <is>
          <t>Составил ______________________     Е. М. Добровольская</t>
        </is>
      </c>
    </row>
    <row r="249">
      <c r="B249" s="142" t="inlineStr">
        <is>
          <t xml:space="preserve">                         (подпись, инициалы, фамилия)</t>
        </is>
      </c>
    </row>
    <row r="251">
      <c r="B251" s="200" t="inlineStr">
        <is>
          <t>Проверил ______________________        А.В. Костянецкая</t>
        </is>
      </c>
    </row>
    <row r="252">
      <c r="B252" s="142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99:E99"/>
    <mergeCell ref="A32:E32"/>
    <mergeCell ref="C4:H4"/>
    <mergeCell ref="G9:H9"/>
    <mergeCell ref="A97:E9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3.4257812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73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0" t="inlineStr">
        <is>
          <t>Ресурсная модель</t>
        </is>
      </c>
    </row>
    <row r="6">
      <c r="B6" s="164" t="n"/>
      <c r="C6" s="186" t="n"/>
      <c r="D6" s="186" t="n"/>
      <c r="E6" s="186" t="n"/>
    </row>
    <row r="7" ht="25.5" customHeight="1" s="198">
      <c r="B7" s="247" t="inlineStr">
        <is>
          <t>Наименование разрабатываемого показателя УНЦ — КРМ 500кВ мощность 180(3х60) Мвар ШР</t>
        </is>
      </c>
    </row>
    <row r="8">
      <c r="B8" s="248" t="inlineStr">
        <is>
          <t>Единица измерения  — 1 ед.</t>
        </is>
      </c>
    </row>
    <row r="9">
      <c r="B9" s="164" t="n"/>
      <c r="C9" s="186" t="n"/>
      <c r="D9" s="186" t="n"/>
      <c r="E9" s="186" t="n"/>
    </row>
    <row r="10" ht="51" customHeight="1" s="198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1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1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1">
        <f>'Прил.5 Расчет СМР и ОБ'!J84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1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1">
        <f>'Прил.5 Расчет СМР и ОБ'!J111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1">
        <f>'Прил.5 Расчет СМР и ОБ'!J242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9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ОБ'!D246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ОБ'!D245</f>
        <v/>
      </c>
      <c r="D23" s="26" t="n"/>
      <c r="E23" s="24" t="n"/>
    </row>
    <row r="24">
      <c r="B24" s="24" t="inlineStr">
        <is>
          <t>ВСЕГО СМР с НР и СП</t>
        </is>
      </c>
      <c r="C24" s="191">
        <f>C19+C20+C22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91">
        <f>'Прил.5 Расчет СМР и ОБ'!J91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91">
        <f>'Прил.5 Расчет СМР и ОБ'!J92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1147461.39</v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91">
        <f>C27+C32+C33+C34+C35+C29+C31+C30+C36+C37</f>
        <v/>
      </c>
      <c r="D38" s="24" t="n"/>
      <c r="E38" s="26">
        <f>C38/$C$40</f>
        <v/>
      </c>
    </row>
    <row r="39" ht="13.5" customHeight="1" s="198">
      <c r="B39" s="24" t="inlineStr">
        <is>
          <t>Непредвиденные расходы</t>
        </is>
      </c>
      <c r="C39" s="19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1">
        <f>C40/'Прил.5 Расчет СМР и ОБ'!E249</f>
        <v/>
      </c>
      <c r="D41" s="24" t="n"/>
      <c r="E41" s="24" t="n"/>
    </row>
    <row r="42">
      <c r="B42" s="193" t="n"/>
      <c r="C42" s="186" t="n"/>
      <c r="D42" s="186" t="n"/>
      <c r="E42" s="186" t="n"/>
    </row>
    <row r="43">
      <c r="B43" s="193" t="inlineStr">
        <is>
          <t>Составил ____________________________  Е. М. Добровольская</t>
        </is>
      </c>
      <c r="C43" s="186" t="n"/>
      <c r="D43" s="186" t="n"/>
      <c r="E43" s="186" t="n"/>
    </row>
    <row r="44">
      <c r="B44" s="193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93" t="n"/>
      <c r="C45" s="186" t="n"/>
      <c r="D45" s="186" t="n"/>
      <c r="E45" s="186" t="n"/>
    </row>
    <row r="46">
      <c r="B46" s="193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48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55"/>
  <sheetViews>
    <sheetView view="pageBreakPreview" zoomScale="70" workbookViewId="0">
      <selection activeCell="E255" sqref="E255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4.5703125" customWidth="1" style="196" min="5" max="6"/>
    <col width="15.85546875" customWidth="1" style="196" min="7" max="7"/>
    <col width="12.7109375" customWidth="1" style="196" min="8" max="8"/>
    <col width="19.4257812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69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6">
      <c r="A4" s="220" t="inlineStr">
        <is>
          <t>Расчет стоимости СМР и оборудования</t>
        </is>
      </c>
    </row>
    <row r="5" ht="12.75" customFormat="1" customHeight="1" s="186">
      <c r="A5" s="220" t="n"/>
      <c r="B5" s="220" t="n"/>
      <c r="C5" s="280" t="n"/>
      <c r="D5" s="220" t="n"/>
      <c r="E5" s="220" t="n"/>
      <c r="F5" s="220" t="n"/>
      <c r="G5" s="220" t="n"/>
      <c r="H5" s="220" t="n"/>
      <c r="I5" s="220" t="n"/>
      <c r="J5" s="220" t="n"/>
    </row>
    <row r="6" ht="13.5" customFormat="1" customHeight="1" s="186">
      <c r="A6" s="181" t="inlineStr">
        <is>
          <t>Наименование разрабатываемого показателя УНЦ</t>
        </is>
      </c>
      <c r="B6" s="136" t="n"/>
      <c r="C6" s="136" t="n"/>
      <c r="D6" s="223" t="inlineStr">
        <is>
          <t>КРМ 500кВ мощность 180(3х60) Мвар ШР</t>
        </is>
      </c>
    </row>
    <row r="7" ht="12.75" customFormat="1" customHeight="1" s="186">
      <c r="A7" s="223" t="inlineStr">
        <is>
          <t>Единица измерения  — 1 ед</t>
        </is>
      </c>
      <c r="I7" s="247" t="n"/>
      <c r="J7" s="247" t="n"/>
    </row>
    <row r="8" ht="13.5" customFormat="1" customHeight="1" s="186">
      <c r="A8" s="223" t="n"/>
    </row>
    <row r="9" ht="27" customHeight="1" s="198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33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33" t="n"/>
      <c r="M9" s="196" t="n"/>
      <c r="N9" s="196" t="n"/>
    </row>
    <row r="10" ht="28.5" customHeight="1" s="198">
      <c r="A10" s="335" t="n"/>
      <c r="B10" s="335" t="n"/>
      <c r="C10" s="335" t="n"/>
      <c r="D10" s="335" t="n"/>
      <c r="E10" s="335" t="n"/>
      <c r="F10" s="255" t="inlineStr">
        <is>
          <t>на ед. изм.</t>
        </is>
      </c>
      <c r="G10" s="255" t="inlineStr">
        <is>
          <t>общая</t>
        </is>
      </c>
      <c r="H10" s="335" t="n"/>
      <c r="I10" s="255" t="inlineStr">
        <is>
          <t>на ед. изм.</t>
        </is>
      </c>
      <c r="J10" s="255" t="inlineStr">
        <is>
          <t>общая</t>
        </is>
      </c>
      <c r="M10" s="196" t="n"/>
      <c r="N10" s="196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0" t="n">
        <v>9</v>
      </c>
      <c r="J11" s="250" t="n">
        <v>10</v>
      </c>
      <c r="M11" s="196" t="n"/>
      <c r="N11" s="196" t="n"/>
    </row>
    <row r="12">
      <c r="A12" s="255" t="n"/>
      <c r="B12" s="242" t="inlineStr">
        <is>
          <t>Затраты труда рабочих-строителей</t>
        </is>
      </c>
      <c r="C12" s="332" t="n"/>
      <c r="D12" s="332" t="n"/>
      <c r="E12" s="332" t="n"/>
      <c r="F12" s="332" t="n"/>
      <c r="G12" s="332" t="n"/>
      <c r="H12" s="333" t="n"/>
      <c r="I12" s="125" t="n"/>
      <c r="J12" s="125" t="n"/>
    </row>
    <row r="13" ht="25.5" customHeight="1" s="198">
      <c r="A13" s="255" t="n">
        <v>1</v>
      </c>
      <c r="B13" s="135" t="inlineStr">
        <is>
          <t>1-3-9</t>
        </is>
      </c>
      <c r="C13" s="254" t="inlineStr">
        <is>
          <t>Затраты труда рабочих-строителей среднего разряда (3,9)</t>
        </is>
      </c>
      <c r="D13" s="255" t="inlineStr">
        <is>
          <t>чел.-ч.</t>
        </is>
      </c>
      <c r="E13" s="347">
        <f>G13/F13</f>
        <v/>
      </c>
      <c r="F13" s="30" t="n">
        <v>9.51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6">
      <c r="A14" s="255" t="n"/>
      <c r="B14" s="255" t="n"/>
      <c r="C14" s="242" t="inlineStr">
        <is>
          <t>Итого по разделу "Затраты труда рабочих-строителей"</t>
        </is>
      </c>
      <c r="D14" s="255" t="inlineStr">
        <is>
          <t>чел.-ч.</t>
        </is>
      </c>
      <c r="E14" s="347">
        <f>SUM(E13:E13)</f>
        <v/>
      </c>
      <c r="F14" s="30" t="n"/>
      <c r="G14" s="30">
        <f>SUM(G13:G13)</f>
        <v/>
      </c>
      <c r="H14" s="258" t="n">
        <v>1</v>
      </c>
      <c r="I14" s="125" t="n"/>
      <c r="J14" s="30">
        <f>SUM(J13:J13)</f>
        <v/>
      </c>
    </row>
    <row r="15" ht="14.25" customFormat="1" customHeight="1" s="196">
      <c r="A15" s="255" t="n"/>
      <c r="B15" s="254" t="inlineStr">
        <is>
          <t>Затраты труда машинистов</t>
        </is>
      </c>
      <c r="C15" s="332" t="n"/>
      <c r="D15" s="332" t="n"/>
      <c r="E15" s="332" t="n"/>
      <c r="F15" s="332" t="n"/>
      <c r="G15" s="332" t="n"/>
      <c r="H15" s="333" t="n"/>
      <c r="I15" s="125" t="n"/>
      <c r="J15" s="125" t="n"/>
    </row>
    <row r="16" ht="14.25" customFormat="1" customHeight="1" s="196">
      <c r="A16" s="255" t="n">
        <v>2</v>
      </c>
      <c r="B16" s="255" t="n">
        <v>2</v>
      </c>
      <c r="C16" s="254" t="inlineStr">
        <is>
          <t>Затраты труда машинистов</t>
        </is>
      </c>
      <c r="D16" s="255" t="inlineStr">
        <is>
          <t>чел.-ч.</t>
        </is>
      </c>
      <c r="E16" s="347">
        <f>Прил.3!F31</f>
        <v/>
      </c>
      <c r="F16" s="30">
        <f>G16/E16</f>
        <v/>
      </c>
      <c r="G16" s="30">
        <f>Прил.3!H30</f>
        <v/>
      </c>
      <c r="H16" s="258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6">
      <c r="A17" s="255" t="n"/>
      <c r="B17" s="242" t="inlineStr">
        <is>
          <t>Машины и механизмы</t>
        </is>
      </c>
      <c r="C17" s="332" t="n"/>
      <c r="D17" s="332" t="n"/>
      <c r="E17" s="332" t="n"/>
      <c r="F17" s="332" t="n"/>
      <c r="G17" s="332" t="n"/>
      <c r="H17" s="333" t="n"/>
      <c r="I17" s="125" t="n"/>
      <c r="J17" s="125" t="n"/>
    </row>
    <row r="18" ht="14.25" customFormat="1" customHeight="1" s="196">
      <c r="A18" s="255" t="n"/>
      <c r="B18" s="254" t="inlineStr">
        <is>
          <t>Основные 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5" t="n"/>
      <c r="J18" s="125" t="n"/>
    </row>
    <row r="19" ht="25.5" customFormat="1" customHeight="1" s="196">
      <c r="A19" s="255" t="n">
        <v>3</v>
      </c>
      <c r="B19" s="135" t="inlineStr">
        <is>
          <t>91.05.05-014</t>
        </is>
      </c>
      <c r="C19" s="254" t="inlineStr">
        <is>
          <t>Краны на автомобильном ходу, грузоподъемность 10 т</t>
        </is>
      </c>
      <c r="D19" s="255" t="inlineStr">
        <is>
          <t>маш.-ч</t>
        </is>
      </c>
      <c r="E19" s="347" t="n">
        <v>442.511917</v>
      </c>
      <c r="F19" s="257" t="n">
        <v>111.99</v>
      </c>
      <c r="G19" s="30">
        <f>ROUND(E19*F19,2)</f>
        <v/>
      </c>
      <c r="H19" s="128">
        <f>G19/$G$85</f>
        <v/>
      </c>
      <c r="I19" s="30">
        <f>ROUND(F19*Прил.10!$D$12,2)</f>
        <v/>
      </c>
      <c r="J19" s="30">
        <f>ROUND(I19*E19,2)</f>
        <v/>
      </c>
    </row>
    <row r="20" ht="51" customFormat="1" customHeight="1" s="196">
      <c r="A20" s="255" t="n">
        <v>4</v>
      </c>
      <c r="B20" s="135" t="inlineStr">
        <is>
          <t>91.18.01-007</t>
        </is>
      </c>
      <c r="C20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55" t="inlineStr">
        <is>
          <t>маш.-ч</t>
        </is>
      </c>
      <c r="E20" s="347" t="n">
        <v>189.986073</v>
      </c>
      <c r="F20" s="257" t="n">
        <v>90</v>
      </c>
      <c r="G20" s="30">
        <f>ROUND(E20*F20,2)</f>
        <v/>
      </c>
      <c r="H20" s="128">
        <f>G20/$G$85</f>
        <v/>
      </c>
      <c r="I20" s="30">
        <f>ROUND(F20*Прил.10!$D$12,2)</f>
        <v/>
      </c>
      <c r="J20" s="30">
        <f>ROUND(I20*E20,2)</f>
        <v/>
      </c>
    </row>
    <row r="21" ht="25.5" customFormat="1" customHeight="1" s="196">
      <c r="A21" s="255" t="n">
        <v>5</v>
      </c>
      <c r="B21" s="135" t="inlineStr">
        <is>
          <t>91.10.01-002</t>
        </is>
      </c>
      <c r="C21" s="254" t="inlineStr">
        <is>
          <t>Агрегаты наполнительно-опрессовочные до 300 м3/ч</t>
        </is>
      </c>
      <c r="D21" s="255" t="inlineStr">
        <is>
          <t>маш.-ч</t>
        </is>
      </c>
      <c r="E21" s="347" t="n">
        <v>45.4542</v>
      </c>
      <c r="F21" s="257" t="n">
        <v>287.99</v>
      </c>
      <c r="G21" s="30">
        <f>ROUND(E21*F21,2)</f>
        <v/>
      </c>
      <c r="H21" s="128">
        <f>G21/$G$85</f>
        <v/>
      </c>
      <c r="I21" s="30">
        <f>ROUND(F21*Прил.10!$D$12,2)</f>
        <v/>
      </c>
      <c r="J21" s="30">
        <f>ROUND(I21*E21,2)</f>
        <v/>
      </c>
    </row>
    <row r="22" ht="38.25" customFormat="1" customHeight="1" s="196">
      <c r="A22" s="255" t="n">
        <v>6</v>
      </c>
      <c r="B22" s="135" t="inlineStr">
        <is>
          <t>91.02.02-002</t>
        </is>
      </c>
      <c r="C22" s="254" t="inlineStr">
        <is>
          <t>Агрегаты копровые без дизель-молота на базе экскаватора с емкостью ковша 0,65 м3</t>
        </is>
      </c>
      <c r="D22" s="255" t="inlineStr">
        <is>
          <t>маш.-ч</t>
        </is>
      </c>
      <c r="E22" s="347" t="n">
        <v>67.10211</v>
      </c>
      <c r="F22" s="257" t="n">
        <v>190.94</v>
      </c>
      <c r="G22" s="30">
        <f>ROUND(E22*F22,2)</f>
        <v/>
      </c>
      <c r="H22" s="128">
        <f>G22/$G$85</f>
        <v/>
      </c>
      <c r="I22" s="30">
        <f>ROUND(F22*Прил.10!$D$12,2)</f>
        <v/>
      </c>
      <c r="J22" s="30">
        <f>ROUND(I22*E22,2)</f>
        <v/>
      </c>
    </row>
    <row r="23" ht="25.5" customFormat="1" customHeight="1" s="196">
      <c r="A23" s="255" t="n">
        <v>7</v>
      </c>
      <c r="B23" s="135" t="inlineStr">
        <is>
          <t>91.05.06-007</t>
        </is>
      </c>
      <c r="C23" s="254" t="inlineStr">
        <is>
          <t>Краны на гусеничном ходу, грузоподъемность 25 т</t>
        </is>
      </c>
      <c r="D23" s="255" t="inlineStr">
        <is>
          <t>маш.-ч</t>
        </is>
      </c>
      <c r="E23" s="347" t="n">
        <v>88.49655</v>
      </c>
      <c r="F23" s="257" t="n">
        <v>120.04</v>
      </c>
      <c r="G23" s="30">
        <f>ROUND(E23*F23,2)</f>
        <v/>
      </c>
      <c r="H23" s="128">
        <f>G23/$G$85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6">
      <c r="A24" s="255" t="n">
        <v>8</v>
      </c>
      <c r="B24" s="135" t="inlineStr">
        <is>
          <t>91.15.02-029</t>
        </is>
      </c>
      <c r="C24" s="254" t="inlineStr">
        <is>
          <t>Тракторы на гусеничном ходу с лебедкой 132 кВт (180 л.с.)</t>
        </is>
      </c>
      <c r="D24" s="255" t="inlineStr">
        <is>
          <t>маш.-ч</t>
        </is>
      </c>
      <c r="E24" s="347" t="n">
        <v>70.80739699999999</v>
      </c>
      <c r="F24" s="257" t="n">
        <v>147.43</v>
      </c>
      <c r="G24" s="30">
        <f>ROUND(E24*F24,2)</f>
        <v/>
      </c>
      <c r="H24" s="128">
        <f>G24/$G$85</f>
        <v/>
      </c>
      <c r="I24" s="30">
        <f>ROUND(F24*Прил.10!$D$12,2)</f>
        <v/>
      </c>
      <c r="J24" s="30">
        <f>ROUND(I24*E24,2)</f>
        <v/>
      </c>
    </row>
    <row r="25" ht="51" customFormat="1" customHeight="1" s="196">
      <c r="A25" s="255" t="n">
        <v>9</v>
      </c>
      <c r="B25" s="135" t="inlineStr">
        <is>
          <t>91.04.01-021</t>
        </is>
      </c>
      <c r="C25" s="25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5" s="255" t="inlineStr">
        <is>
          <t>маш.-ч</t>
        </is>
      </c>
      <c r="E25" s="347" t="n">
        <v>117.6936</v>
      </c>
      <c r="F25" s="257" t="n">
        <v>87.59999999999999</v>
      </c>
      <c r="G25" s="30">
        <f>ROUND(E25*F25,2)</f>
        <v/>
      </c>
      <c r="H25" s="128">
        <f>G25/$G$85</f>
        <v/>
      </c>
      <c r="I25" s="30">
        <f>ROUND(F25*Прил.10!$D$12,2)</f>
        <v/>
      </c>
      <c r="J25" s="30">
        <f>ROUND(I25*E25,2)</f>
        <v/>
      </c>
    </row>
    <row r="26" ht="14.25" customFormat="1" customHeight="1" s="196">
      <c r="A26" s="255" t="n">
        <v>10</v>
      </c>
      <c r="B26" s="135" t="inlineStr">
        <is>
          <t>91.21.22-438</t>
        </is>
      </c>
      <c r="C26" s="254" t="inlineStr">
        <is>
          <t>Установки передвижные цеолитовые</t>
        </is>
      </c>
      <c r="D26" s="255" t="inlineStr">
        <is>
          <t>маш.-ч</t>
        </is>
      </c>
      <c r="E26" s="347" t="n">
        <v>256.04</v>
      </c>
      <c r="F26" s="257" t="n">
        <v>38.65</v>
      </c>
      <c r="G26" s="30">
        <f>ROUND(E26*F26,2)</f>
        <v/>
      </c>
      <c r="H26" s="128">
        <f>G26/$G$85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6">
      <c r="A27" s="255" t="n">
        <v>11</v>
      </c>
      <c r="B27" s="135" t="inlineStr">
        <is>
          <t>91.06.03-058</t>
        </is>
      </c>
      <c r="C27" s="254" t="inlineStr">
        <is>
          <t>Лебедки электрические тяговым усилием 156,96 кН (16 т)</t>
        </is>
      </c>
      <c r="D27" s="255" t="inlineStr">
        <is>
          <t>маш.-ч</t>
        </is>
      </c>
      <c r="E27" s="347" t="n">
        <v>75.09</v>
      </c>
      <c r="F27" s="257" t="n">
        <v>131.44</v>
      </c>
      <c r="G27" s="30">
        <f>ROUND(E27*F27,2)</f>
        <v/>
      </c>
      <c r="H27" s="128">
        <f>G27/$G$85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6">
      <c r="A28" s="255" t="n">
        <v>12</v>
      </c>
      <c r="B28" s="135" t="inlineStr">
        <is>
          <t>91.01.05-086</t>
        </is>
      </c>
      <c r="C28" s="254" t="inlineStr">
        <is>
          <t>Экскаваторы одноковшовые дизельные на гусеничном ходу, емкость ковша 0,65 м3</t>
        </is>
      </c>
      <c r="D28" s="255" t="inlineStr">
        <is>
          <t>маш.-ч</t>
        </is>
      </c>
      <c r="E28" s="347" t="n">
        <v>66.382823</v>
      </c>
      <c r="F28" s="257" t="n">
        <v>115.27</v>
      </c>
      <c r="G28" s="30">
        <f>ROUND(E28*F28,2)</f>
        <v/>
      </c>
      <c r="H28" s="128">
        <f>G28/$G$85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6">
      <c r="A29" s="255" t="n">
        <v>13</v>
      </c>
      <c r="B29" s="135" t="inlineStr">
        <is>
          <t>91.21.18-011</t>
        </is>
      </c>
      <c r="C29" s="254" t="inlineStr">
        <is>
          <t>Маслоподогреватели</t>
        </is>
      </c>
      <c r="D29" s="255" t="inlineStr">
        <is>
          <t>маш.-ч</t>
        </is>
      </c>
      <c r="E29" s="347" t="n">
        <v>191.48</v>
      </c>
      <c r="F29" s="257" t="n">
        <v>38.87</v>
      </c>
      <c r="G29" s="30">
        <f>ROUND(E29*F29,2)</f>
        <v/>
      </c>
      <c r="H29" s="128">
        <f>G29/$G$85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6">
      <c r="A30" s="255" t="n">
        <v>14</v>
      </c>
      <c r="B30" s="135" t="inlineStr">
        <is>
          <t>91.14.02-001</t>
        </is>
      </c>
      <c r="C30" s="254" t="inlineStr">
        <is>
          <t>Автомобили бортовые, грузоподъемность до 5 т</t>
        </is>
      </c>
      <c r="D30" s="255" t="inlineStr">
        <is>
          <t>маш.-ч</t>
        </is>
      </c>
      <c r="E30" s="347" t="n">
        <v>94.564114</v>
      </c>
      <c r="F30" s="257" t="n">
        <v>65.70999999999999</v>
      </c>
      <c r="G30" s="30">
        <f>ROUND(E30*F30,2)</f>
        <v/>
      </c>
      <c r="H30" s="128">
        <f>G30/$G$85</f>
        <v/>
      </c>
      <c r="I30" s="30">
        <f>ROUND(F30*Прил.10!$D$12,2)</f>
        <v/>
      </c>
      <c r="J30" s="30">
        <f>ROUND(I30*E30,2)</f>
        <v/>
      </c>
    </row>
    <row r="31" ht="25.5" customFormat="1" customHeight="1" s="196">
      <c r="A31" s="255" t="n">
        <v>15</v>
      </c>
      <c r="B31" s="135" t="inlineStr">
        <is>
          <t>91.05.08-007</t>
        </is>
      </c>
      <c r="C31" s="254" t="inlineStr">
        <is>
          <t>Краны на пневмоколесном ходу, грузоподъемность 25 т</t>
        </is>
      </c>
      <c r="D31" s="255" t="inlineStr">
        <is>
          <t>маш.-ч</t>
        </is>
      </c>
      <c r="E31" s="347" t="n">
        <v>55.38136</v>
      </c>
      <c r="F31" s="257" t="n">
        <v>102.51</v>
      </c>
      <c r="G31" s="30">
        <f>ROUND(E31*F31,2)</f>
        <v/>
      </c>
      <c r="H31" s="128">
        <f>G31/$G$85</f>
        <v/>
      </c>
      <c r="I31" s="30">
        <f>ROUND(F31*Прил.10!$D$12,2)</f>
        <v/>
      </c>
      <c r="J31" s="30">
        <f>ROUND(I31*E31,2)</f>
        <v/>
      </c>
    </row>
    <row r="32" ht="14.25" customFormat="1" customHeight="1" s="196">
      <c r="A32" s="255" t="n">
        <v>16</v>
      </c>
      <c r="B32" s="135" t="inlineStr">
        <is>
          <t>91.01.01-036</t>
        </is>
      </c>
      <c r="C32" s="254" t="inlineStr">
        <is>
          <t>Бульдозеры, мощность 96 кВт (130 л.с.)</t>
        </is>
      </c>
      <c r="D32" s="255" t="inlineStr">
        <is>
          <t>маш.-ч</t>
        </is>
      </c>
      <c r="E32" s="347" t="n">
        <v>43.377317</v>
      </c>
      <c r="F32" s="257" t="n">
        <v>94.05</v>
      </c>
      <c r="G32" s="30">
        <f>ROUND(E32*F32,2)</f>
        <v/>
      </c>
      <c r="H32" s="128">
        <f>G32/$G$85</f>
        <v/>
      </c>
      <c r="I32" s="30">
        <f>ROUND(F32*Прил.10!$D$12,2)</f>
        <v/>
      </c>
      <c r="J32" s="30">
        <f>ROUND(I32*E32,2)</f>
        <v/>
      </c>
    </row>
    <row r="33" ht="25.5" customFormat="1" customHeight="1" s="196">
      <c r="A33" s="255" t="n">
        <v>17</v>
      </c>
      <c r="B33" s="135" t="inlineStr">
        <is>
          <t>91.08.03-009</t>
        </is>
      </c>
      <c r="C33" s="254" t="inlineStr">
        <is>
          <t>Катки самоходные гладкие вибрационные, масса 2,2 т</t>
        </is>
      </c>
      <c r="D33" s="255" t="inlineStr">
        <is>
          <t>маш.-ч</t>
        </is>
      </c>
      <c r="E33" s="347" t="n">
        <v>38.401128</v>
      </c>
      <c r="F33" s="257" t="n">
        <v>103.16</v>
      </c>
      <c r="G33" s="30">
        <f>ROUND(E33*F33,2)</f>
        <v/>
      </c>
      <c r="H33" s="128">
        <f>G33/$G$85</f>
        <v/>
      </c>
      <c r="I33" s="30">
        <f>ROUND(F33*Прил.10!$D$12,2)</f>
        <v/>
      </c>
      <c r="J33" s="30">
        <f>ROUND(I33*E33,2)</f>
        <v/>
      </c>
    </row>
    <row r="34" ht="14.25" customFormat="1" customHeight="1" s="196">
      <c r="A34" s="255" t="n">
        <v>18</v>
      </c>
      <c r="B34" s="135" t="inlineStr">
        <is>
          <t>91.05.01-017</t>
        </is>
      </c>
      <c r="C34" s="254" t="inlineStr">
        <is>
          <t>Краны башенные, грузоподъемность 8 т</t>
        </is>
      </c>
      <c r="D34" s="255" t="inlineStr">
        <is>
          <t>маш.-ч</t>
        </is>
      </c>
      <c r="E34" s="347" t="n">
        <v>38.26932</v>
      </c>
      <c r="F34" s="257" t="n">
        <v>86.40000000000001</v>
      </c>
      <c r="G34" s="30">
        <f>ROUND(E34*F34,2)</f>
        <v/>
      </c>
      <c r="H34" s="128">
        <f>G34/$G$85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6">
      <c r="A35" s="255" t="n">
        <v>19</v>
      </c>
      <c r="B35" s="135" t="inlineStr">
        <is>
          <t>91.14.03-002</t>
        </is>
      </c>
      <c r="C35" s="254" t="inlineStr">
        <is>
          <t>Автомобили-самосвалы, грузоподъемность до 10 т</t>
        </is>
      </c>
      <c r="D35" s="255" t="inlineStr">
        <is>
          <t>маш.-ч</t>
        </is>
      </c>
      <c r="E35" s="347" t="n">
        <v>36.378552</v>
      </c>
      <c r="F35" s="257" t="n">
        <v>87.48999999999999</v>
      </c>
      <c r="G35" s="30">
        <f>ROUND(E35*F35,2)</f>
        <v/>
      </c>
      <c r="H35" s="128">
        <f>G35/$G$85</f>
        <v/>
      </c>
      <c r="I35" s="30">
        <f>ROUND(F35*Прил.10!$D$12,2)</f>
        <v/>
      </c>
      <c r="J35" s="30">
        <f>ROUND(I35*E35,2)</f>
        <v/>
      </c>
    </row>
    <row r="36" ht="25.5" customFormat="1" customHeight="1" s="196">
      <c r="A36" s="255" t="n">
        <v>20</v>
      </c>
      <c r="B36" s="135" t="inlineStr">
        <is>
          <t>91.10.05-005</t>
        </is>
      </c>
      <c r="C36" s="254" t="inlineStr">
        <is>
          <t>Трубоукладчики для труб диаметром до 700 мм, грузоподъемность 12,5 т</t>
        </is>
      </c>
      <c r="D36" s="255" t="inlineStr">
        <is>
          <t>маш.-ч</t>
        </is>
      </c>
      <c r="E36" s="347" t="n">
        <v>20.75427</v>
      </c>
      <c r="F36" s="257" t="n">
        <v>152.5</v>
      </c>
      <c r="G36" s="30">
        <f>ROUND(E36*F36,2)</f>
        <v/>
      </c>
      <c r="H36" s="128">
        <f>G36/$G$85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6">
      <c r="A37" s="255" t="n"/>
      <c r="B37" s="255" t="n"/>
      <c r="C37" s="254" t="inlineStr">
        <is>
          <t>Итого основные машины и механизмы</t>
        </is>
      </c>
      <c r="D37" s="255" t="n"/>
      <c r="E37" s="347" t="n"/>
      <c r="F37" s="30" t="n"/>
      <c r="G37" s="30">
        <f>SUM(G19:G36)</f>
        <v/>
      </c>
      <c r="H37" s="258">
        <f>G37/G85</f>
        <v/>
      </c>
      <c r="I37" s="127" t="n"/>
      <c r="J37" s="30">
        <f>SUM(J19:J36)</f>
        <v/>
      </c>
    </row>
    <row r="38" hidden="1" outlineLevel="1" ht="25.5" customFormat="1" customHeight="1" s="196">
      <c r="A38" s="255" t="n">
        <v>21</v>
      </c>
      <c r="B38" s="135" t="inlineStr">
        <is>
          <t>91.05.14-023</t>
        </is>
      </c>
      <c r="C38" s="254" t="inlineStr">
        <is>
          <t>Краны на тракторе, мощность 121 кВт (165 л.с.), грузоподъемность 5 т</t>
        </is>
      </c>
      <c r="D38" s="255" t="inlineStr">
        <is>
          <t>маш.-ч</t>
        </is>
      </c>
      <c r="E38" s="347" t="n">
        <v>16.844067</v>
      </c>
      <c r="F38" s="257" t="n">
        <v>182.8</v>
      </c>
      <c r="G38" s="30">
        <f>ROUND(E38*F38,2)</f>
        <v/>
      </c>
      <c r="H38" s="128">
        <f>G38/$G$85</f>
        <v/>
      </c>
      <c r="I38" s="30">
        <f>ROUND(F38*Прил.10!$D$12,2)</f>
        <v/>
      </c>
      <c r="J38" s="30">
        <f>ROUND(I38*E38,2)</f>
        <v/>
      </c>
    </row>
    <row r="39" hidden="1" outlineLevel="1" ht="14.25" customFormat="1" customHeight="1" s="196">
      <c r="A39" s="255" t="n">
        <v>22</v>
      </c>
      <c r="B39" s="135" t="inlineStr">
        <is>
          <t>91.02.03-024</t>
        </is>
      </c>
      <c r="C39" s="254" t="inlineStr">
        <is>
          <t>Дизель-молоты 2,5 т</t>
        </is>
      </c>
      <c r="D39" s="255" t="inlineStr">
        <is>
          <t>маш.-ч</t>
        </is>
      </c>
      <c r="E39" s="347" t="n">
        <v>43.11936</v>
      </c>
      <c r="F39" s="257" t="n">
        <v>70.67</v>
      </c>
      <c r="G39" s="30">
        <f>ROUND(E39*F39,2)</f>
        <v/>
      </c>
      <c r="H39" s="128">
        <f>G39/$G$85</f>
        <v/>
      </c>
      <c r="I39" s="30">
        <f>ROUND(F39*Прил.10!$D$12,2)</f>
        <v/>
      </c>
      <c r="J39" s="30">
        <f>ROUND(I39*E39,2)</f>
        <v/>
      </c>
    </row>
    <row r="40" hidden="1" outlineLevel="1" ht="25.5" customFormat="1" customHeight="1" s="196">
      <c r="A40" s="255" t="n">
        <v>23</v>
      </c>
      <c r="B40" s="135" t="inlineStr">
        <is>
          <t>91.06.06-042</t>
        </is>
      </c>
      <c r="C40" s="254" t="inlineStr">
        <is>
          <t>Подъемники гидравлические, высота подъема 10 м</t>
        </is>
      </c>
      <c r="D40" s="255" t="inlineStr">
        <is>
          <t>маш.-ч</t>
        </is>
      </c>
      <c r="E40" s="347" t="n">
        <v>95.69508999999999</v>
      </c>
      <c r="F40" s="257" t="n">
        <v>29.6</v>
      </c>
      <c r="G40" s="30">
        <f>ROUND(E40*F40,2)</f>
        <v/>
      </c>
      <c r="H40" s="128">
        <f>G40/$G$85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6">
      <c r="A41" s="255" t="n">
        <v>24</v>
      </c>
      <c r="B41" s="135" t="inlineStr">
        <is>
          <t>91.08.04-021</t>
        </is>
      </c>
      <c r="C41" s="254" t="inlineStr">
        <is>
          <t>Котлы битумные передвижные 400 л</t>
        </is>
      </c>
      <c r="D41" s="255" t="inlineStr">
        <is>
          <t>маш.-ч</t>
        </is>
      </c>
      <c r="E41" s="347" t="n">
        <v>72.41643999999999</v>
      </c>
      <c r="F41" s="257" t="n">
        <v>30</v>
      </c>
      <c r="G41" s="30">
        <f>ROUND(E41*F41,2)</f>
        <v/>
      </c>
      <c r="H41" s="128">
        <f>G41/$G$85</f>
        <v/>
      </c>
      <c r="I41" s="30">
        <f>ROUND(F41*Прил.10!$D$12,2)</f>
        <v/>
      </c>
      <c r="J41" s="30">
        <f>ROUND(I41*E41,2)</f>
        <v/>
      </c>
    </row>
    <row r="42" hidden="1" outlineLevel="1" ht="25.5" customFormat="1" customHeight="1" s="196">
      <c r="A42" s="255" t="n">
        <v>25</v>
      </c>
      <c r="B42" s="135" t="inlineStr">
        <is>
          <t>91.01.01-014</t>
        </is>
      </c>
      <c r="C42" s="254" t="inlineStr">
        <is>
          <t>Бульдозеры-рыхлители на тракторе, мощность 79 кВт (108 л.с.)</t>
        </is>
      </c>
      <c r="D42" s="255" t="inlineStr">
        <is>
          <t>маш.-ч</t>
        </is>
      </c>
      <c r="E42" s="347" t="n">
        <v>19.948342</v>
      </c>
      <c r="F42" s="257" t="n">
        <v>91.48</v>
      </c>
      <c r="G42" s="30">
        <f>ROUND(E42*F42,2)</f>
        <v/>
      </c>
      <c r="H42" s="128">
        <f>G42/$G$85</f>
        <v/>
      </c>
      <c r="I42" s="30">
        <f>ROUND(F42*Прил.10!$D$12,2)</f>
        <v/>
      </c>
      <c r="J42" s="30">
        <f>ROUND(I42*E42,2)</f>
        <v/>
      </c>
    </row>
    <row r="43" hidden="1" outlineLevel="1" ht="25.5" customFormat="1" customHeight="1" s="196">
      <c r="A43" s="255" t="n">
        <v>26</v>
      </c>
      <c r="B43" s="135" t="inlineStr">
        <is>
          <t>91.13.03-111</t>
        </is>
      </c>
      <c r="C43" s="254" t="inlineStr">
        <is>
          <t>Спецавтомобили-вездеходы, грузоподъемность до 8 т</t>
        </is>
      </c>
      <c r="D43" s="255" t="inlineStr">
        <is>
          <t>маш.-ч</t>
        </is>
      </c>
      <c r="E43" s="347" t="n">
        <v>9.357815</v>
      </c>
      <c r="F43" s="257" t="n">
        <v>189.95</v>
      </c>
      <c r="G43" s="30">
        <f>ROUND(E43*F43,2)</f>
        <v/>
      </c>
      <c r="H43" s="128">
        <f>G43/$G$85</f>
        <v/>
      </c>
      <c r="I43" s="30">
        <f>ROUND(F43*Прил.10!$D$12,2)</f>
        <v/>
      </c>
      <c r="J43" s="30">
        <f>ROUND(I43*E43,2)</f>
        <v/>
      </c>
    </row>
    <row r="44" hidden="1" outlineLevel="1" ht="63.75" customFormat="1" customHeight="1" s="196">
      <c r="A44" s="255" t="n">
        <v>27</v>
      </c>
      <c r="B44" s="135" t="inlineStr">
        <is>
          <t>91.21.22-431</t>
        </is>
      </c>
      <c r="C44" s="254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44" s="255" t="inlineStr">
        <is>
          <t>маш.-ч</t>
        </is>
      </c>
      <c r="E44" s="347" t="n">
        <v>108</v>
      </c>
      <c r="F44" s="257" t="n">
        <v>15.65</v>
      </c>
      <c r="G44" s="30">
        <f>ROUND(E44*F44,2)</f>
        <v/>
      </c>
      <c r="H44" s="128">
        <f>G44/$G$85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6">
      <c r="A45" s="255" t="n">
        <v>28</v>
      </c>
      <c r="B45" s="135" t="inlineStr">
        <is>
          <t>91.17.04-233</t>
        </is>
      </c>
      <c r="C45" s="254" t="inlineStr">
        <is>
          <t>Установки для сварки ручной дуговой (постоянного тока)</t>
        </is>
      </c>
      <c r="D45" s="255" t="inlineStr">
        <is>
          <t>маш.-ч</t>
        </is>
      </c>
      <c r="E45" s="347" t="n">
        <v>198.421622</v>
      </c>
      <c r="F45" s="257" t="n">
        <v>8.1</v>
      </c>
      <c r="G45" s="30">
        <f>ROUND(E45*F45,2)</f>
        <v/>
      </c>
      <c r="H45" s="128">
        <f>G45/$G$85</f>
        <v/>
      </c>
      <c r="I45" s="30">
        <f>ROUND(F45*Прил.10!$D$12,2)</f>
        <v/>
      </c>
      <c r="J45" s="30">
        <f>ROUND(I45*E45,2)</f>
        <v/>
      </c>
    </row>
    <row r="46" hidden="1" outlineLevel="1" ht="25.5" customFormat="1" customHeight="1" s="196">
      <c r="A46" s="255" t="n">
        <v>29</v>
      </c>
      <c r="B46" s="135" t="inlineStr">
        <is>
          <t>91.14.02-002</t>
        </is>
      </c>
      <c r="C46" s="254" t="inlineStr">
        <is>
          <t>Автомобили бортовые, грузоподъемность до 8 т</t>
        </is>
      </c>
      <c r="D46" s="255" t="inlineStr">
        <is>
          <t>маш.-ч</t>
        </is>
      </c>
      <c r="E46" s="347" t="n">
        <v>17.475288</v>
      </c>
      <c r="F46" s="257" t="n">
        <v>85.84</v>
      </c>
      <c r="G46" s="30">
        <f>ROUND(E46*F46,2)</f>
        <v/>
      </c>
      <c r="H46" s="128">
        <f>G46/$G$85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6">
      <c r="A47" s="255" t="n">
        <v>30</v>
      </c>
      <c r="B47" s="135" t="inlineStr">
        <is>
          <t>91.21.22-432</t>
        </is>
      </c>
      <c r="C47" s="254" t="inlineStr">
        <is>
          <t>Установки вакуумной обработки трансформаторного масла</t>
        </is>
      </c>
      <c r="D47" s="255" t="inlineStr">
        <is>
          <t>маш.-ч</t>
        </is>
      </c>
      <c r="E47" s="347" t="n">
        <v>18.56</v>
      </c>
      <c r="F47" s="257" t="n">
        <v>77.03</v>
      </c>
      <c r="G47" s="30">
        <f>ROUND(E47*F47,2)</f>
        <v/>
      </c>
      <c r="H47" s="128">
        <f>G47/$G$85</f>
        <v/>
      </c>
      <c r="I47" s="30">
        <f>ROUND(F47*Прил.10!$D$12,2)</f>
        <v/>
      </c>
      <c r="J47" s="30">
        <f>ROUND(I47*E47,2)</f>
        <v/>
      </c>
    </row>
    <row r="48" hidden="1" outlineLevel="1" ht="38.25" customFormat="1" customHeight="1" s="196">
      <c r="A48" s="255" t="n">
        <v>31</v>
      </c>
      <c r="B48" s="135" t="inlineStr">
        <is>
          <t>91.17.04-036</t>
        </is>
      </c>
      <c r="C48" s="254" t="inlineStr">
        <is>
          <t>Агрегаты сварочные передвижные с дизельным двигателем, номинальный сварочный ток 250-400 А</t>
        </is>
      </c>
      <c r="D48" s="255" t="inlineStr">
        <is>
          <t>маш.-ч</t>
        </is>
      </c>
      <c r="E48" s="347" t="n">
        <v>97.94112199999999</v>
      </c>
      <c r="F48" s="257" t="n">
        <v>14</v>
      </c>
      <c r="G48" s="30">
        <f>ROUND(E48*F48,2)</f>
        <v/>
      </c>
      <c r="H48" s="128">
        <f>G48/$G$85</f>
        <v/>
      </c>
      <c r="I48" s="30">
        <f>ROUND(F48*Прил.10!$D$12,2)</f>
        <v/>
      </c>
      <c r="J48" s="30">
        <f>ROUND(I48*E48,2)</f>
        <v/>
      </c>
    </row>
    <row r="49" hidden="1" outlineLevel="1" ht="14.25" customFormat="1" customHeight="1" s="196">
      <c r="A49" s="255" t="n">
        <v>32</v>
      </c>
      <c r="B49" s="135" t="inlineStr">
        <is>
          <t>91.02.03-022</t>
        </is>
      </c>
      <c r="C49" s="254" t="inlineStr">
        <is>
          <t>Дизель-молоты 1,8 т</t>
        </is>
      </c>
      <c r="D49" s="255" t="inlineStr">
        <is>
          <t>маш.-ч</t>
        </is>
      </c>
      <c r="E49" s="347" t="n">
        <v>23.98275</v>
      </c>
      <c r="F49" s="257" t="n">
        <v>56.77</v>
      </c>
      <c r="G49" s="30">
        <f>ROUND(E49*F49,2)</f>
        <v/>
      </c>
      <c r="H49" s="128">
        <f>G49/$G$85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6">
      <c r="A50" s="255" t="n">
        <v>33</v>
      </c>
      <c r="B50" s="135" t="inlineStr">
        <is>
          <t>91.21.22-091</t>
        </is>
      </c>
      <c r="C50" s="254" t="inlineStr">
        <is>
          <t>Выпрямители полупроводниковые для подогрева трансформаторов</t>
        </is>
      </c>
      <c r="D50" s="255" t="inlineStr">
        <is>
          <t>маш.-ч</t>
        </is>
      </c>
      <c r="E50" s="347" t="n">
        <v>332.6</v>
      </c>
      <c r="F50" s="257" t="n">
        <v>3.82</v>
      </c>
      <c r="G50" s="30">
        <f>ROUND(E50*F50,2)</f>
        <v/>
      </c>
      <c r="H50" s="128">
        <f>G50/$G$85</f>
        <v/>
      </c>
      <c r="I50" s="30">
        <f>ROUND(F50*Прил.10!$D$12,2)</f>
        <v/>
      </c>
      <c r="J50" s="30">
        <f>ROUND(I50*E50,2)</f>
        <v/>
      </c>
    </row>
    <row r="51" hidden="1" outlineLevel="1" ht="25.5" customFormat="1" customHeight="1" s="196">
      <c r="A51" s="255" t="n">
        <v>34</v>
      </c>
      <c r="B51" s="135" t="inlineStr">
        <is>
          <t>91.06.06-014</t>
        </is>
      </c>
      <c r="C51" s="254" t="inlineStr">
        <is>
          <t>Автогидроподъемники, высота подъема 28 м</t>
        </is>
      </c>
      <c r="D51" s="255" t="inlineStr">
        <is>
          <t>маш.-ч</t>
        </is>
      </c>
      <c r="E51" s="347" t="n">
        <v>4.82952</v>
      </c>
      <c r="F51" s="257" t="n">
        <v>243.49</v>
      </c>
      <c r="G51" s="30">
        <f>ROUND(E51*F51,2)</f>
        <v/>
      </c>
      <c r="H51" s="128">
        <f>G51/$G$85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6">
      <c r="A52" s="255" t="n">
        <v>35</v>
      </c>
      <c r="B52" s="135" t="inlineStr">
        <is>
          <t>91.19.08-003</t>
        </is>
      </c>
      <c r="C52" s="254" t="inlineStr">
        <is>
          <t>Насосы мощностью 3,6 м3/ч</t>
        </is>
      </c>
      <c r="D52" s="255" t="inlineStr">
        <is>
          <t>маш.-ч</t>
        </is>
      </c>
      <c r="E52" s="347" t="n">
        <v>455.2</v>
      </c>
      <c r="F52" s="257" t="n">
        <v>2.02</v>
      </c>
      <c r="G52" s="30">
        <f>ROUND(E52*F52,2)</f>
        <v/>
      </c>
      <c r="H52" s="128">
        <f>G52/$G$85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6">
      <c r="A53" s="255" t="n">
        <v>36</v>
      </c>
      <c r="B53" s="135" t="inlineStr">
        <is>
          <t>91.05.05-015</t>
        </is>
      </c>
      <c r="C53" s="254" t="inlineStr">
        <is>
          <t>Краны на автомобильном ходу, грузоподъемность 16 т</t>
        </is>
      </c>
      <c r="D53" s="255" t="inlineStr">
        <is>
          <t>маш.-ч</t>
        </is>
      </c>
      <c r="E53" s="347" t="n">
        <v>4.346856</v>
      </c>
      <c r="F53" s="257" t="n">
        <v>115.4</v>
      </c>
      <c r="G53" s="30">
        <f>ROUND(E53*F53,2)</f>
        <v/>
      </c>
      <c r="H53" s="128">
        <f>G53/$G$85</f>
        <v/>
      </c>
      <c r="I53" s="30">
        <f>ROUND(F53*Прил.10!$D$12,2)</f>
        <v/>
      </c>
      <c r="J53" s="30">
        <f>ROUND(I53*E53,2)</f>
        <v/>
      </c>
    </row>
    <row r="54" hidden="1" outlineLevel="1" ht="38.25" customFormat="1" customHeight="1" s="196">
      <c r="A54" s="255" t="n">
        <v>37</v>
      </c>
      <c r="B54" s="135" t="inlineStr">
        <is>
          <t>91.06.05-057</t>
        </is>
      </c>
      <c r="C54" s="254" t="inlineStr">
        <is>
          <t>Погрузчики одноковшовые универсальные фронтальные пневмоколесные, грузоподъемность 3 т</t>
        </is>
      </c>
      <c r="D54" s="255" t="inlineStr">
        <is>
          <t>маш.-ч</t>
        </is>
      </c>
      <c r="E54" s="347" t="n">
        <v>4.048</v>
      </c>
      <c r="F54" s="257" t="n">
        <v>90.40000000000001</v>
      </c>
      <c r="G54" s="30">
        <f>ROUND(E54*F54,2)</f>
        <v/>
      </c>
      <c r="H54" s="128">
        <f>G54/$G$85</f>
        <v/>
      </c>
      <c r="I54" s="30">
        <f>ROUND(F54*Прил.10!$D$12,2)</f>
        <v/>
      </c>
      <c r="J54" s="30">
        <f>ROUND(I54*E54,2)</f>
        <v/>
      </c>
    </row>
    <row r="55" hidden="1" outlineLevel="1" ht="25.5" customFormat="1" customHeight="1" s="196">
      <c r="A55" s="255" t="n">
        <v>38</v>
      </c>
      <c r="B55" s="135" t="inlineStr">
        <is>
          <t>91.15.03-014</t>
        </is>
      </c>
      <c r="C55" s="254" t="inlineStr">
        <is>
          <t>Тракторы на пневмоколесном ходу, мощность 59 кВт (80 л.с.)</t>
        </is>
      </c>
      <c r="D55" s="255" t="inlineStr">
        <is>
          <t>маш.-ч</t>
        </is>
      </c>
      <c r="E55" s="347" t="n">
        <v>3.52</v>
      </c>
      <c r="F55" s="257" t="n">
        <v>74.61</v>
      </c>
      <c r="G55" s="30">
        <f>ROUND(E55*F55,2)</f>
        <v/>
      </c>
      <c r="H55" s="128">
        <f>G55/$G$85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6">
      <c r="A56" s="255" t="n">
        <v>39</v>
      </c>
      <c r="B56" s="135" t="inlineStr">
        <is>
          <t>91.06.01-003</t>
        </is>
      </c>
      <c r="C56" s="254" t="inlineStr">
        <is>
          <t>Домкраты гидравлические, грузоподъемность 63-100 т</t>
        </is>
      </c>
      <c r="D56" s="255" t="inlineStr">
        <is>
          <t>маш.-ч</t>
        </is>
      </c>
      <c r="E56" s="347" t="n">
        <v>251.43839</v>
      </c>
      <c r="F56" s="257" t="n">
        <v>0.9</v>
      </c>
      <c r="G56" s="30">
        <f>ROUND(E56*F56,2)</f>
        <v/>
      </c>
      <c r="H56" s="128">
        <f>G56/$G$85</f>
        <v/>
      </c>
      <c r="I56" s="30">
        <f>ROUND(F56*Прил.10!$D$12,2)</f>
        <v/>
      </c>
      <c r="J56" s="30">
        <f>ROUND(I56*E56,2)</f>
        <v/>
      </c>
    </row>
    <row r="57" hidden="1" outlineLevel="1" ht="14.25" customFormat="1" customHeight="1" s="196">
      <c r="A57" s="255" t="n">
        <v>40</v>
      </c>
      <c r="B57" s="135" t="inlineStr">
        <is>
          <t>91.21.18-051</t>
        </is>
      </c>
      <c r="C57" s="254" t="inlineStr">
        <is>
          <t>Шкафы сушильные</t>
        </is>
      </c>
      <c r="D57" s="255" t="inlineStr">
        <is>
          <t>маш.-ч</t>
        </is>
      </c>
      <c r="E57" s="347" t="n">
        <v>83.52</v>
      </c>
      <c r="F57" s="257" t="n">
        <v>2.67</v>
      </c>
      <c r="G57" s="30">
        <f>ROUND(E57*F57,2)</f>
        <v/>
      </c>
      <c r="H57" s="128">
        <f>G57/$G$85</f>
        <v/>
      </c>
      <c r="I57" s="30">
        <f>ROUND(F57*Прил.10!$D$12,2)</f>
        <v/>
      </c>
      <c r="J57" s="30">
        <f>ROUND(I57*E57,2)</f>
        <v/>
      </c>
    </row>
    <row r="58" hidden="1" outlineLevel="1" ht="14.25" customFormat="1" customHeight="1" s="196">
      <c r="A58" s="255" t="n">
        <v>41</v>
      </c>
      <c r="B58" s="135" t="inlineStr">
        <is>
          <t>91.14.04-001</t>
        </is>
      </c>
      <c r="C58" s="254" t="inlineStr">
        <is>
          <t>Тягачи седельные, грузоподъемность 12 т</t>
        </is>
      </c>
      <c r="D58" s="255" t="inlineStr">
        <is>
          <t>маш.-ч</t>
        </is>
      </c>
      <c r="E58" s="347" t="n">
        <v>2.11185</v>
      </c>
      <c r="F58" s="257" t="n">
        <v>102.84</v>
      </c>
      <c r="G58" s="30">
        <f>ROUND(E58*F58,2)</f>
        <v/>
      </c>
      <c r="H58" s="128">
        <f>G58/$G$85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6">
      <c r="A59" s="255" t="n">
        <v>42</v>
      </c>
      <c r="B59" s="135" t="inlineStr">
        <is>
          <t>91.21.20-013</t>
        </is>
      </c>
      <c r="C59" s="254" t="inlineStr">
        <is>
          <t>Установки для сверления отверстий в железобетоне диаметром до 250 мм</t>
        </is>
      </c>
      <c r="D59" s="255" t="inlineStr">
        <is>
          <t>маш.-ч</t>
        </is>
      </c>
      <c r="E59" s="347" t="n">
        <v>5.9972</v>
      </c>
      <c r="F59" s="257" t="n">
        <v>27.42</v>
      </c>
      <c r="G59" s="30">
        <f>ROUND(E59*F59,2)</f>
        <v/>
      </c>
      <c r="H59" s="128">
        <f>G59/$G$85</f>
        <v/>
      </c>
      <c r="I59" s="30">
        <f>ROUND(F59*Прил.10!$D$12,2)</f>
        <v/>
      </c>
      <c r="J59" s="30">
        <f>ROUND(I59*E59,2)</f>
        <v/>
      </c>
    </row>
    <row r="60" hidden="1" outlineLevel="1" ht="14.25" customFormat="1" customHeight="1" s="196">
      <c r="A60" s="255" t="n">
        <v>43</v>
      </c>
      <c r="B60" s="135" t="inlineStr">
        <is>
          <t>91.06.05-011</t>
        </is>
      </c>
      <c r="C60" s="254" t="inlineStr">
        <is>
          <t>Погрузчики, грузоподъемность 5 т</t>
        </is>
      </c>
      <c r="D60" s="255" t="inlineStr">
        <is>
          <t>маш.-ч</t>
        </is>
      </c>
      <c r="E60" s="347" t="n">
        <v>1.4614</v>
      </c>
      <c r="F60" s="257" t="n">
        <v>89.98999999999999</v>
      </c>
      <c r="G60" s="30">
        <f>ROUND(E60*F60,2)</f>
        <v/>
      </c>
      <c r="H60" s="128">
        <f>G60/$G$85</f>
        <v/>
      </c>
      <c r="I60" s="30">
        <f>ROUND(F60*Прил.10!$D$12,2)</f>
        <v/>
      </c>
      <c r="J60" s="30">
        <f>ROUND(I60*E60,2)</f>
        <v/>
      </c>
    </row>
    <row r="61" hidden="1" outlineLevel="1" ht="25.5" customFormat="1" customHeight="1" s="196">
      <c r="A61" s="255" t="n">
        <v>44</v>
      </c>
      <c r="B61" s="135" t="inlineStr">
        <is>
          <t>91.05.06-012</t>
        </is>
      </c>
      <c r="C61" s="254" t="inlineStr">
        <is>
          <t>Краны на гусеничном ходу, грузоподъемность до 16 т</t>
        </is>
      </c>
      <c r="D61" s="255" t="inlineStr">
        <is>
          <t>маш.-ч</t>
        </is>
      </c>
      <c r="E61" s="347" t="n">
        <v>1.23804</v>
      </c>
      <c r="F61" s="257" t="n">
        <v>96.89</v>
      </c>
      <c r="G61" s="30">
        <f>ROUND(E61*F61,2)</f>
        <v/>
      </c>
      <c r="H61" s="128">
        <f>G61/$G$85</f>
        <v/>
      </c>
      <c r="I61" s="30">
        <f>ROUND(F61*Прил.10!$D$12,2)</f>
        <v/>
      </c>
      <c r="J61" s="30">
        <f>ROUND(I61*E61,2)</f>
        <v/>
      </c>
    </row>
    <row r="62" hidden="1" outlineLevel="1" ht="25.5" customFormat="1" customHeight="1" s="196">
      <c r="A62" s="255" t="n">
        <v>45</v>
      </c>
      <c r="B62" s="135" t="inlineStr">
        <is>
          <t>91.04.01-031</t>
        </is>
      </c>
      <c r="C62" s="254" t="inlineStr">
        <is>
          <t>Машины бурильно-крановые на автомобиле, глубина бурения 3,5 м</t>
        </is>
      </c>
      <c r="D62" s="255" t="inlineStr">
        <is>
          <t>маш.-ч</t>
        </is>
      </c>
      <c r="E62" s="347" t="n">
        <v>0.6636</v>
      </c>
      <c r="F62" s="257" t="n">
        <v>138.54</v>
      </c>
      <c r="G62" s="30">
        <f>ROUND(E62*F62,2)</f>
        <v/>
      </c>
      <c r="H62" s="128">
        <f>G62/$G$85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6">
      <c r="A63" s="255" t="n">
        <v>46</v>
      </c>
      <c r="B63" s="135" t="inlineStr">
        <is>
          <t>91.21.12-002</t>
        </is>
      </c>
      <c r="C63" s="254" t="inlineStr">
        <is>
          <t>Ножницы листовые кривошипные гильотинные</t>
        </is>
      </c>
      <c r="D63" s="255" t="inlineStr">
        <is>
          <t>маш.-ч</t>
        </is>
      </c>
      <c r="E63" s="347" t="n">
        <v>1.16</v>
      </c>
      <c r="F63" s="257" t="n">
        <v>70</v>
      </c>
      <c r="G63" s="30">
        <f>ROUND(E63*F63,2)</f>
        <v/>
      </c>
      <c r="H63" s="128">
        <f>G63/$G$85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6">
      <c r="A64" s="255" t="n">
        <v>47</v>
      </c>
      <c r="B64" s="135" t="inlineStr">
        <is>
          <t>91.19.10-031</t>
        </is>
      </c>
      <c r="C64" s="254" t="inlineStr">
        <is>
          <t>Станции насосные для привода гидродомкратов</t>
        </is>
      </c>
      <c r="D64" s="255" t="inlineStr">
        <is>
          <t>маш.-ч</t>
        </is>
      </c>
      <c r="E64" s="347" t="n">
        <v>36.2</v>
      </c>
      <c r="F64" s="257" t="n">
        <v>1.82</v>
      </c>
      <c r="G64" s="30">
        <f>ROUND(E64*F64,2)</f>
        <v/>
      </c>
      <c r="H64" s="128">
        <f>G64/$G$85</f>
        <v/>
      </c>
      <c r="I64" s="30">
        <f>ROUND(F64*Прил.10!$D$12,2)</f>
        <v/>
      </c>
      <c r="J64" s="30">
        <f>ROUND(I64*E64,2)</f>
        <v/>
      </c>
    </row>
    <row r="65" hidden="1" outlineLevel="1" ht="25.5" customFormat="1" customHeight="1" s="196">
      <c r="A65" s="255" t="n">
        <v>48</v>
      </c>
      <c r="B65" s="135" t="inlineStr">
        <is>
          <t>91.21.16-014</t>
        </is>
      </c>
      <c r="C65" s="254" t="inlineStr">
        <is>
          <t>Прессы листогибочные кривошипные 1000 кН (100 тс)</t>
        </is>
      </c>
      <c r="D65" s="255" t="inlineStr">
        <is>
          <t>маш.-ч</t>
        </is>
      </c>
      <c r="E65" s="347" t="n">
        <v>1.16</v>
      </c>
      <c r="F65" s="257" t="n">
        <v>56.24</v>
      </c>
      <c r="G65" s="30">
        <f>ROUND(E65*F65,2)</f>
        <v/>
      </c>
      <c r="H65" s="128">
        <f>G65/$G$85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6">
      <c r="A66" s="255" t="n">
        <v>49</v>
      </c>
      <c r="B66" s="135" t="inlineStr">
        <is>
          <t>91.07.08-024</t>
        </is>
      </c>
      <c r="C66" s="254" t="inlineStr">
        <is>
          <t>Растворосмесители передвижные, объем барабана 65 л</t>
        </is>
      </c>
      <c r="D66" s="255" t="inlineStr">
        <is>
          <t>маш.-ч</t>
        </is>
      </c>
      <c r="E66" s="347" t="n">
        <v>3.881748</v>
      </c>
      <c r="F66" s="257" t="n">
        <v>12.39</v>
      </c>
      <c r="G66" s="30">
        <f>ROUND(E66*F66,2)</f>
        <v/>
      </c>
      <c r="H66" s="128">
        <f>G66/$G$85</f>
        <v/>
      </c>
      <c r="I66" s="30">
        <f>ROUND(F66*Прил.10!$D$12,2)</f>
        <v/>
      </c>
      <c r="J66" s="30">
        <f>ROUND(I66*E66,2)</f>
        <v/>
      </c>
    </row>
    <row r="67" hidden="1" outlineLevel="1" ht="38.25" customFormat="1" customHeight="1" s="196">
      <c r="A67" s="255" t="n">
        <v>50</v>
      </c>
      <c r="B67" s="135" t="inlineStr">
        <is>
          <t>91.21.10-003</t>
        </is>
      </c>
      <c r="C67" s="254" t="inlineStr">
        <is>
          <t>Молотки при работе от передвижных компрессорных станций отбойные пневматические</t>
        </is>
      </c>
      <c r="D67" s="255" t="inlineStr">
        <is>
          <t>маш.-ч</t>
        </is>
      </c>
      <c r="E67" s="347" t="n">
        <v>30.72</v>
      </c>
      <c r="F67" s="257" t="n">
        <v>1.53</v>
      </c>
      <c r="G67" s="30">
        <f>ROUND(E67*F67,2)</f>
        <v/>
      </c>
      <c r="H67" s="128">
        <f>G67/$G$85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6">
      <c r="A68" s="255" t="n">
        <v>51</v>
      </c>
      <c r="B68" s="135" t="inlineStr">
        <is>
          <t>91.08.03-015</t>
        </is>
      </c>
      <c r="C68" s="254" t="inlineStr">
        <is>
          <t>Катки самоходные гладкие вибрационные, масса 5 т</t>
        </is>
      </c>
      <c r="D68" s="255" t="inlineStr">
        <is>
          <t>маш.-ч</t>
        </is>
      </c>
      <c r="E68" s="347" t="n">
        <v>0.252</v>
      </c>
      <c r="F68" s="257" t="n">
        <v>176.03</v>
      </c>
      <c r="G68" s="30">
        <f>ROUND(E68*F68,2)</f>
        <v/>
      </c>
      <c r="H68" s="128">
        <f>G68/$G$85</f>
        <v/>
      </c>
      <c r="I68" s="30">
        <f>ROUND(F68*Прил.10!$D$12,2)</f>
        <v/>
      </c>
      <c r="J68" s="30">
        <f>ROUND(I68*E68,2)</f>
        <v/>
      </c>
    </row>
    <row r="69" hidden="1" outlineLevel="1" ht="14.25" customFormat="1" customHeight="1" s="196">
      <c r="A69" s="255" t="n">
        <v>52</v>
      </c>
      <c r="B69" s="135" t="inlineStr">
        <is>
          <t>91.07.04-001</t>
        </is>
      </c>
      <c r="C69" s="254" t="inlineStr">
        <is>
          <t>Вибраторы глубинные</t>
        </is>
      </c>
      <c r="D69" s="255" t="inlineStr">
        <is>
          <t>маш.-ч</t>
        </is>
      </c>
      <c r="E69" s="347" t="n">
        <v>23.2443</v>
      </c>
      <c r="F69" s="257" t="n">
        <v>1.9</v>
      </c>
      <c r="G69" s="30">
        <f>ROUND(E69*F69,2)</f>
        <v/>
      </c>
      <c r="H69" s="128">
        <f>G69/$G$85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6">
      <c r="A70" s="255" t="n">
        <v>53</v>
      </c>
      <c r="B70" s="135" t="inlineStr">
        <is>
          <t>91.19.02-002</t>
        </is>
      </c>
      <c r="C70" s="254" t="inlineStr">
        <is>
          <t>Маслонасосы шестеренные, производительность 2,3 м3/час</t>
        </is>
      </c>
      <c r="D70" s="255" t="inlineStr">
        <is>
          <t>маш.-ч</t>
        </is>
      </c>
      <c r="E70" s="347" t="n">
        <v>45.36</v>
      </c>
      <c r="F70" s="257" t="n">
        <v>0.9</v>
      </c>
      <c r="G70" s="30">
        <f>ROUND(E70*F70,2)</f>
        <v/>
      </c>
      <c r="H70" s="128">
        <f>G70/$G$85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6">
      <c r="A71" s="255" t="n">
        <v>54</v>
      </c>
      <c r="B71" s="135" t="inlineStr">
        <is>
          <t>91.06.09-101</t>
        </is>
      </c>
      <c r="C71" s="254" t="inlineStr">
        <is>
          <t>Стрелы монтажные А-образные для подъема опор ВЛ, высота до 22 м</t>
        </is>
      </c>
      <c r="D71" s="255" t="inlineStr">
        <is>
          <t>маш.-ч</t>
        </is>
      </c>
      <c r="E71" s="347" t="n">
        <v>4.286483</v>
      </c>
      <c r="F71" s="257" t="n">
        <v>6.24</v>
      </c>
      <c r="G71" s="30">
        <f>ROUND(E71*F71,2)</f>
        <v/>
      </c>
      <c r="H71" s="128">
        <f>G71/$G$85</f>
        <v/>
      </c>
      <c r="I71" s="30">
        <f>ROUND(F71*Прил.10!$D$12,2)</f>
        <v/>
      </c>
      <c r="J71" s="30">
        <f>ROUND(I71*E71,2)</f>
        <v/>
      </c>
    </row>
    <row r="72" hidden="1" outlineLevel="1" ht="38.25" customFormat="1" customHeight="1" s="196">
      <c r="A72" s="255" t="n">
        <v>55</v>
      </c>
      <c r="B72" s="135" t="inlineStr">
        <is>
          <t>91.21.22-703</t>
        </is>
      </c>
      <c r="C72" s="254" t="inlineStr">
        <is>
          <t>Молотки-перфораторы гидравлические, диаметр выбуриваемых отверстий 25-50 мм</t>
        </is>
      </c>
      <c r="D72" s="255" t="inlineStr">
        <is>
          <t>маш.-ч</t>
        </is>
      </c>
      <c r="E72" s="347" t="n">
        <v>3.2</v>
      </c>
      <c r="F72" s="257" t="n">
        <v>8.09</v>
      </c>
      <c r="G72" s="30">
        <f>ROUND(E72*F72,2)</f>
        <v/>
      </c>
      <c r="H72" s="128">
        <f>G72/$G$85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6">
      <c r="A73" s="255" t="n">
        <v>56</v>
      </c>
      <c r="B73" s="135" t="inlineStr">
        <is>
          <t>91.14.05-011</t>
        </is>
      </c>
      <c r="C73" s="254" t="inlineStr">
        <is>
          <t>Полуприцепы общего назначения, грузоподъемность 12 т</t>
        </is>
      </c>
      <c r="D73" s="255" t="inlineStr">
        <is>
          <t>маш.-ч</t>
        </is>
      </c>
      <c r="E73" s="347" t="n">
        <v>2.11185</v>
      </c>
      <c r="F73" s="257" t="n">
        <v>12</v>
      </c>
      <c r="G73" s="30">
        <f>ROUND(E73*F73,2)</f>
        <v/>
      </c>
      <c r="H73" s="128">
        <f>G73/$G$85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6">
      <c r="A74" s="255" t="n">
        <v>57</v>
      </c>
      <c r="B74" s="135" t="inlineStr">
        <is>
          <t>91.08.09-023</t>
        </is>
      </c>
      <c r="C74" s="254" t="inlineStr">
        <is>
          <t>Трамбовки пневматические при работе от передвижных компрессорных станций</t>
        </is>
      </c>
      <c r="D74" s="255" t="inlineStr">
        <is>
          <t>маш.-ч</t>
        </is>
      </c>
      <c r="E74" s="347" t="n">
        <v>40.60395</v>
      </c>
      <c r="F74" s="257" t="n">
        <v>0.55</v>
      </c>
      <c r="G74" s="30">
        <f>ROUND(E74*F74,2)</f>
        <v/>
      </c>
      <c r="H74" s="128">
        <f>G74/$G$85</f>
        <v/>
      </c>
      <c r="I74" s="30">
        <f>ROUND(F74*Прил.10!$D$12,2)</f>
        <v/>
      </c>
      <c r="J74" s="30">
        <f>ROUND(I74*E74,2)</f>
        <v/>
      </c>
    </row>
    <row r="75" hidden="1" outlineLevel="1" ht="25.5" customFormat="1" customHeight="1" s="196">
      <c r="A75" s="255" t="n">
        <v>58</v>
      </c>
      <c r="B75" s="135" t="inlineStr">
        <is>
          <t>91.21.16-013</t>
        </is>
      </c>
      <c r="C75" s="254" t="inlineStr">
        <is>
          <t>Прессы кривошипные простого действия 25 кН (2,5 тс)</t>
        </is>
      </c>
      <c r="D75" s="255" t="inlineStr">
        <is>
          <t>маш.-ч</t>
        </is>
      </c>
      <c r="E75" s="347" t="n">
        <v>1.16</v>
      </c>
      <c r="F75" s="257" t="n">
        <v>16.92</v>
      </c>
      <c r="G75" s="30">
        <f>ROUND(E75*F75,2)</f>
        <v/>
      </c>
      <c r="H75" s="128">
        <f>G75/$G$85</f>
        <v/>
      </c>
      <c r="I75" s="30">
        <f>ROUND(F75*Прил.10!$D$12,2)</f>
        <v/>
      </c>
      <c r="J75" s="30">
        <f>ROUND(I75*E75,2)</f>
        <v/>
      </c>
    </row>
    <row r="76" hidden="1" outlineLevel="1" ht="14.25" customFormat="1" customHeight="1" s="196">
      <c r="A76" s="255" t="n">
        <v>59</v>
      </c>
      <c r="B76" s="135" t="inlineStr">
        <is>
          <t>91.07.04-002</t>
        </is>
      </c>
      <c r="C76" s="254" t="inlineStr">
        <is>
          <t>Вибраторы поверхностные</t>
        </is>
      </c>
      <c r="D76" s="255" t="inlineStr">
        <is>
          <t>маш.-ч</t>
        </is>
      </c>
      <c r="E76" s="347" t="n">
        <v>38.737488</v>
      </c>
      <c r="F76" s="257" t="n">
        <v>0.5</v>
      </c>
      <c r="G76" s="30">
        <f>ROUND(E76*F76,2)</f>
        <v/>
      </c>
      <c r="H76" s="128">
        <f>G76/$G$85</f>
        <v/>
      </c>
      <c r="I76" s="30">
        <f>ROUND(F76*Прил.10!$D$12,2)</f>
        <v/>
      </c>
      <c r="J76" s="30">
        <f>ROUND(I76*E76,2)</f>
        <v/>
      </c>
    </row>
    <row r="77" hidden="1" outlineLevel="1" ht="38.25" customFormat="1" customHeight="1" s="196">
      <c r="A77" s="255" t="n">
        <v>60</v>
      </c>
      <c r="B77" s="135" t="inlineStr">
        <is>
          <t>91.06.06-048</t>
        </is>
      </c>
      <c r="C77" s="254" t="inlineStr">
        <is>
          <t>Подъемники одномачтовые, грузоподъемность до 500 кг, высота подъема 45 м</t>
        </is>
      </c>
      <c r="D77" s="255" t="inlineStr">
        <is>
          <t>маш.-ч</t>
        </is>
      </c>
      <c r="E77" s="347" t="n">
        <v>0.371904</v>
      </c>
      <c r="F77" s="257" t="n">
        <v>31.26</v>
      </c>
      <c r="G77" s="30">
        <f>ROUND(E77*F77,2)</f>
        <v/>
      </c>
      <c r="H77" s="128">
        <f>G77/$G$85</f>
        <v/>
      </c>
      <c r="I77" s="30">
        <f>ROUND(F77*Прил.10!$D$12,2)</f>
        <v/>
      </c>
      <c r="J77" s="30">
        <f>ROUND(I77*E77,2)</f>
        <v/>
      </c>
    </row>
    <row r="78" hidden="1" outlineLevel="1" ht="25.5" customFormat="1" customHeight="1" s="196">
      <c r="A78" s="255" t="n">
        <v>61</v>
      </c>
      <c r="B78" s="135" t="inlineStr">
        <is>
          <t>91.06.01-002</t>
        </is>
      </c>
      <c r="C78" s="254" t="inlineStr">
        <is>
          <t>Домкраты гидравлические, грузоподъемность 6,3-25 т</t>
        </is>
      </c>
      <c r="D78" s="255" t="inlineStr">
        <is>
          <t>маш.-ч</t>
        </is>
      </c>
      <c r="E78" s="347" t="n">
        <v>16.783694</v>
      </c>
      <c r="F78" s="257" t="n">
        <v>0.48</v>
      </c>
      <c r="G78" s="30">
        <f>ROUND(E78*F78,2)</f>
        <v/>
      </c>
      <c r="H78" s="128">
        <f>G78/$G$85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6">
      <c r="A79" s="255" t="n">
        <v>62</v>
      </c>
      <c r="B79" s="135" t="inlineStr">
        <is>
          <t>91.21.01-012</t>
        </is>
      </c>
      <c r="C79" s="254" t="inlineStr">
        <is>
          <t>Агрегаты окрасочные высокого давления для окраски поверхностей конструкций, мощность 1 кВт</t>
        </is>
      </c>
      <c r="D79" s="255" t="inlineStr">
        <is>
          <t>маш.-ч</t>
        </is>
      </c>
      <c r="E79" s="347" t="n">
        <v>0.7284</v>
      </c>
      <c r="F79" s="257" t="n">
        <v>6.82</v>
      </c>
      <c r="G79" s="30">
        <f>ROUND(E79*F79,2)</f>
        <v/>
      </c>
      <c r="H79" s="128">
        <f>G79/$G$85</f>
        <v/>
      </c>
      <c r="I79" s="30">
        <f>ROUND(F79*Прил.10!$D$12,2)</f>
        <v/>
      </c>
      <c r="J79" s="30">
        <f>ROUND(I79*E79,2)</f>
        <v/>
      </c>
    </row>
    <row r="80" hidden="1" outlineLevel="1" ht="14.25" customFormat="1" customHeight="1" s="196">
      <c r="A80" s="255" t="n">
        <v>63</v>
      </c>
      <c r="B80" s="135" t="inlineStr">
        <is>
          <t>91.21.19-031</t>
        </is>
      </c>
      <c r="C80" s="254" t="inlineStr">
        <is>
          <t>Станки сверлильные</t>
        </is>
      </c>
      <c r="D80" s="255" t="inlineStr">
        <is>
          <t>маш.-ч</t>
        </is>
      </c>
      <c r="E80" s="347" t="n">
        <v>1.16</v>
      </c>
      <c r="F80" s="257" t="n">
        <v>2.36</v>
      </c>
      <c r="G80" s="30">
        <f>ROUND(E80*F80,2)</f>
        <v/>
      </c>
      <c r="H80" s="128">
        <f>G80/$G$85</f>
        <v/>
      </c>
      <c r="I80" s="30">
        <f>ROUND(F80*Прил.10!$D$12,2)</f>
        <v/>
      </c>
      <c r="J80" s="30">
        <f>ROUND(I80*E80,2)</f>
        <v/>
      </c>
    </row>
    <row r="81" hidden="1" outlineLevel="1" ht="25.5" customFormat="1" customHeight="1" s="196">
      <c r="A81" s="255" t="n">
        <v>64</v>
      </c>
      <c r="B81" s="135" t="inlineStr">
        <is>
          <t>91.21.15-508</t>
        </is>
      </c>
      <c r="C81" s="254" t="inlineStr">
        <is>
          <t>Пилы бензиновые отрезные дисковые, мощность до 4,8 кВт (6,5 л.с.)</t>
        </is>
      </c>
      <c r="D81" s="255" t="inlineStr">
        <is>
          <t>маш.-ч</t>
        </is>
      </c>
      <c r="E81" s="347" t="n">
        <v>0.33552</v>
      </c>
      <c r="F81" s="257" t="n">
        <v>5.72</v>
      </c>
      <c r="G81" s="30">
        <f>ROUND(E81*F81,2)</f>
        <v/>
      </c>
      <c r="H81" s="128">
        <f>G81/$G$85</f>
        <v/>
      </c>
      <c r="I81" s="30">
        <f>ROUND(F81*Прил.10!$D$12,2)</f>
        <v/>
      </c>
      <c r="J81" s="30">
        <f>ROUND(I81*E81,2)</f>
        <v/>
      </c>
    </row>
    <row r="82" hidden="1" outlineLevel="1" ht="14.25" customFormat="1" customHeight="1" s="196">
      <c r="A82" s="255" t="n">
        <v>65</v>
      </c>
      <c r="B82" s="135" t="inlineStr">
        <is>
          <t>91.17.04-042</t>
        </is>
      </c>
      <c r="C82" s="254" t="inlineStr">
        <is>
          <t>Аппараты для газовой сварки и резки</t>
        </is>
      </c>
      <c r="D82" s="255" t="inlineStr">
        <is>
          <t>маш.-ч</t>
        </is>
      </c>
      <c r="E82" s="347" t="n">
        <v>1.2</v>
      </c>
      <c r="F82" s="257" t="n">
        <v>1.2</v>
      </c>
      <c r="G82" s="30">
        <f>ROUND(E82*F82,2)</f>
        <v/>
      </c>
      <c r="H82" s="128">
        <f>G82/$G$85</f>
        <v/>
      </c>
      <c r="I82" s="30">
        <f>ROUND(F82*Прил.10!$D$12,2)</f>
        <v/>
      </c>
      <c r="J82" s="30">
        <f>ROUND(I82*E82,2)</f>
        <v/>
      </c>
    </row>
    <row r="83" hidden="1" outlineLevel="1" ht="25.5" customFormat="1" customHeight="1" s="196">
      <c r="A83" s="255" t="n">
        <v>66</v>
      </c>
      <c r="B83" s="135" t="inlineStr">
        <is>
          <t>91.21.22-638</t>
        </is>
      </c>
      <c r="C83" s="254" t="inlineStr">
        <is>
          <t>Пылесосы промышленные, мощность до 2000 Вт</t>
        </is>
      </c>
      <c r="D83" s="255" t="inlineStr">
        <is>
          <t>маш.-ч</t>
        </is>
      </c>
      <c r="E83" s="347" t="n">
        <v>0.42</v>
      </c>
      <c r="F83" s="257" t="n">
        <v>3.29</v>
      </c>
      <c r="G83" s="30">
        <f>ROUND(E83*F83,2)</f>
        <v/>
      </c>
      <c r="H83" s="128">
        <f>G83/$G$85</f>
        <v/>
      </c>
      <c r="I83" s="30">
        <f>ROUND(F83*Прил.10!$D$12,2)</f>
        <v/>
      </c>
      <c r="J83" s="30">
        <f>ROUND(I83*E83,2)</f>
        <v/>
      </c>
    </row>
    <row r="84" collapsed="1" ht="14.25" customFormat="1" customHeight="1" s="196">
      <c r="A84" s="255" t="n"/>
      <c r="B84" s="255" t="n"/>
      <c r="C84" s="254" t="inlineStr">
        <is>
          <t>Итого прочие машины и механизмы</t>
        </is>
      </c>
      <c r="D84" s="255" t="n"/>
      <c r="E84" s="256" t="n"/>
      <c r="F84" s="30" t="n"/>
      <c r="G84" s="127">
        <f>SUM(G38:G83)</f>
        <v/>
      </c>
      <c r="H84" s="128">
        <f>G84/G85</f>
        <v/>
      </c>
      <c r="I84" s="30" t="n"/>
      <c r="J84" s="127">
        <f>SUM(J38:J83)</f>
        <v/>
      </c>
    </row>
    <row r="85" ht="25.5" customFormat="1" customHeight="1" s="196">
      <c r="A85" s="255" t="n"/>
      <c r="B85" s="255" t="n"/>
      <c r="C85" s="242" t="inlineStr">
        <is>
          <t>Итого по разделу «Машины и механизмы»</t>
        </is>
      </c>
      <c r="D85" s="255" t="n"/>
      <c r="E85" s="256" t="n"/>
      <c r="F85" s="30" t="n"/>
      <c r="G85" s="30">
        <f>G84+G37</f>
        <v/>
      </c>
      <c r="H85" s="129" t="n">
        <v>1</v>
      </c>
      <c r="I85" s="130" t="n"/>
      <c r="J85" s="131">
        <f>J84+J37</f>
        <v/>
      </c>
    </row>
    <row r="86" ht="14.25" customFormat="1" customHeight="1" s="196">
      <c r="A86" s="255" t="n"/>
      <c r="B86" s="242" t="inlineStr">
        <is>
          <t>Оборудование</t>
        </is>
      </c>
      <c r="C86" s="332" t="n"/>
      <c r="D86" s="332" t="n"/>
      <c r="E86" s="332" t="n"/>
      <c r="F86" s="332" t="n"/>
      <c r="G86" s="332" t="n"/>
      <c r="H86" s="333" t="n"/>
      <c r="I86" s="125" t="n"/>
      <c r="J86" s="125" t="n"/>
    </row>
    <row r="87">
      <c r="A87" s="255" t="n"/>
      <c r="B87" s="249" t="inlineStr">
        <is>
          <t>Основное оборудование</t>
        </is>
      </c>
      <c r="C87" s="348" t="n"/>
      <c r="D87" s="348" t="n"/>
      <c r="E87" s="348" t="n"/>
      <c r="F87" s="348" t="n"/>
      <c r="G87" s="348" t="n"/>
      <c r="H87" s="349" t="n"/>
      <c r="I87" s="125" t="n"/>
      <c r="J87" s="125" t="n"/>
    </row>
    <row r="88" ht="25.5" customHeight="1" s="198">
      <c r="A88" s="255" t="n">
        <v>67</v>
      </c>
      <c r="B88" s="135" t="inlineStr">
        <is>
          <t>БЦ.21.24</t>
        </is>
      </c>
      <c r="C88" s="254" t="inlineStr">
        <is>
          <t>Компенсация реактивной мощности ШР 330 кВ 180(3х60) Мвар</t>
        </is>
      </c>
      <c r="D88" s="255" t="inlineStr">
        <is>
          <t>компл.</t>
        </is>
      </c>
      <c r="E88" s="347" t="n">
        <v>1</v>
      </c>
      <c r="F88" s="30">
        <f>ROUND(I88/Прил.10!D14,2)</f>
        <v/>
      </c>
      <c r="G88" s="30">
        <f>ROUND(E88*F88,2)</f>
        <v/>
      </c>
      <c r="H88" s="128">
        <f>G88/G91</f>
        <v/>
      </c>
      <c r="I88" s="30" t="n">
        <v>315000000</v>
      </c>
      <c r="J88" s="30">
        <f>ROUND(I88*E88,2)</f>
        <v/>
      </c>
    </row>
    <row r="89">
      <c r="A89" s="255" t="n"/>
      <c r="B89" s="255" t="n"/>
      <c r="C89" s="254" t="inlineStr">
        <is>
          <t>Итого основное оборудование</t>
        </is>
      </c>
      <c r="D89" s="255" t="n"/>
      <c r="E89" s="347" t="n"/>
      <c r="F89" s="257" t="n"/>
      <c r="G89" s="30">
        <f>G88</f>
        <v/>
      </c>
      <c r="H89" s="258" t="n">
        <v>0</v>
      </c>
      <c r="I89" s="127" t="n"/>
      <c r="J89" s="30">
        <f>J88</f>
        <v/>
      </c>
    </row>
    <row r="90">
      <c r="A90" s="255" t="n"/>
      <c r="B90" s="255" t="n"/>
      <c r="C90" s="254" t="inlineStr">
        <is>
          <t>Итого прочее оборудование</t>
        </is>
      </c>
      <c r="D90" s="255" t="n"/>
      <c r="E90" s="347" t="n"/>
      <c r="F90" s="257" t="n"/>
      <c r="G90" s="30" t="n">
        <v>0</v>
      </c>
      <c r="H90" s="258" t="n">
        <v>0</v>
      </c>
      <c r="I90" s="127" t="n"/>
      <c r="J90" s="30" t="n">
        <v>0</v>
      </c>
    </row>
    <row r="91">
      <c r="A91" s="255" t="n"/>
      <c r="B91" s="255" t="n"/>
      <c r="C91" s="242" t="inlineStr">
        <is>
          <t>Итого по разделу «Оборудование»</t>
        </is>
      </c>
      <c r="D91" s="255" t="n"/>
      <c r="E91" s="256" t="n"/>
      <c r="F91" s="257" t="n"/>
      <c r="G91" s="30">
        <f>G90+G89</f>
        <v/>
      </c>
      <c r="H91" s="258">
        <f>H90+H89</f>
        <v/>
      </c>
      <c r="I91" s="127" t="n"/>
      <c r="J91" s="30">
        <f>J90+J89</f>
        <v/>
      </c>
    </row>
    <row r="92" ht="25.5" customHeight="1" s="198">
      <c r="A92" s="255" t="n"/>
      <c r="B92" s="255" t="n"/>
      <c r="C92" s="254" t="inlineStr">
        <is>
          <t>в том числе технологическое оборудование</t>
        </is>
      </c>
      <c r="D92" s="255" t="n"/>
      <c r="E92" s="350" t="n"/>
      <c r="F92" s="257" t="n"/>
      <c r="G92" s="30">
        <f>G91</f>
        <v/>
      </c>
      <c r="H92" s="258" t="n"/>
      <c r="I92" s="127" t="n"/>
      <c r="J92" s="30">
        <f>J91</f>
        <v/>
      </c>
    </row>
    <row r="93" ht="14.25" customFormat="1" customHeight="1" s="196">
      <c r="A93" s="255" t="n"/>
      <c r="B93" s="242" t="inlineStr">
        <is>
          <t>Материалы</t>
        </is>
      </c>
      <c r="C93" s="332" t="n"/>
      <c r="D93" s="332" t="n"/>
      <c r="E93" s="332" t="n"/>
      <c r="F93" s="332" t="n"/>
      <c r="G93" s="332" t="n"/>
      <c r="H93" s="333" t="n"/>
      <c r="I93" s="125" t="n"/>
      <c r="J93" s="125" t="n"/>
    </row>
    <row r="94" ht="14.25" customFormat="1" customHeight="1" s="196">
      <c r="A94" s="250" t="n"/>
      <c r="B94" s="249" t="inlineStr">
        <is>
          <t>Основные материалы</t>
        </is>
      </c>
      <c r="C94" s="348" t="n"/>
      <c r="D94" s="348" t="n"/>
      <c r="E94" s="348" t="n"/>
      <c r="F94" s="348" t="n"/>
      <c r="G94" s="348" t="n"/>
      <c r="H94" s="349" t="n"/>
      <c r="I94" s="137" t="n"/>
      <c r="J94" s="137" t="n"/>
    </row>
    <row r="95" ht="25.5" customFormat="1" customHeight="1" s="196">
      <c r="A95" s="255" t="n">
        <v>68</v>
      </c>
      <c r="B95" s="135" t="inlineStr">
        <is>
          <t>20.1.01.02-0029</t>
        </is>
      </c>
      <c r="C95" s="254" t="inlineStr">
        <is>
          <t>Зажим аппаратный прессуемый: 3А4А-400-2</t>
        </is>
      </c>
      <c r="D95" s="255" t="inlineStr">
        <is>
          <t>100 шт</t>
        </is>
      </c>
      <c r="E95" s="347" t="n">
        <v>4</v>
      </c>
      <c r="F95" s="30" t="n">
        <v>90819</v>
      </c>
      <c r="G95" s="30">
        <f>ROUND(E95*F95,2)</f>
        <v/>
      </c>
      <c r="H95" s="128">
        <f>G95/$G$243</f>
        <v/>
      </c>
      <c r="I95" s="30">
        <f>ROUND(F95*Прил.10!$D$13,2)</f>
        <v/>
      </c>
      <c r="J95" s="30">
        <f>ROUND(I95*E95,2)</f>
        <v/>
      </c>
    </row>
    <row r="96" ht="25.5" customFormat="1" customHeight="1" s="196">
      <c r="A96" s="255" t="n">
        <v>69</v>
      </c>
      <c r="B96" s="135" t="inlineStr">
        <is>
          <t>20.1.01.02-0054</t>
        </is>
      </c>
      <c r="C96" s="254" t="inlineStr">
        <is>
          <t>Зажим аппаратный прессуемый: А2А-400-2</t>
        </is>
      </c>
      <c r="D96" s="255" t="inlineStr">
        <is>
          <t>100 шт</t>
        </is>
      </c>
      <c r="E96" s="347" t="n">
        <v>28</v>
      </c>
      <c r="F96" s="30" t="n">
        <v>4986</v>
      </c>
      <c r="G96" s="30">
        <f>ROUND(E96*F96,2)</f>
        <v/>
      </c>
      <c r="H96" s="128">
        <f>G96/$G$243</f>
        <v/>
      </c>
      <c r="I96" s="30">
        <f>ROUND(F96*Прил.10!$D$13,2)</f>
        <v/>
      </c>
      <c r="J96" s="30">
        <f>ROUND(I96*E96,2)</f>
        <v/>
      </c>
    </row>
    <row r="97" ht="14.25" customFormat="1" customHeight="1" s="196">
      <c r="A97" s="255" t="n">
        <v>70</v>
      </c>
      <c r="B97" s="135" t="inlineStr">
        <is>
          <t>20.5.04.05-0001</t>
        </is>
      </c>
      <c r="C97" s="254" t="inlineStr">
        <is>
          <t>Зажим ответвительный ОА-400-1</t>
        </is>
      </c>
      <c r="D97" s="255" t="inlineStr">
        <is>
          <t>100 шт</t>
        </is>
      </c>
      <c r="E97" s="347" t="n">
        <v>20</v>
      </c>
      <c r="F97" s="30" t="n">
        <v>5933</v>
      </c>
      <c r="G97" s="30">
        <f>ROUND(E97*F97,2)</f>
        <v/>
      </c>
      <c r="H97" s="128">
        <f>G97/$G$243</f>
        <v/>
      </c>
      <c r="I97" s="30">
        <f>ROUND(F97*Прил.10!$D$13,2)</f>
        <v/>
      </c>
      <c r="J97" s="30">
        <f>ROUND(I97*E97,2)</f>
        <v/>
      </c>
    </row>
    <row r="98" ht="25.5" customFormat="1" customHeight="1" s="196">
      <c r="A98" s="255" t="n">
        <v>71</v>
      </c>
      <c r="B98" s="135" t="inlineStr">
        <is>
          <t>22.2.02.07-0002</t>
        </is>
      </c>
      <c r="C98" s="254" t="inlineStr">
        <is>
          <t>Конструкции стальные отдельностоящих молниеотводов ОРУ</t>
        </is>
      </c>
      <c r="D98" s="255" t="inlineStr">
        <is>
          <t>т</t>
        </is>
      </c>
      <c r="E98" s="347" t="n">
        <v>10.77277</v>
      </c>
      <c r="F98" s="30" t="n">
        <v>9800</v>
      </c>
      <c r="G98" s="30">
        <f>ROUND(E98*F98,2)</f>
        <v/>
      </c>
      <c r="H98" s="128">
        <f>G98/$G$243</f>
        <v/>
      </c>
      <c r="I98" s="30">
        <f>ROUND(F98*Прил.10!$D$13,2)</f>
        <v/>
      </c>
      <c r="J98" s="30">
        <f>ROUND(I98*E98,2)</f>
        <v/>
      </c>
    </row>
    <row r="99" ht="25.5" customFormat="1" customHeight="1" s="196">
      <c r="A99" s="255" t="n">
        <v>72</v>
      </c>
      <c r="B99" s="135" t="inlineStr">
        <is>
          <t>05.1.05.16-0142</t>
        </is>
      </c>
      <c r="C99" s="254" t="inlineStr">
        <is>
          <t>Сваи железобетонные электросетевые С35-1-8-1</t>
        </is>
      </c>
      <c r="D99" s="255" t="inlineStr">
        <is>
          <t>м3</t>
        </is>
      </c>
      <c r="E99" s="347" t="n">
        <v>23.7312</v>
      </c>
      <c r="F99" s="30" t="n">
        <v>4216.17</v>
      </c>
      <c r="G99" s="30">
        <f>ROUND(E99*F99,2)</f>
        <v/>
      </c>
      <c r="H99" s="128">
        <f>G99/$G$243</f>
        <v/>
      </c>
      <c r="I99" s="30">
        <f>ROUND(F99*Прил.10!$D$13,2)</f>
        <v/>
      </c>
      <c r="J99" s="30">
        <f>ROUND(I99*E99,2)</f>
        <v/>
      </c>
    </row>
    <row r="100" ht="14.25" customFormat="1" customHeight="1" s="196">
      <c r="A100" s="255" t="n">
        <v>73</v>
      </c>
      <c r="B100" s="135" t="inlineStr">
        <is>
          <t>05.1.05.16-0011</t>
        </is>
      </c>
      <c r="C100" s="254" t="inlineStr">
        <is>
          <t>Сваи железобетонные</t>
        </is>
      </c>
      <c r="D100" s="255" t="inlineStr">
        <is>
          <t>м3</t>
        </is>
      </c>
      <c r="E100" s="347" t="n">
        <v>50.5592</v>
      </c>
      <c r="F100" s="30" t="n">
        <v>1954.9</v>
      </c>
      <c r="G100" s="30">
        <f>ROUND(E100*F100,2)</f>
        <v/>
      </c>
      <c r="H100" s="128">
        <f>G100/$G$243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6">
      <c r="A101" s="255" t="n">
        <v>74</v>
      </c>
      <c r="B101" s="135" t="inlineStr">
        <is>
          <t>21.2.01.02-0101</t>
        </is>
      </c>
      <c r="C101" s="254" t="inlineStr">
        <is>
          <t>Провод неизолированный для воздушных линий электропередачи АС 500/26</t>
        </is>
      </c>
      <c r="D101" s="255" t="inlineStr">
        <is>
          <t>т</t>
        </is>
      </c>
      <c r="E101" s="347" t="n">
        <v>2.599</v>
      </c>
      <c r="F101" s="30" t="n">
        <v>34240.97</v>
      </c>
      <c r="G101" s="30">
        <f>ROUND(E101*F101,2)</f>
        <v/>
      </c>
      <c r="H101" s="128">
        <f>G101/$G$243</f>
        <v/>
      </c>
      <c r="I101" s="30">
        <f>ROUND(F101*Прил.10!$D$13,2)</f>
        <v/>
      </c>
      <c r="J101" s="30">
        <f>ROUND(I101*E101,2)</f>
        <v/>
      </c>
    </row>
    <row r="102" ht="51" customFormat="1" customHeight="1" s="196">
      <c r="A102" s="255" t="n">
        <v>75</v>
      </c>
      <c r="B102" s="135" t="inlineStr">
        <is>
          <t>07.4.03.08-0005</t>
        </is>
      </c>
      <c r="C102" s="254" t="inlineStr">
        <is>
          <t>Опоры решетчатые линий электропередачи оцинкованные, 500 кВ, анкерно-угловые, одностоечные, свободностоящие</t>
        </is>
      </c>
      <c r="D102" s="255" t="inlineStr">
        <is>
          <t>т</t>
        </is>
      </c>
      <c r="E102" s="347" t="n">
        <v>5.44962</v>
      </c>
      <c r="F102" s="30" t="n">
        <v>14890.73</v>
      </c>
      <c r="G102" s="30">
        <f>ROUND(E102*F102,2)</f>
        <v/>
      </c>
      <c r="H102" s="128">
        <f>G102/$G$243</f>
        <v/>
      </c>
      <c r="I102" s="30">
        <f>ROUND(F102*Прил.10!$D$13,2)</f>
        <v/>
      </c>
      <c r="J102" s="30">
        <f>ROUND(I102*E102,2)</f>
        <v/>
      </c>
    </row>
    <row r="103" ht="14.25" customFormat="1" customHeight="1" s="196">
      <c r="A103" s="255" t="n">
        <v>76</v>
      </c>
      <c r="B103" s="135" t="inlineStr">
        <is>
          <t>22.2.01.03-0003</t>
        </is>
      </c>
      <c r="C103" s="254" t="inlineStr">
        <is>
          <t>Изолятор подвесной стеклянный ПСД-70Е</t>
        </is>
      </c>
      <c r="D103" s="255" t="inlineStr">
        <is>
          <t>шт</t>
        </is>
      </c>
      <c r="E103" s="347" t="n">
        <v>474</v>
      </c>
      <c r="F103" s="30" t="n">
        <v>169.25</v>
      </c>
      <c r="G103" s="30">
        <f>ROUND(E103*F103,2)</f>
        <v/>
      </c>
      <c r="H103" s="128">
        <f>G103/$G$243</f>
        <v/>
      </c>
      <c r="I103" s="30">
        <f>ROUND(F103*Прил.10!$D$13,2)</f>
        <v/>
      </c>
      <c r="J103" s="30">
        <f>ROUND(I103*E103,2)</f>
        <v/>
      </c>
    </row>
    <row r="104" ht="25.5" customFormat="1" customHeight="1" s="196">
      <c r="A104" s="255" t="n">
        <v>77</v>
      </c>
      <c r="B104" s="135" t="inlineStr">
        <is>
          <t>05.1.05.16-0221</t>
        </is>
      </c>
      <c r="C104" s="254" t="inlineStr">
        <is>
          <t>Фундаменты сборные железобетонные ВЛ и ОРУ</t>
        </is>
      </c>
      <c r="D104" s="255" t="inlineStr">
        <is>
          <t>м3</t>
        </is>
      </c>
      <c r="E104" s="347" t="n">
        <v>46.26</v>
      </c>
      <c r="F104" s="30" t="n">
        <v>1597.37</v>
      </c>
      <c r="G104" s="30">
        <f>ROUND(E104*F104,2)</f>
        <v/>
      </c>
      <c r="H104" s="128">
        <f>G104/$G$243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6">
      <c r="A105" s="255" t="n">
        <v>78</v>
      </c>
      <c r="B105" s="135" t="inlineStr">
        <is>
          <t>04.1.02.05-0048</t>
        </is>
      </c>
      <c r="C105" s="254" t="inlineStr">
        <is>
          <t>Смеси бетонные тяжелого бетона (БСТ), крупность заполнителя 20 мм, класс B30 (М400)</t>
        </is>
      </c>
      <c r="D105" s="255" t="inlineStr">
        <is>
          <t>м3</t>
        </is>
      </c>
      <c r="E105" s="347" t="n">
        <v>79.56999999999999</v>
      </c>
      <c r="F105" s="30" t="n">
        <v>805.05</v>
      </c>
      <c r="G105" s="30">
        <f>ROUND(E105*F105,2)</f>
        <v/>
      </c>
      <c r="H105" s="128">
        <f>G105/$G$243</f>
        <v/>
      </c>
      <c r="I105" s="30">
        <f>ROUND(F105*Прил.10!$D$13,2)</f>
        <v/>
      </c>
      <c r="J105" s="30">
        <f>ROUND(I105*E105,2)</f>
        <v/>
      </c>
    </row>
    <row r="106" ht="14.25" customFormat="1" customHeight="1" s="196">
      <c r="A106" s="255" t="n">
        <v>79</v>
      </c>
      <c r="B106" s="135" t="inlineStr">
        <is>
          <t>22.2.01.07-0001</t>
        </is>
      </c>
      <c r="C106" s="254" t="inlineStr">
        <is>
          <t>Опора шинная ШО-110.II-УХЛ1</t>
        </is>
      </c>
      <c r="D106" s="255" t="inlineStr">
        <is>
          <t>шт</t>
        </is>
      </c>
      <c r="E106" s="347" t="n">
        <v>11</v>
      </c>
      <c r="F106" s="30" t="n">
        <v>5240.6</v>
      </c>
      <c r="G106" s="30">
        <f>ROUND(E106*F106,2)</f>
        <v/>
      </c>
      <c r="H106" s="128">
        <f>G106/$G$243</f>
        <v/>
      </c>
      <c r="I106" s="30">
        <f>ROUND(F106*Прил.10!$D$13,2)</f>
        <v/>
      </c>
      <c r="J106" s="30">
        <f>ROUND(I106*E106,2)</f>
        <v/>
      </c>
    </row>
    <row r="107" ht="38.25" customFormat="1" customHeight="1" s="196">
      <c r="A107" s="255" t="n">
        <v>80</v>
      </c>
      <c r="B107" s="135" t="inlineStr">
        <is>
          <t>08.4.03.03-0032</t>
        </is>
      </c>
      <c r="C107" s="254" t="inlineStr">
        <is>
          <t>Сталь арматурная, горячекатаная, периодического профиля, класс А-III, диаметр 12 мм</t>
        </is>
      </c>
      <c r="D107" s="255" t="inlineStr">
        <is>
          <t>т</t>
        </is>
      </c>
      <c r="E107" s="347" t="n">
        <v>5.9738</v>
      </c>
      <c r="F107" s="30" t="n">
        <v>7997.23</v>
      </c>
      <c r="G107" s="30">
        <f>ROUND(E107*F107,2)</f>
        <v/>
      </c>
      <c r="H107" s="128">
        <f>G107/$G$243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6">
      <c r="A108" s="255" t="n">
        <v>81</v>
      </c>
      <c r="B108" s="135" t="inlineStr">
        <is>
          <t>05.1.01.13-0043</t>
        </is>
      </c>
      <c r="C108" s="254" t="inlineStr">
        <is>
          <t>Плита железобетонная покрытий, перекрытий и днищ</t>
        </is>
      </c>
      <c r="D108" s="255" t="inlineStr">
        <is>
          <t>м3</t>
        </is>
      </c>
      <c r="E108" s="347" t="n">
        <v>34.02</v>
      </c>
      <c r="F108" s="30" t="n">
        <v>1382.9</v>
      </c>
      <c r="G108" s="30">
        <f>ROUND(E108*F108,2)</f>
        <v/>
      </c>
      <c r="H108" s="128">
        <f>G108/$G$243</f>
        <v/>
      </c>
      <c r="I108" s="30">
        <f>ROUND(F108*Прил.10!$D$13,2)</f>
        <v/>
      </c>
      <c r="J108" s="30">
        <f>ROUND(I108*E108,2)</f>
        <v/>
      </c>
    </row>
    <row r="109" ht="14.25" customFormat="1" customHeight="1" s="196">
      <c r="A109" s="255" t="n">
        <v>82</v>
      </c>
      <c r="B109" s="135" t="inlineStr">
        <is>
          <t>22.2.02.07-0003</t>
        </is>
      </c>
      <c r="C109" s="254" t="inlineStr">
        <is>
          <t>Конструкции стальные порталов ОРУ</t>
        </is>
      </c>
      <c r="D109" s="255" t="inlineStr">
        <is>
          <t>т</t>
        </is>
      </c>
      <c r="E109" s="347" t="n">
        <v>3.55861</v>
      </c>
      <c r="F109" s="30" t="n">
        <v>12500</v>
      </c>
      <c r="G109" s="30">
        <f>ROUND(E109*F109,2)</f>
        <v/>
      </c>
      <c r="H109" s="128">
        <f>G109/$G$243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6">
      <c r="A110" s="255" t="n">
        <v>83</v>
      </c>
      <c r="B110" s="135" t="inlineStr">
        <is>
          <t>20.1.01.02-0067</t>
        </is>
      </c>
      <c r="C110" s="254" t="inlineStr">
        <is>
          <t>Зажим аппаратный прессуемый: А4А-400-2</t>
        </is>
      </c>
      <c r="D110" s="255" t="inlineStr">
        <is>
          <t>100 шт</t>
        </is>
      </c>
      <c r="E110" s="347" t="n">
        <v>5</v>
      </c>
      <c r="F110" s="30" t="n">
        <v>6505</v>
      </c>
      <c r="G110" s="30">
        <f>ROUND(E110*F110,2)</f>
        <v/>
      </c>
      <c r="H110" s="128">
        <f>G110/$G$243</f>
        <v/>
      </c>
      <c r="I110" s="30">
        <f>ROUND(F110*Прил.10!$D$13,2)</f>
        <v/>
      </c>
      <c r="J110" s="30">
        <f>ROUND(I110*E110,2)</f>
        <v/>
      </c>
    </row>
    <row r="111" ht="14.25" customFormat="1" customHeight="1" s="196">
      <c r="A111" s="272" t="n"/>
      <c r="B111" s="139" t="n"/>
      <c r="C111" s="140" t="inlineStr">
        <is>
          <t>Итого основные материалы</t>
        </is>
      </c>
      <c r="D111" s="272" t="n"/>
      <c r="E111" s="347" t="n"/>
      <c r="F111" s="131" t="n"/>
      <c r="G111" s="131">
        <f>SUM(G95:G110)</f>
        <v/>
      </c>
      <c r="H111" s="128">
        <f>G111/$G$243</f>
        <v/>
      </c>
      <c r="I111" s="30" t="n"/>
      <c r="J111" s="131">
        <f>SUM(J95:J110)</f>
        <v/>
      </c>
    </row>
    <row r="112" hidden="1" outlineLevel="1" ht="76.5" customFormat="1" customHeight="1" s="196">
      <c r="A112" s="255" t="n">
        <v>84</v>
      </c>
      <c r="B112" s="135" t="inlineStr">
        <is>
          <t>07.2.07.12-0006</t>
        </is>
      </c>
      <c r="C112" s="254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12" s="255" t="inlineStr">
        <is>
          <t>т</t>
        </is>
      </c>
      <c r="E112" s="347" t="n">
        <v>2.1204</v>
      </c>
      <c r="F112" s="257" t="n">
        <v>10045</v>
      </c>
      <c r="G112" s="30">
        <f>ROUND(E112*F112,2)</f>
        <v/>
      </c>
      <c r="H112" s="128">
        <f>G112/$G$243</f>
        <v/>
      </c>
      <c r="I112" s="30">
        <f>ROUND(F112*Прил.10!$D$13,2)</f>
        <v/>
      </c>
      <c r="J112" s="30">
        <f>ROUND(I112*E112,2)</f>
        <v/>
      </c>
    </row>
    <row r="113" hidden="1" outlineLevel="1" ht="14.25" customFormat="1" customHeight="1" s="196">
      <c r="A113" s="255" t="n">
        <v>85</v>
      </c>
      <c r="B113" s="135" t="inlineStr">
        <is>
          <t>22.2.02.07-0041</t>
        </is>
      </c>
      <c r="C113" s="254" t="inlineStr">
        <is>
          <t>Ростверки стальные массой до 0,2т</t>
        </is>
      </c>
      <c r="D113" s="255" t="inlineStr">
        <is>
          <t>т</t>
        </is>
      </c>
      <c r="E113" s="347" t="n">
        <v>2.212624</v>
      </c>
      <c r="F113" s="257" t="n">
        <v>8200</v>
      </c>
      <c r="G113" s="30">
        <f>ROUND(E113*F113,2)</f>
        <v/>
      </c>
      <c r="H113" s="128">
        <f>G113/$G$243</f>
        <v/>
      </c>
      <c r="I113" s="30">
        <f>ROUND(F113*Прил.10!$D$13,2)</f>
        <v/>
      </c>
      <c r="J113" s="30">
        <f>ROUND(I113*E113,2)</f>
        <v/>
      </c>
    </row>
    <row r="114" hidden="1" outlineLevel="1" ht="38.25" customFormat="1" customHeight="1" s="196">
      <c r="A114" s="255" t="n">
        <v>86</v>
      </c>
      <c r="B114" s="135" t="inlineStr">
        <is>
          <t>04.3.02.09-0821</t>
        </is>
      </c>
      <c r="C114" s="254" t="inlineStr">
        <is>
          <t>Смесь сухая: гидроизоляционная проникающая капиллярная марка "Пенетрон"</t>
        </is>
      </c>
      <c r="D114" s="255" t="inlineStr">
        <is>
          <t>кг</t>
        </is>
      </c>
      <c r="E114" s="347" t="n">
        <v>220.818</v>
      </c>
      <c r="F114" s="257" t="n">
        <v>78.95</v>
      </c>
      <c r="G114" s="30">
        <f>ROUND(E114*F114,2)</f>
        <v/>
      </c>
      <c r="H114" s="128">
        <f>G114/$G$243</f>
        <v/>
      </c>
      <c r="I114" s="30">
        <f>ROUND(F114*Прил.10!$D$13,2)</f>
        <v/>
      </c>
      <c r="J114" s="30">
        <f>ROUND(I114*E114,2)</f>
        <v/>
      </c>
    </row>
    <row r="115" hidden="1" outlineLevel="1" ht="38.25" customFormat="1" customHeight="1" s="196">
      <c r="A115" s="255" t="n">
        <v>87</v>
      </c>
      <c r="B115" s="135" t="inlineStr">
        <is>
          <t>04.1.02.05-0040</t>
        </is>
      </c>
      <c r="C115" s="254" t="inlineStr">
        <is>
          <t>Смеси бетонные тяжелого бетона (БСТ), крупность заполнителя 20 мм, класс B7,5 (М100)</t>
        </is>
      </c>
      <c r="D115" s="255" t="inlineStr">
        <is>
          <t>м3</t>
        </is>
      </c>
      <c r="E115" s="347" t="n">
        <v>29.376</v>
      </c>
      <c r="F115" s="257" t="n">
        <v>535.46</v>
      </c>
      <c r="G115" s="30">
        <f>ROUND(E115*F115,2)</f>
        <v/>
      </c>
      <c r="H115" s="128">
        <f>G115/$G$243</f>
        <v/>
      </c>
      <c r="I115" s="30">
        <f>ROUND(F115*Прил.10!$D$13,2)</f>
        <v/>
      </c>
      <c r="J115" s="30">
        <f>ROUND(I115*E115,2)</f>
        <v/>
      </c>
    </row>
    <row r="116" hidden="1" outlineLevel="1" ht="38.25" customFormat="1" customHeight="1" s="196">
      <c r="A116" s="255" t="n">
        <v>88</v>
      </c>
      <c r="B116" s="135" t="inlineStr">
        <is>
          <t>04.1.02.05-0038</t>
        </is>
      </c>
      <c r="C116" s="254" t="inlineStr">
        <is>
          <t>Смеси бетонные тяжелого бетона (БСТ), крупность заполнителя 20 мм, класс B3,5 (М50)</t>
        </is>
      </c>
      <c r="D116" s="255" t="inlineStr">
        <is>
          <t>м3</t>
        </is>
      </c>
      <c r="E116" s="347" t="n">
        <v>28.56</v>
      </c>
      <c r="F116" s="257" t="n">
        <v>520</v>
      </c>
      <c r="G116" s="30">
        <f>ROUND(E116*F116,2)</f>
        <v/>
      </c>
      <c r="H116" s="128">
        <f>G116/$G$243</f>
        <v/>
      </c>
      <c r="I116" s="30">
        <f>ROUND(F116*Прил.10!$D$13,2)</f>
        <v/>
      </c>
      <c r="J116" s="30">
        <f>ROUND(I116*E116,2)</f>
        <v/>
      </c>
    </row>
    <row r="117" hidden="1" outlineLevel="1" ht="25.5" customFormat="1" customHeight="1" s="196">
      <c r="A117" s="255" t="n">
        <v>89</v>
      </c>
      <c r="B117" s="135" t="inlineStr">
        <is>
          <t>01.7.15.03-0035</t>
        </is>
      </c>
      <c r="C117" s="254" t="inlineStr">
        <is>
          <t>Болты с гайками и шайбами оцинкованные, диаметр 20 мм</t>
        </is>
      </c>
      <c r="D117" s="255" t="inlineStr">
        <is>
          <t>кг</t>
        </is>
      </c>
      <c r="E117" s="347" t="n">
        <v>557.713</v>
      </c>
      <c r="F117" s="257" t="n">
        <v>24.97</v>
      </c>
      <c r="G117" s="30">
        <f>ROUND(E117*F117,2)</f>
        <v/>
      </c>
      <c r="H117" s="128">
        <f>G117/$G$243</f>
        <v/>
      </c>
      <c r="I117" s="30">
        <f>ROUND(F117*Прил.10!$D$13,2)</f>
        <v/>
      </c>
      <c r="J117" s="30">
        <f>ROUND(I117*E117,2)</f>
        <v/>
      </c>
    </row>
    <row r="118" hidden="1" outlineLevel="1" ht="25.5" customFormat="1" customHeight="1" s="196">
      <c r="A118" s="255" t="n">
        <v>90</v>
      </c>
      <c r="B118" s="135" t="inlineStr">
        <is>
          <t>01.7.19.04-0003</t>
        </is>
      </c>
      <c r="C118" s="254" t="inlineStr">
        <is>
          <t>Пластины технические без тканевых прокладок</t>
        </is>
      </c>
      <c r="D118" s="255" t="inlineStr">
        <is>
          <t>т</t>
        </is>
      </c>
      <c r="E118" s="347" t="n">
        <v>0.164</v>
      </c>
      <c r="F118" s="257" t="n">
        <v>53400</v>
      </c>
      <c r="G118" s="30">
        <f>ROUND(E118*F118,2)</f>
        <v/>
      </c>
      <c r="H118" s="128">
        <f>G118/$G$243</f>
        <v/>
      </c>
      <c r="I118" s="30">
        <f>ROUND(F118*Прил.10!$D$13,2)</f>
        <v/>
      </c>
      <c r="J118" s="30">
        <f>ROUND(I118*E118,2)</f>
        <v/>
      </c>
    </row>
    <row r="119" hidden="1" outlineLevel="1" ht="25.5" customFormat="1" customHeight="1" s="196">
      <c r="A119" s="255" t="n">
        <v>91</v>
      </c>
      <c r="B119" s="135" t="inlineStr">
        <is>
          <t>22.2.01.03-0001</t>
        </is>
      </c>
      <c r="C119" s="254" t="inlineStr">
        <is>
          <t>Изолятор подвесной стеклянный ПСВ-120Б</t>
        </is>
      </c>
      <c r="D119" s="255" t="inlineStr">
        <is>
          <t>шт</t>
        </is>
      </c>
      <c r="E119" s="347" t="n">
        <v>40</v>
      </c>
      <c r="F119" s="257" t="n">
        <v>202.55</v>
      </c>
      <c r="G119" s="30">
        <f>ROUND(E119*F119,2)</f>
        <v/>
      </c>
      <c r="H119" s="128">
        <f>G119/$G$243</f>
        <v/>
      </c>
      <c r="I119" s="30">
        <f>ROUND(F119*Прил.10!$D$13,2)</f>
        <v/>
      </c>
      <c r="J119" s="30">
        <f>ROUND(I119*E119,2)</f>
        <v/>
      </c>
    </row>
    <row r="120" hidden="1" outlineLevel="1" ht="76.5" customFormat="1" customHeight="1" s="196">
      <c r="A120" s="255" t="n">
        <v>92</v>
      </c>
      <c r="B120" s="135" t="inlineStr">
        <is>
          <t>08.4.01.02-0013</t>
        </is>
      </c>
      <c r="C120" s="254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20" s="255" t="inlineStr">
        <is>
          <t>т</t>
        </is>
      </c>
      <c r="E120" s="347" t="n">
        <v>1.1524</v>
      </c>
      <c r="F120" s="257" t="n">
        <v>6800</v>
      </c>
      <c r="G120" s="30">
        <f>ROUND(E120*F120,2)</f>
        <v/>
      </c>
      <c r="H120" s="128">
        <f>G120/$G$243</f>
        <v/>
      </c>
      <c r="I120" s="30">
        <f>ROUND(F120*Прил.10!$D$13,2)</f>
        <v/>
      </c>
      <c r="J120" s="30">
        <f>ROUND(I120*E120,2)</f>
        <v/>
      </c>
    </row>
    <row r="121" hidden="1" outlineLevel="1" ht="25.5" customFormat="1" customHeight="1" s="196">
      <c r="A121" s="255" t="n">
        <v>93</v>
      </c>
      <c r="B121" s="135" t="inlineStr">
        <is>
          <t>01.7.15.03-0036</t>
        </is>
      </c>
      <c r="C121" s="254" t="inlineStr">
        <is>
          <t>Болты с гайками и шайбами оцинкованные, диаметр 24 мм</t>
        </is>
      </c>
      <c r="D121" s="255" t="inlineStr">
        <is>
          <t>кг</t>
        </is>
      </c>
      <c r="E121" s="347" t="n">
        <v>309.67</v>
      </c>
      <c r="F121" s="257" t="n">
        <v>24.79</v>
      </c>
      <c r="G121" s="30">
        <f>ROUND(E121*F121,2)</f>
        <v/>
      </c>
      <c r="H121" s="128">
        <f>G121/$G$243</f>
        <v/>
      </c>
      <c r="I121" s="30">
        <f>ROUND(F121*Прил.10!$D$13,2)</f>
        <v/>
      </c>
      <c r="J121" s="30">
        <f>ROUND(I121*E121,2)</f>
        <v/>
      </c>
    </row>
    <row r="122" hidden="1" outlineLevel="1" ht="25.5" customFormat="1" customHeight="1" s="196">
      <c r="A122" s="255" t="n">
        <v>94</v>
      </c>
      <c r="B122" s="135" t="inlineStr">
        <is>
          <t>04.3.01.09-0014</t>
        </is>
      </c>
      <c r="C122" s="254" t="inlineStr">
        <is>
          <t>Раствор готовый кладочный, цементный, М100</t>
        </is>
      </c>
      <c r="D122" s="255" t="inlineStr">
        <is>
          <t>м3</t>
        </is>
      </c>
      <c r="E122" s="347" t="n">
        <v>12.850572</v>
      </c>
      <c r="F122" s="257" t="n">
        <v>519.8</v>
      </c>
      <c r="G122" s="30">
        <f>ROUND(E122*F122,2)</f>
        <v/>
      </c>
      <c r="H122" s="128">
        <f>G122/$G$243</f>
        <v/>
      </c>
      <c r="I122" s="30">
        <f>ROUND(F122*Прил.10!$D$13,2)</f>
        <v/>
      </c>
      <c r="J122" s="30">
        <f>ROUND(I122*E122,2)</f>
        <v/>
      </c>
    </row>
    <row r="123" hidden="1" outlineLevel="1" ht="25.5" customFormat="1" customHeight="1" s="196">
      <c r="A123" s="255" t="n">
        <v>95</v>
      </c>
      <c r="B123" s="135" t="inlineStr">
        <is>
          <t>02.2.05.04-1567</t>
        </is>
      </c>
      <c r="C123" s="254" t="inlineStr">
        <is>
          <t>Щебень М 400, фракция 5(3)-10 мм, группа 2</t>
        </is>
      </c>
      <c r="D123" s="255" t="inlineStr">
        <is>
          <t>м3</t>
        </is>
      </c>
      <c r="E123" s="347" t="n">
        <v>42.9</v>
      </c>
      <c r="F123" s="257" t="n">
        <v>131.08</v>
      </c>
      <c r="G123" s="30">
        <f>ROUND(E123*F123,2)</f>
        <v/>
      </c>
      <c r="H123" s="128">
        <f>G123/$G$243</f>
        <v/>
      </c>
      <c r="I123" s="30">
        <f>ROUND(F123*Прил.10!$D$13,2)</f>
        <v/>
      </c>
      <c r="J123" s="30">
        <f>ROUND(I123*E123,2)</f>
        <v/>
      </c>
    </row>
    <row r="124" hidden="1" outlineLevel="1" ht="14.25" customFormat="1" customHeight="1" s="196">
      <c r="A124" s="255" t="n">
        <v>96</v>
      </c>
      <c r="B124" s="135" t="inlineStr">
        <is>
          <t>01.7.03.04-0001</t>
        </is>
      </c>
      <c r="C124" s="254" t="inlineStr">
        <is>
          <t>Электроэнергия</t>
        </is>
      </c>
      <c r="D124" s="255" t="inlineStr">
        <is>
          <t>кВт-ч</t>
        </is>
      </c>
      <c r="E124" s="347" t="n">
        <v>13336</v>
      </c>
      <c r="F124" s="257" t="n">
        <v>0.4</v>
      </c>
      <c r="G124" s="30">
        <f>ROUND(E124*F124,2)</f>
        <v/>
      </c>
      <c r="H124" s="128">
        <f>G124/$G$243</f>
        <v/>
      </c>
      <c r="I124" s="30">
        <f>ROUND(F124*Прил.10!$D$13,2)</f>
        <v/>
      </c>
      <c r="J124" s="30">
        <f>ROUND(I124*E124,2)</f>
        <v/>
      </c>
    </row>
    <row r="125" hidden="1" outlineLevel="1" ht="14.25" customFormat="1" customHeight="1" s="196">
      <c r="A125" s="255" t="n">
        <v>97</v>
      </c>
      <c r="B125" s="135" t="inlineStr">
        <is>
          <t>20.2.08.09-0012</t>
        </is>
      </c>
      <c r="C125" s="254" t="inlineStr">
        <is>
          <t>Пластина концевая WAP WTL 6</t>
        </is>
      </c>
      <c r="D125" s="255" t="inlineStr">
        <is>
          <t>100 шт</t>
        </is>
      </c>
      <c r="E125" s="347" t="n">
        <v>4</v>
      </c>
      <c r="F125" s="257" t="n">
        <v>1270</v>
      </c>
      <c r="G125" s="30">
        <f>ROUND(E125*F125,2)</f>
        <v/>
      </c>
      <c r="H125" s="128">
        <f>G125/$G$243</f>
        <v/>
      </c>
      <c r="I125" s="30">
        <f>ROUND(F125*Прил.10!$D$13,2)</f>
        <v/>
      </c>
      <c r="J125" s="30">
        <f>ROUND(I125*E125,2)</f>
        <v/>
      </c>
    </row>
    <row r="126" hidden="1" outlineLevel="1" ht="14.25" customFormat="1" customHeight="1" s="196">
      <c r="A126" s="255" t="n">
        <v>98</v>
      </c>
      <c r="B126" s="135" t="inlineStr">
        <is>
          <t>20.5.04.04-0016</t>
        </is>
      </c>
      <c r="C126" s="254" t="inlineStr">
        <is>
          <t>Зажим натяжной НАС-600-1</t>
        </is>
      </c>
      <c r="D126" s="255" t="inlineStr">
        <is>
          <t>шт</t>
        </is>
      </c>
      <c r="E126" s="347" t="n">
        <v>16</v>
      </c>
      <c r="F126" s="257" t="n">
        <v>311.42</v>
      </c>
      <c r="G126" s="30">
        <f>ROUND(E126*F126,2)</f>
        <v/>
      </c>
      <c r="H126" s="128">
        <f>G126/$G$243</f>
        <v/>
      </c>
      <c r="I126" s="30">
        <f>ROUND(F126*Прил.10!$D$13,2)</f>
        <v/>
      </c>
      <c r="J126" s="30">
        <f>ROUND(I126*E126,2)</f>
        <v/>
      </c>
    </row>
    <row r="127" hidden="1" outlineLevel="1" ht="25.5" customFormat="1" customHeight="1" s="196">
      <c r="A127" s="255" t="n">
        <v>99</v>
      </c>
      <c r="B127" s="135" t="inlineStr">
        <is>
          <t>08.4.03.04-0001</t>
        </is>
      </c>
      <c r="C127" s="254" t="inlineStr">
        <is>
          <t>Сталь арматурная, горячекатаная, класс А-I, А-II, А-III</t>
        </is>
      </c>
      <c r="D127" s="255" t="inlineStr">
        <is>
          <t>т</t>
        </is>
      </c>
      <c r="E127" s="347" t="n">
        <v>0.875</v>
      </c>
      <c r="F127" s="257" t="n">
        <v>5650</v>
      </c>
      <c r="G127" s="30">
        <f>ROUND(E127*F127,2)</f>
        <v/>
      </c>
      <c r="H127" s="128">
        <f>G127/$G$243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6">
      <c r="A128" s="255" t="n">
        <v>100</v>
      </c>
      <c r="B128" s="135" t="inlineStr">
        <is>
          <t>01.2.03.03-0013</t>
        </is>
      </c>
      <c r="C128" s="254" t="inlineStr">
        <is>
          <t>Мастика битумная кровельная горячая</t>
        </is>
      </c>
      <c r="D128" s="255" t="inlineStr">
        <is>
          <t>т</t>
        </is>
      </c>
      <c r="E128" s="347" t="n">
        <v>1.450904</v>
      </c>
      <c r="F128" s="257" t="n">
        <v>3390</v>
      </c>
      <c r="G128" s="30">
        <f>ROUND(E128*F128,2)</f>
        <v/>
      </c>
      <c r="H128" s="128">
        <f>G128/$G$243</f>
        <v/>
      </c>
      <c r="I128" s="30">
        <f>ROUND(F128*Прил.10!$D$13,2)</f>
        <v/>
      </c>
      <c r="J128" s="30">
        <f>ROUND(I128*E128,2)</f>
        <v/>
      </c>
    </row>
    <row r="129" hidden="1" outlineLevel="1" ht="14.25" customFormat="1" customHeight="1" s="196">
      <c r="A129" s="255" t="n">
        <v>101</v>
      </c>
      <c r="B129" s="135" t="inlineStr">
        <is>
          <t>01.4.01.10-0016</t>
        </is>
      </c>
      <c r="C129" s="254" t="inlineStr">
        <is>
          <t>Шнек, диаметр 135 мм</t>
        </is>
      </c>
      <c r="D129" s="255" t="inlineStr">
        <is>
          <t>шт</t>
        </is>
      </c>
      <c r="E129" s="347" t="n">
        <v>8.0367</v>
      </c>
      <c r="F129" s="257" t="n">
        <v>597</v>
      </c>
      <c r="G129" s="30">
        <f>ROUND(E129*F129,2)</f>
        <v/>
      </c>
      <c r="H129" s="128">
        <f>G129/$G$243</f>
        <v/>
      </c>
      <c r="I129" s="30">
        <f>ROUND(F129*Прил.10!$D$13,2)</f>
        <v/>
      </c>
      <c r="J129" s="30">
        <f>ROUND(I129*E129,2)</f>
        <v/>
      </c>
    </row>
    <row r="130" hidden="1" outlineLevel="1" ht="38.25" customFormat="1" customHeight="1" s="196">
      <c r="A130" s="255" t="n">
        <v>102</v>
      </c>
      <c r="B130" s="135" t="inlineStr">
        <is>
          <t>04.1.02.05-0043</t>
        </is>
      </c>
      <c r="C130" s="254" t="inlineStr">
        <is>
          <t>Смеси бетонные тяжелого бетона (БСТ), крупность заполнителя 20 мм, класс B15 (М200)</t>
        </is>
      </c>
      <c r="D130" s="255" t="inlineStr">
        <is>
          <t>м3</t>
        </is>
      </c>
      <c r="E130" s="347" t="n">
        <v>7.105</v>
      </c>
      <c r="F130" s="257" t="n">
        <v>665</v>
      </c>
      <c r="G130" s="30">
        <f>ROUND(E130*F130,2)</f>
        <v/>
      </c>
      <c r="H130" s="128">
        <f>G130/$G$243</f>
        <v/>
      </c>
      <c r="I130" s="30">
        <f>ROUND(F130*Прил.10!$D$13,2)</f>
        <v/>
      </c>
      <c r="J130" s="30">
        <f>ROUND(I130*E130,2)</f>
        <v/>
      </c>
    </row>
    <row r="131" hidden="1" outlineLevel="1" ht="25.5" customFormat="1" customHeight="1" s="196">
      <c r="A131" s="255" t="n">
        <v>103</v>
      </c>
      <c r="B131" s="135" t="inlineStr">
        <is>
          <t>08.4.02.06-0003</t>
        </is>
      </c>
      <c r="C131" s="254" t="inlineStr">
        <is>
          <t>Сетка сварная из холоднотянутой проволоки 4-5 мм</t>
        </is>
      </c>
      <c r="D131" s="255" t="inlineStr">
        <is>
          <t>т</t>
        </is>
      </c>
      <c r="E131" s="347" t="n">
        <v>0.531</v>
      </c>
      <c r="F131" s="257" t="n">
        <v>8780.09</v>
      </c>
      <c r="G131" s="30">
        <f>ROUND(E131*F131,2)</f>
        <v/>
      </c>
      <c r="H131" s="128">
        <f>G131/$G$243</f>
        <v/>
      </c>
      <c r="I131" s="30">
        <f>ROUND(F131*Прил.10!$D$13,2)</f>
        <v/>
      </c>
      <c r="J131" s="30">
        <f>ROUND(I131*E131,2)</f>
        <v/>
      </c>
    </row>
    <row r="132" hidden="1" outlineLevel="1" ht="25.5" customFormat="1" customHeight="1" s="196">
      <c r="A132" s="255" t="n">
        <v>104</v>
      </c>
      <c r="B132" s="135" t="inlineStr">
        <is>
          <t>25.2.01.10-0005</t>
        </is>
      </c>
      <c r="C132" s="254" t="inlineStr">
        <is>
          <t>Коромысло для компенсированной анкеровки (КС-159)</t>
        </is>
      </c>
      <c r="D132" s="255" t="inlineStr">
        <is>
          <t>шт</t>
        </is>
      </c>
      <c r="E132" s="347" t="n">
        <v>17</v>
      </c>
      <c r="F132" s="257" t="n">
        <v>219.78</v>
      </c>
      <c r="G132" s="30">
        <f>ROUND(E132*F132,2)</f>
        <v/>
      </c>
      <c r="H132" s="128">
        <f>G132/$G$243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6">
      <c r="A133" s="255" t="n">
        <v>105</v>
      </c>
      <c r="B133" s="135" t="inlineStr">
        <is>
          <t>20.2.11.01-0015</t>
        </is>
      </c>
      <c r="C133" s="254" t="inlineStr">
        <is>
          <t>Распорка дистанционная глухая трехлучевая 3РГ-3-400</t>
        </is>
      </c>
      <c r="D133" s="255" t="inlineStr">
        <is>
          <t>шт</t>
        </is>
      </c>
      <c r="E133" s="347" t="n">
        <v>38</v>
      </c>
      <c r="F133" s="257" t="n">
        <v>94.70999999999999</v>
      </c>
      <c r="G133" s="30">
        <f>ROUND(E133*F133,2)</f>
        <v/>
      </c>
      <c r="H133" s="128">
        <f>G133/$G$243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6">
      <c r="A134" s="255" t="n">
        <v>106</v>
      </c>
      <c r="B134" s="135" t="inlineStr">
        <is>
          <t>01.1.02.09-0021</t>
        </is>
      </c>
      <c r="C134" s="254" t="inlineStr">
        <is>
          <t>Ткань асбестовая со стеклонитью АСТ-1, толщина 1,8 мм</t>
        </is>
      </c>
      <c r="D134" s="255" t="inlineStr">
        <is>
          <t>т</t>
        </is>
      </c>
      <c r="E134" s="347" t="n">
        <v>0.0536</v>
      </c>
      <c r="F134" s="257" t="n">
        <v>66860</v>
      </c>
      <c r="G134" s="30">
        <f>ROUND(E134*F134,2)</f>
        <v/>
      </c>
      <c r="H134" s="128">
        <f>G134/$G$243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6">
      <c r="A135" s="255" t="n">
        <v>107</v>
      </c>
      <c r="B135" s="135" t="inlineStr">
        <is>
          <t>01.7.20.08-0111</t>
        </is>
      </c>
      <c r="C135" s="254" t="inlineStr">
        <is>
          <t>Рогожа</t>
        </is>
      </c>
      <c r="D135" s="255" t="inlineStr">
        <is>
          <t>м2</t>
        </is>
      </c>
      <c r="E135" s="347" t="n">
        <v>351.328</v>
      </c>
      <c r="F135" s="257" t="n">
        <v>10.2</v>
      </c>
      <c r="G135" s="30">
        <f>ROUND(E135*F135,2)</f>
        <v/>
      </c>
      <c r="H135" s="128">
        <f>G135/$G$243</f>
        <v/>
      </c>
      <c r="I135" s="30">
        <f>ROUND(F135*Прил.10!$D$13,2)</f>
        <v/>
      </c>
      <c r="J135" s="30">
        <f>ROUND(I135*E135,2)</f>
        <v/>
      </c>
    </row>
    <row r="136" hidden="1" outlineLevel="1" ht="14.25" customFormat="1" customHeight="1" s="196">
      <c r="A136" s="255" t="n">
        <v>108</v>
      </c>
      <c r="B136" s="135" t="inlineStr">
        <is>
          <t>01.7.11.07-0033</t>
        </is>
      </c>
      <c r="C136" s="254" t="inlineStr">
        <is>
          <t>Электроды диаметром: 4 мм Э42А</t>
        </is>
      </c>
      <c r="D136" s="255" t="inlineStr">
        <is>
          <t>т</t>
        </is>
      </c>
      <c r="E136" s="347" t="n">
        <v>0.286843</v>
      </c>
      <c r="F136" s="257" t="n">
        <v>10578</v>
      </c>
      <c r="G136" s="30">
        <f>ROUND(E136*F136,2)</f>
        <v/>
      </c>
      <c r="H136" s="128">
        <f>G136/$G$243</f>
        <v/>
      </c>
      <c r="I136" s="30">
        <f>ROUND(F136*Прил.10!$D$13,2)</f>
        <v/>
      </c>
      <c r="J136" s="30">
        <f>ROUND(I136*E136,2)</f>
        <v/>
      </c>
    </row>
    <row r="137" hidden="1" outlineLevel="1" ht="14.25" customFormat="1" customHeight="1" s="196">
      <c r="A137" s="255" t="n">
        <v>109</v>
      </c>
      <c r="B137" s="135" t="inlineStr">
        <is>
          <t>20.2.02.06-0003</t>
        </is>
      </c>
      <c r="C137" s="254" t="inlineStr">
        <is>
          <t>Экран защитный: ЭЗ-500-6</t>
        </is>
      </c>
      <c r="D137" s="255" t="inlineStr">
        <is>
          <t>шт</t>
        </is>
      </c>
      <c r="E137" s="347" t="n">
        <v>6</v>
      </c>
      <c r="F137" s="257" t="n">
        <v>456.5</v>
      </c>
      <c r="G137" s="30">
        <f>ROUND(E137*F137,2)</f>
        <v/>
      </c>
      <c r="H137" s="128">
        <f>G137/$G$243</f>
        <v/>
      </c>
      <c r="I137" s="30">
        <f>ROUND(F137*Прил.10!$D$13,2)</f>
        <v/>
      </c>
      <c r="J137" s="30">
        <f>ROUND(I137*E137,2)</f>
        <v/>
      </c>
    </row>
    <row r="138" hidden="1" outlineLevel="1" ht="38.25" customFormat="1" customHeight="1" s="196">
      <c r="A138" s="255" t="n">
        <v>110</v>
      </c>
      <c r="B138" s="135" t="inlineStr">
        <is>
          <t>08.4.03.03-0030</t>
        </is>
      </c>
      <c r="C138" s="254" t="inlineStr">
        <is>
          <t>Сталь арматурная, горячекатаная, периодического профиля, класс А-III, диаметр 8 мм</t>
        </is>
      </c>
      <c r="D138" s="255" t="inlineStr">
        <is>
          <t>т</t>
        </is>
      </c>
      <c r="E138" s="347" t="n">
        <v>0.281</v>
      </c>
      <c r="F138" s="257" t="n">
        <v>8102.64</v>
      </c>
      <c r="G138" s="30">
        <f>ROUND(E138*F138,2)</f>
        <v/>
      </c>
      <c r="H138" s="128">
        <f>G138/$G$243</f>
        <v/>
      </c>
      <c r="I138" s="30">
        <f>ROUND(F138*Прил.10!$D$13,2)</f>
        <v/>
      </c>
      <c r="J138" s="30">
        <f>ROUND(I138*E138,2)</f>
        <v/>
      </c>
    </row>
    <row r="139" hidden="1" outlineLevel="1" ht="14.25" customFormat="1" customHeight="1" s="196">
      <c r="A139" s="255" t="n">
        <v>111</v>
      </c>
      <c r="B139" s="135" t="inlineStr">
        <is>
          <t>01.4.01.03-0153</t>
        </is>
      </c>
      <c r="C139" s="254" t="inlineStr">
        <is>
          <t>Долото шнековое, диаметр 250 мм</t>
        </is>
      </c>
      <c r="D139" s="255" t="inlineStr">
        <is>
          <t>шт</t>
        </is>
      </c>
      <c r="E139" s="347" t="n">
        <v>3.0171</v>
      </c>
      <c r="F139" s="257" t="n">
        <v>699.6</v>
      </c>
      <c r="G139" s="30">
        <f>ROUND(E139*F139,2)</f>
        <v/>
      </c>
      <c r="H139" s="128">
        <f>G139/$G$243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6">
      <c r="A140" s="255" t="n">
        <v>112</v>
      </c>
      <c r="B140" s="135" t="inlineStr">
        <is>
          <t>08.4.03.02-0003</t>
        </is>
      </c>
      <c r="C140" s="254" t="inlineStr">
        <is>
          <t>Сталь арматурная, горячекатаная, гладкая, класс А-I, диаметр 10 мм</t>
        </is>
      </c>
      <c r="D140" s="255" t="inlineStr">
        <is>
          <t>т</t>
        </is>
      </c>
      <c r="E140" s="347" t="n">
        <v>0.3</v>
      </c>
      <c r="F140" s="257" t="n">
        <v>6726.18</v>
      </c>
      <c r="G140" s="30">
        <f>ROUND(E140*F140,2)</f>
        <v/>
      </c>
      <c r="H140" s="128">
        <f>G140/$G$243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6">
      <c r="A141" s="255" t="n">
        <v>113</v>
      </c>
      <c r="B141" s="135" t="inlineStr">
        <is>
          <t>20.1.02.05-0013</t>
        </is>
      </c>
      <c r="C141" s="254" t="inlineStr">
        <is>
          <t>Коромысло: универсальное трехлучевое 3КУ-16-1</t>
        </is>
      </c>
      <c r="D141" s="255" t="inlineStr">
        <is>
          <t>шт</t>
        </is>
      </c>
      <c r="E141" s="347" t="n">
        <v>4</v>
      </c>
      <c r="F141" s="257" t="n">
        <v>470.86</v>
      </c>
      <c r="G141" s="30">
        <f>ROUND(E141*F141,2)</f>
        <v/>
      </c>
      <c r="H141" s="128">
        <f>G141/$G$243</f>
        <v/>
      </c>
      <c r="I141" s="30">
        <f>ROUND(F141*Прил.10!$D$13,2)</f>
        <v/>
      </c>
      <c r="J141" s="30">
        <f>ROUND(I141*E141,2)</f>
        <v/>
      </c>
    </row>
    <row r="142" hidden="1" outlineLevel="1" ht="14.25" customFormat="1" customHeight="1" s="196">
      <c r="A142" s="255" t="n">
        <v>114</v>
      </c>
      <c r="B142" s="135" t="inlineStr">
        <is>
          <t>01.2.03.03-0045</t>
        </is>
      </c>
      <c r="C142" s="254" t="inlineStr">
        <is>
          <t>Мастика битумно-полимерная</t>
        </is>
      </c>
      <c r="D142" s="255" t="inlineStr">
        <is>
          <t>т</t>
        </is>
      </c>
      <c r="E142" s="347" t="n">
        <v>1.112</v>
      </c>
      <c r="F142" s="257" t="n">
        <v>1500</v>
      </c>
      <c r="G142" s="30">
        <f>ROUND(E142*F142,2)</f>
        <v/>
      </c>
      <c r="H142" s="128">
        <f>G142/$G$243</f>
        <v/>
      </c>
      <c r="I142" s="30">
        <f>ROUND(F142*Прил.10!$D$13,2)</f>
        <v/>
      </c>
      <c r="J142" s="30">
        <f>ROUND(I142*E142,2)</f>
        <v/>
      </c>
    </row>
    <row r="143" hidden="1" outlineLevel="1" ht="25.5" customFormat="1" customHeight="1" s="196">
      <c r="A143" s="255" t="n">
        <v>115</v>
      </c>
      <c r="B143" s="135" t="inlineStr">
        <is>
          <t>02.2.05.04-1777</t>
        </is>
      </c>
      <c r="C143" s="254" t="inlineStr">
        <is>
          <t>Щебень М 800, фракция 20-40 мм, группа 2</t>
        </is>
      </c>
      <c r="D143" s="255" t="inlineStr">
        <is>
          <t>м3</t>
        </is>
      </c>
      <c r="E143" s="347" t="n">
        <v>14.289187</v>
      </c>
      <c r="F143" s="257" t="n">
        <v>108.4</v>
      </c>
      <c r="G143" s="30">
        <f>ROUND(E143*F143,2)</f>
        <v/>
      </c>
      <c r="H143" s="128">
        <f>G143/$G$243</f>
        <v/>
      </c>
      <c r="I143" s="30">
        <f>ROUND(F143*Прил.10!$D$13,2)</f>
        <v/>
      </c>
      <c r="J143" s="30">
        <f>ROUND(I143*E143,2)</f>
        <v/>
      </c>
    </row>
    <row r="144" hidden="1" outlineLevel="1" ht="25.5" customFormat="1" customHeight="1" s="196">
      <c r="A144" s="255" t="n">
        <v>116</v>
      </c>
      <c r="B144" s="135" t="inlineStr">
        <is>
          <t>22.2.02.04-0054</t>
        </is>
      </c>
      <c r="C144" s="254" t="inlineStr">
        <is>
          <t>Звено промежуточное трехлапчатое ПРТ-21/16-2</t>
        </is>
      </c>
      <c r="D144" s="255" t="inlineStr">
        <is>
          <t>шт</t>
        </is>
      </c>
      <c r="E144" s="347" t="n">
        <v>17</v>
      </c>
      <c r="F144" s="257" t="n">
        <v>80.09999999999999</v>
      </c>
      <c r="G144" s="30">
        <f>ROUND(E144*F144,2)</f>
        <v/>
      </c>
      <c r="H144" s="128">
        <f>G144/$G$243</f>
        <v/>
      </c>
      <c r="I144" s="30">
        <f>ROUND(F144*Прил.10!$D$13,2)</f>
        <v/>
      </c>
      <c r="J144" s="30">
        <f>ROUND(I144*E144,2)</f>
        <v/>
      </c>
    </row>
    <row r="145" hidden="1" outlineLevel="1" ht="14.25" customFormat="1" customHeight="1" s="196">
      <c r="A145" s="255" t="n">
        <v>117</v>
      </c>
      <c r="B145" s="135" t="inlineStr">
        <is>
          <t>20.5.04.04-0011</t>
        </is>
      </c>
      <c r="C145" s="254" t="inlineStr">
        <is>
          <t>Зажим натяжной: НАС-330-1</t>
        </is>
      </c>
      <c r="D145" s="255" t="inlineStr">
        <is>
          <t>шт</t>
        </is>
      </c>
      <c r="E145" s="347" t="n">
        <v>8</v>
      </c>
      <c r="F145" s="257" t="n">
        <v>167.29</v>
      </c>
      <c r="G145" s="30">
        <f>ROUND(E145*F145,2)</f>
        <v/>
      </c>
      <c r="H145" s="128">
        <f>G145/$G$243</f>
        <v/>
      </c>
      <c r="I145" s="30">
        <f>ROUND(F145*Прил.10!$D$13,2)</f>
        <v/>
      </c>
      <c r="J145" s="30">
        <f>ROUND(I145*E145,2)</f>
        <v/>
      </c>
    </row>
    <row r="146" hidden="1" outlineLevel="1" ht="25.5" customFormat="1" customHeight="1" s="196">
      <c r="A146" s="255" t="n">
        <v>118</v>
      </c>
      <c r="B146" s="135" t="inlineStr">
        <is>
          <t>08.4.01.01-0022</t>
        </is>
      </c>
      <c r="C146" s="254" t="inlineStr">
        <is>
          <t>Детали анкерные с резьбой из прямых или гнутых круглых стержней</t>
        </is>
      </c>
      <c r="D146" s="255" t="inlineStr">
        <is>
          <t>т</t>
        </is>
      </c>
      <c r="E146" s="347" t="n">
        <v>0.128</v>
      </c>
      <c r="F146" s="257" t="n">
        <v>10100</v>
      </c>
      <c r="G146" s="30">
        <f>ROUND(E146*F146,2)</f>
        <v/>
      </c>
      <c r="H146" s="128">
        <f>G146/$G$243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6">
      <c r="A147" s="255" t="n">
        <v>119</v>
      </c>
      <c r="B147" s="135" t="inlineStr">
        <is>
          <t>02.3.01.02-1020</t>
        </is>
      </c>
      <c r="C147" s="254" t="inlineStr">
        <is>
          <t>Песок природный II класс, повышенной крупности, круглые сита</t>
        </is>
      </c>
      <c r="D147" s="255" t="inlineStr">
        <is>
          <t>м3</t>
        </is>
      </c>
      <c r="E147" s="347" t="n">
        <v>21.12</v>
      </c>
      <c r="F147" s="257" t="n">
        <v>59.99</v>
      </c>
      <c r="G147" s="30">
        <f>ROUND(E147*F147,2)</f>
        <v/>
      </c>
      <c r="H147" s="128">
        <f>G147/$G$243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6">
      <c r="A148" s="255" t="n">
        <v>120</v>
      </c>
      <c r="B148" s="135" t="inlineStr">
        <is>
          <t>20.1.01.02-0087</t>
        </is>
      </c>
      <c r="C148" s="254" t="inlineStr">
        <is>
          <t>Зажим аппаратный штыревой: АШМ-12-1</t>
        </is>
      </c>
      <c r="D148" s="255" t="inlineStr">
        <is>
          <t>шт</t>
        </is>
      </c>
      <c r="E148" s="347" t="n">
        <v>8</v>
      </c>
      <c r="F148" s="257" t="n">
        <v>136.52</v>
      </c>
      <c r="G148" s="30">
        <f>ROUND(E148*F148,2)</f>
        <v/>
      </c>
      <c r="H148" s="128">
        <f>G148/$G$243</f>
        <v/>
      </c>
      <c r="I148" s="30">
        <f>ROUND(F148*Прил.10!$D$13,2)</f>
        <v/>
      </c>
      <c r="J148" s="30">
        <f>ROUND(I148*E148,2)</f>
        <v/>
      </c>
    </row>
    <row r="149" hidden="1" outlineLevel="1" ht="14.25" customFormat="1" customHeight="1" s="196">
      <c r="A149" s="255" t="n">
        <v>121</v>
      </c>
      <c r="B149" s="135" t="inlineStr">
        <is>
          <t>01.7.15.10-0035</t>
        </is>
      </c>
      <c r="C149" s="254" t="inlineStr">
        <is>
          <t>Скобы СК-21-1А</t>
        </is>
      </c>
      <c r="D149" s="255" t="inlineStr">
        <is>
          <t>шт</t>
        </is>
      </c>
      <c r="E149" s="347" t="n">
        <v>9</v>
      </c>
      <c r="F149" s="257" t="n">
        <v>116.92</v>
      </c>
      <c r="G149" s="30">
        <f>ROUND(E149*F149,2)</f>
        <v/>
      </c>
      <c r="H149" s="128">
        <f>G149/$G$243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6">
      <c r="A150" s="255" t="n">
        <v>122</v>
      </c>
      <c r="B150" s="135" t="inlineStr">
        <is>
          <t>01.7.15.10-0031</t>
        </is>
      </c>
      <c r="C150" s="254" t="inlineStr">
        <is>
          <t>Скобы СК-7-1А</t>
        </is>
      </c>
      <c r="D150" s="255" t="inlineStr">
        <is>
          <t>шт</t>
        </is>
      </c>
      <c r="E150" s="347" t="n">
        <v>36</v>
      </c>
      <c r="F150" s="257" t="n">
        <v>28.07</v>
      </c>
      <c r="G150" s="30">
        <f>ROUND(E150*F150,2)</f>
        <v/>
      </c>
      <c r="H150" s="128">
        <f>G150/$G$243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6">
      <c r="A151" s="255" t="n">
        <v>123</v>
      </c>
      <c r="B151" s="135" t="inlineStr">
        <is>
          <t>22.2.02.04-0036</t>
        </is>
      </c>
      <c r="C151" s="254" t="inlineStr">
        <is>
          <t>Звено промежуточное регулируемое ПРР-12-1</t>
        </is>
      </c>
      <c r="D151" s="255" t="inlineStr">
        <is>
          <t>шт</t>
        </is>
      </c>
      <c r="E151" s="347" t="n">
        <v>5</v>
      </c>
      <c r="F151" s="257" t="n">
        <v>193.24</v>
      </c>
      <c r="G151" s="30">
        <f>ROUND(E151*F151,2)</f>
        <v/>
      </c>
      <c r="H151" s="128">
        <f>G151/$G$243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6">
      <c r="A152" s="255" t="n">
        <v>124</v>
      </c>
      <c r="B152" s="135" t="inlineStr">
        <is>
          <t>10.3.02.03-0011</t>
        </is>
      </c>
      <c r="C152" s="254" t="inlineStr">
        <is>
          <t>Припои оловянно-свинцовые бессурьмянистые, марка ПОС30</t>
        </is>
      </c>
      <c r="D152" s="255" t="inlineStr">
        <is>
          <t>т</t>
        </is>
      </c>
      <c r="E152" s="347" t="n">
        <v>0.012</v>
      </c>
      <c r="F152" s="257" t="n">
        <v>68050</v>
      </c>
      <c r="G152" s="30">
        <f>ROUND(E152*F152,2)</f>
        <v/>
      </c>
      <c r="H152" s="128">
        <f>G152/$G$243</f>
        <v/>
      </c>
      <c r="I152" s="30">
        <f>ROUND(F152*Прил.10!$D$13,2)</f>
        <v/>
      </c>
      <c r="J152" s="30">
        <f>ROUND(I152*E152,2)</f>
        <v/>
      </c>
    </row>
    <row r="153" hidden="1" outlineLevel="1" ht="14.25" customFormat="1" customHeight="1" s="196">
      <c r="A153" s="255" t="n">
        <v>125</v>
      </c>
      <c r="B153" s="135" t="inlineStr">
        <is>
          <t>20.1.01.12-0004</t>
        </is>
      </c>
      <c r="C153" s="254" t="inlineStr">
        <is>
          <t>Зажим поддерживающий глухой 3ПГН-5-7</t>
        </is>
      </c>
      <c r="D153" s="255" t="inlineStr">
        <is>
          <t>шт</t>
        </is>
      </c>
      <c r="E153" s="347" t="n">
        <v>1</v>
      </c>
      <c r="F153" s="257" t="n">
        <v>809.8099999999999</v>
      </c>
      <c r="G153" s="30">
        <f>ROUND(E153*F153,2)</f>
        <v/>
      </c>
      <c r="H153" s="128">
        <f>G153/$G$243</f>
        <v/>
      </c>
      <c r="I153" s="30">
        <f>ROUND(F153*Прил.10!$D$13,2)</f>
        <v/>
      </c>
      <c r="J153" s="30">
        <f>ROUND(I153*E153,2)</f>
        <v/>
      </c>
    </row>
    <row r="154" hidden="1" outlineLevel="1" ht="14.25" customFormat="1" customHeight="1" s="196">
      <c r="A154" s="255" t="n">
        <v>126</v>
      </c>
      <c r="B154" s="135" t="inlineStr">
        <is>
          <t>01.7.11.07-0054</t>
        </is>
      </c>
      <c r="C154" s="254" t="inlineStr">
        <is>
          <t>Электроды сварочные Э42, диаметр 6 мм</t>
        </is>
      </c>
      <c r="D154" s="255" t="inlineStr">
        <is>
          <t>т</t>
        </is>
      </c>
      <c r="E154" s="347" t="n">
        <v>0.084852</v>
      </c>
      <c r="F154" s="257" t="n">
        <v>9424</v>
      </c>
      <c r="G154" s="30">
        <f>ROUND(E154*F154,2)</f>
        <v/>
      </c>
      <c r="H154" s="128">
        <f>G154/$G$243</f>
        <v/>
      </c>
      <c r="I154" s="30">
        <f>ROUND(F154*Прил.10!$D$13,2)</f>
        <v/>
      </c>
      <c r="J154" s="30">
        <f>ROUND(I154*E154,2)</f>
        <v/>
      </c>
    </row>
    <row r="155" hidden="1" outlineLevel="1" ht="38.25" customFormat="1" customHeight="1" s="196">
      <c r="A155" s="255" t="n">
        <v>127</v>
      </c>
      <c r="B155" s="135" t="inlineStr">
        <is>
          <t>08.3.05.02-0101</t>
        </is>
      </c>
      <c r="C155" s="254" t="inlineStr">
        <is>
          <t>Прокат толстолистовой горячекатаный в листах, марка стали ВСт3пс5, толщина 4-6 мм</t>
        </is>
      </c>
      <c r="D155" s="255" t="inlineStr">
        <is>
          <t>т</t>
        </is>
      </c>
      <c r="E155" s="347" t="n">
        <v>0.1366</v>
      </c>
      <c r="F155" s="257" t="n">
        <v>5763</v>
      </c>
      <c r="G155" s="30">
        <f>ROUND(E155*F155,2)</f>
        <v/>
      </c>
      <c r="H155" s="128">
        <f>G155/$G$243</f>
        <v/>
      </c>
      <c r="I155" s="30">
        <f>ROUND(F155*Прил.10!$D$13,2)</f>
        <v/>
      </c>
      <c r="J155" s="30">
        <f>ROUND(I155*E155,2)</f>
        <v/>
      </c>
    </row>
    <row r="156" hidden="1" outlineLevel="1" ht="14.25" customFormat="1" customHeight="1" s="196">
      <c r="A156" s="255" t="n">
        <v>128</v>
      </c>
      <c r="B156" s="135" t="inlineStr">
        <is>
          <t>01.7.20.08-0031</t>
        </is>
      </c>
      <c r="C156" s="254" t="inlineStr">
        <is>
          <t>Бязь суровая</t>
        </is>
      </c>
      <c r="D156" s="255" t="inlineStr">
        <is>
          <t>10 м2</t>
        </is>
      </c>
      <c r="E156" s="347" t="n">
        <v>9.76</v>
      </c>
      <c r="F156" s="257" t="n">
        <v>79.09999999999999</v>
      </c>
      <c r="G156" s="30">
        <f>ROUND(E156*F156,2)</f>
        <v/>
      </c>
      <c r="H156" s="128">
        <f>G156/$G$243</f>
        <v/>
      </c>
      <c r="I156" s="30">
        <f>ROUND(F156*Прил.10!$D$13,2)</f>
        <v/>
      </c>
      <c r="J156" s="30">
        <f>ROUND(I156*E156,2)</f>
        <v/>
      </c>
    </row>
    <row r="157" hidden="1" outlineLevel="1" ht="25.5" customFormat="1" customHeight="1" s="196">
      <c r="A157" s="255" t="n">
        <v>129</v>
      </c>
      <c r="B157" s="135" t="inlineStr">
        <is>
          <t>25.1.01.04-0031</t>
        </is>
      </c>
      <c r="C157" s="254" t="inlineStr">
        <is>
          <t>Шпалы непропитанные для железных дорог, тип I</t>
        </is>
      </c>
      <c r="D157" s="255" t="inlineStr">
        <is>
          <t>шт</t>
        </is>
      </c>
      <c r="E157" s="347" t="n">
        <v>2.56</v>
      </c>
      <c r="F157" s="257" t="n">
        <v>266.67</v>
      </c>
      <c r="G157" s="30">
        <f>ROUND(E157*F157,2)</f>
        <v/>
      </c>
      <c r="H157" s="128">
        <f>G157/$G$243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6">
      <c r="A158" s="255" t="n">
        <v>130</v>
      </c>
      <c r="B158" s="135" t="inlineStr">
        <is>
          <t>01.7.11.07-0034</t>
        </is>
      </c>
      <c r="C158" s="254" t="inlineStr">
        <is>
          <t>Электроды сварочные Э42А, диаметр 4 мм</t>
        </is>
      </c>
      <c r="D158" s="255" t="inlineStr">
        <is>
          <t>кг</t>
        </is>
      </c>
      <c r="E158" s="347" t="n">
        <v>57.91</v>
      </c>
      <c r="F158" s="257" t="n">
        <v>10.57</v>
      </c>
      <c r="G158" s="30">
        <f>ROUND(E158*F158,2)</f>
        <v/>
      </c>
      <c r="H158" s="128">
        <f>G158/$G$243</f>
        <v/>
      </c>
      <c r="I158" s="30">
        <f>ROUND(F158*Прил.10!$D$13,2)</f>
        <v/>
      </c>
      <c r="J158" s="30">
        <f>ROUND(I158*E158,2)</f>
        <v/>
      </c>
    </row>
    <row r="159" hidden="1" outlineLevel="1" ht="14.25" customFormat="1" customHeight="1" s="196">
      <c r="A159" s="255" t="n">
        <v>131</v>
      </c>
      <c r="B159" s="135" t="inlineStr">
        <is>
          <t>14.2.01.05-0003</t>
        </is>
      </c>
      <c r="C159" s="254" t="inlineStr">
        <is>
          <t>Композиция цинконаполненная</t>
        </is>
      </c>
      <c r="D159" s="255" t="inlineStr">
        <is>
          <t>кг</t>
        </is>
      </c>
      <c r="E159" s="347" t="n">
        <v>5.3</v>
      </c>
      <c r="F159" s="257" t="n">
        <v>114.42</v>
      </c>
      <c r="G159" s="30">
        <f>ROUND(E159*F159,2)</f>
        <v/>
      </c>
      <c r="H159" s="128">
        <f>G159/$G$243</f>
        <v/>
      </c>
      <c r="I159" s="30">
        <f>ROUND(F159*Прил.10!$D$13,2)</f>
        <v/>
      </c>
      <c r="J159" s="30">
        <f>ROUND(I159*E159,2)</f>
        <v/>
      </c>
    </row>
    <row r="160" hidden="1" outlineLevel="1" ht="14.25" customFormat="1" customHeight="1" s="196">
      <c r="A160" s="255" t="n">
        <v>132</v>
      </c>
      <c r="B160" s="135" t="inlineStr">
        <is>
          <t>11.2.13.04-0011</t>
        </is>
      </c>
      <c r="C160" s="254" t="inlineStr">
        <is>
          <t>Щиты из досок, толщина 25 мм</t>
        </is>
      </c>
      <c r="D160" s="255" t="inlineStr">
        <is>
          <t>м2</t>
        </is>
      </c>
      <c r="E160" s="347" t="n">
        <v>16.7346</v>
      </c>
      <c r="F160" s="257" t="n">
        <v>35.53</v>
      </c>
      <c r="G160" s="30">
        <f>ROUND(E160*F160,2)</f>
        <v/>
      </c>
      <c r="H160" s="128">
        <f>G160/$G$243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6">
      <c r="A161" s="255" t="n">
        <v>133</v>
      </c>
      <c r="B161" s="135" t="inlineStr">
        <is>
          <t>08.3.05.02-0052</t>
        </is>
      </c>
      <c r="C161" s="254" t="inlineStr">
        <is>
          <t>Прокат толстолистовой горячекатаный марка стали Ст3, толщина 2-6 мм</t>
        </is>
      </c>
      <c r="D161" s="255" t="inlineStr">
        <is>
          <t>т</t>
        </is>
      </c>
      <c r="E161" s="347" t="n">
        <v>0.1</v>
      </c>
      <c r="F161" s="257" t="n">
        <v>5941.89</v>
      </c>
      <c r="G161" s="30">
        <f>ROUND(E161*F161,2)</f>
        <v/>
      </c>
      <c r="H161" s="128">
        <f>G161/$G$243</f>
        <v/>
      </c>
      <c r="I161" s="30">
        <f>ROUND(F161*Прил.10!$D$13,2)</f>
        <v/>
      </c>
      <c r="J161" s="30">
        <f>ROUND(I161*E161,2)</f>
        <v/>
      </c>
    </row>
    <row r="162" hidden="1" outlineLevel="1" ht="14.25" customFormat="1" customHeight="1" s="196">
      <c r="A162" s="255" t="n">
        <v>134</v>
      </c>
      <c r="B162" s="135" t="inlineStr">
        <is>
          <t>20.1.02.22-0013</t>
        </is>
      </c>
      <c r="C162" s="254" t="inlineStr">
        <is>
          <t>Ушко: специальное УС-7-16</t>
        </is>
      </c>
      <c r="D162" s="255" t="inlineStr">
        <is>
          <t>шт</t>
        </is>
      </c>
      <c r="E162" s="347" t="n">
        <v>6</v>
      </c>
      <c r="F162" s="257" t="n">
        <v>88.97</v>
      </c>
      <c r="G162" s="30">
        <f>ROUND(E162*F162,2)</f>
        <v/>
      </c>
      <c r="H162" s="128">
        <f>G162/$G$243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6">
      <c r="A163" s="255" t="n">
        <v>135</v>
      </c>
      <c r="B163" s="135" t="inlineStr">
        <is>
          <t>11.2.13.04-0012</t>
        </is>
      </c>
      <c r="C163" s="254" t="inlineStr">
        <is>
          <t>Щиты из досок, толщина 40 мм</t>
        </is>
      </c>
      <c r="D163" s="255" t="inlineStr">
        <is>
          <t>м2</t>
        </is>
      </c>
      <c r="E163" s="347" t="n">
        <v>8.6944</v>
      </c>
      <c r="F163" s="257" t="n">
        <v>57.63</v>
      </c>
      <c r="G163" s="30">
        <f>ROUND(E163*F163,2)</f>
        <v/>
      </c>
      <c r="H163" s="128">
        <f>G163/$G$243</f>
        <v/>
      </c>
      <c r="I163" s="30">
        <f>ROUND(F163*Прил.10!$D$13,2)</f>
        <v/>
      </c>
      <c r="J163" s="30">
        <f>ROUND(I163*E163,2)</f>
        <v/>
      </c>
    </row>
    <row r="164" hidden="1" outlineLevel="1" ht="38.25" customFormat="1" customHeight="1" s="196">
      <c r="A164" s="255" t="n">
        <v>136</v>
      </c>
      <c r="B164" s="135" t="inlineStr">
        <is>
          <t>11.1.03.06-0095</t>
        </is>
      </c>
      <c r="C164" s="254" t="inlineStr">
        <is>
          <t>Доска обрезная, хвойных пород, ширина 75-150 мм, толщина 44 мм и более, длина 4-6,5 м, сорт III</t>
        </is>
      </c>
      <c r="D164" s="255" t="inlineStr">
        <is>
          <t>м3</t>
        </is>
      </c>
      <c r="E164" s="347" t="n">
        <v>0.442884</v>
      </c>
      <c r="F164" s="257" t="n">
        <v>1056</v>
      </c>
      <c r="G164" s="30">
        <f>ROUND(E164*F164,2)</f>
        <v/>
      </c>
      <c r="H164" s="128">
        <f>G164/$G$243</f>
        <v/>
      </c>
      <c r="I164" s="30">
        <f>ROUND(F164*Прил.10!$D$13,2)</f>
        <v/>
      </c>
      <c r="J164" s="30">
        <f>ROUND(I164*E164,2)</f>
        <v/>
      </c>
    </row>
    <row r="165" hidden="1" outlineLevel="1" ht="38.25" customFormat="1" customHeight="1" s="196">
      <c r="A165" s="255" t="n">
        <v>137</v>
      </c>
      <c r="B165" s="135" t="inlineStr">
        <is>
          <t>11.1.03.06-0087</t>
        </is>
      </c>
      <c r="C165" s="254" t="inlineStr">
        <is>
          <t>Доска обрезная, хвойных пород, ширина 75-150 мм, толщина 25 мм, длина 4-6,5 м, сорт III</t>
        </is>
      </c>
      <c r="D165" s="255" t="inlineStr">
        <is>
          <t>м3</t>
        </is>
      </c>
      <c r="E165" s="347" t="n">
        <v>0.416512</v>
      </c>
      <c r="F165" s="257" t="n">
        <v>1100</v>
      </c>
      <c r="G165" s="30">
        <f>ROUND(E165*F165,2)</f>
        <v/>
      </c>
      <c r="H165" s="128">
        <f>G165/$G$243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6">
      <c r="A166" s="255" t="n">
        <v>138</v>
      </c>
      <c r="B166" s="135" t="inlineStr">
        <is>
          <t>20.5.04.04-0014</t>
        </is>
      </c>
      <c r="C166" s="254" t="inlineStr">
        <is>
          <t>Зажим натяжной НАС-450-1</t>
        </is>
      </c>
      <c r="D166" s="255" t="inlineStr">
        <is>
          <t>шт</t>
        </is>
      </c>
      <c r="E166" s="347" t="n">
        <v>2</v>
      </c>
      <c r="F166" s="257" t="n">
        <v>218.69</v>
      </c>
      <c r="G166" s="30">
        <f>ROUND(E166*F166,2)</f>
        <v/>
      </c>
      <c r="H166" s="128">
        <f>G166/$G$243</f>
        <v/>
      </c>
      <c r="I166" s="30">
        <f>ROUND(F166*Прил.10!$D$13,2)</f>
        <v/>
      </c>
      <c r="J166" s="30">
        <f>ROUND(I166*E166,2)</f>
        <v/>
      </c>
    </row>
    <row r="167" hidden="1" outlineLevel="1" ht="14.25" customFormat="1" customHeight="1" s="196">
      <c r="A167" s="255" t="n">
        <v>139</v>
      </c>
      <c r="B167" s="135" t="inlineStr">
        <is>
          <t>01.3.02.08-0001</t>
        </is>
      </c>
      <c r="C167" s="254" t="inlineStr">
        <is>
          <t>Кислород газообразный технический</t>
        </is>
      </c>
      <c r="D167" s="255" t="inlineStr">
        <is>
          <t>м3</t>
        </is>
      </c>
      <c r="E167" s="347" t="n">
        <v>68.71040000000001</v>
      </c>
      <c r="F167" s="257" t="n">
        <v>6.22</v>
      </c>
      <c r="G167" s="30">
        <f>ROUND(E167*F167,2)</f>
        <v/>
      </c>
      <c r="H167" s="128">
        <f>G167/$G$243</f>
        <v/>
      </c>
      <c r="I167" s="30">
        <f>ROUND(F167*Прил.10!$D$13,2)</f>
        <v/>
      </c>
      <c r="J167" s="30">
        <f>ROUND(I167*E167,2)</f>
        <v/>
      </c>
    </row>
    <row r="168" hidden="1" outlineLevel="1" ht="14.25" customFormat="1" customHeight="1" s="196">
      <c r="A168" s="255" t="n">
        <v>140</v>
      </c>
      <c r="B168" s="135" t="inlineStr">
        <is>
          <t>20.1.02.22-0006</t>
        </is>
      </c>
      <c r="C168" s="254" t="inlineStr">
        <is>
          <t>Ушко однолапчатое У1-12-16</t>
        </is>
      </c>
      <c r="D168" s="255" t="inlineStr">
        <is>
          <t>шт</t>
        </is>
      </c>
      <c r="E168" s="347" t="n">
        <v>3</v>
      </c>
      <c r="F168" s="257" t="n">
        <v>137.86</v>
      </c>
      <c r="G168" s="30">
        <f>ROUND(E168*F168,2)</f>
        <v/>
      </c>
      <c r="H168" s="128">
        <f>G168/$G$243</f>
        <v/>
      </c>
      <c r="I168" s="30">
        <f>ROUND(F168*Прил.10!$D$13,2)</f>
        <v/>
      </c>
      <c r="J168" s="30">
        <f>ROUND(I168*E168,2)</f>
        <v/>
      </c>
    </row>
    <row r="169" hidden="1" outlineLevel="1" ht="25.5" customFormat="1" customHeight="1" s="196">
      <c r="A169" s="255" t="n">
        <v>141</v>
      </c>
      <c r="B169" s="135" t="inlineStr">
        <is>
          <t>22.2.02.04-0042</t>
        </is>
      </c>
      <c r="C169" s="254" t="inlineStr">
        <is>
          <t>Звено промежуточное трехлапчатое ПРТ-7/12-2</t>
        </is>
      </c>
      <c r="D169" s="255" t="inlineStr">
        <is>
          <t>шт</t>
        </is>
      </c>
      <c r="E169" s="347" t="n">
        <v>10</v>
      </c>
      <c r="F169" s="257" t="n">
        <v>40.06</v>
      </c>
      <c r="G169" s="30">
        <f>ROUND(E169*F169,2)</f>
        <v/>
      </c>
      <c r="H169" s="128">
        <f>G169/$G$243</f>
        <v/>
      </c>
      <c r="I169" s="30">
        <f>ROUND(F169*Прил.10!$D$13,2)</f>
        <v/>
      </c>
      <c r="J169" s="30">
        <f>ROUND(I169*E169,2)</f>
        <v/>
      </c>
    </row>
    <row r="170" hidden="1" outlineLevel="1" ht="51" customFormat="1" customHeight="1" s="196">
      <c r="A170" s="255" t="n">
        <v>142</v>
      </c>
      <c r="B170" s="135" t="inlineStr">
        <is>
          <t>20.5.04.04-0061</t>
        </is>
      </c>
      <c r="C170" s="254" t="inlineStr">
        <is>
          <t>Зажимы натяжные болтовые НБН алюминиевые для крепления многопроволочных проводов сечением 95-120 мм2</t>
        </is>
      </c>
      <c r="D170" s="255" t="inlineStr">
        <is>
          <t>шт</t>
        </is>
      </c>
      <c r="E170" s="347" t="n">
        <v>1</v>
      </c>
      <c r="F170" s="257" t="n">
        <v>389.85</v>
      </c>
      <c r="G170" s="30">
        <f>ROUND(E170*F170,2)</f>
        <v/>
      </c>
      <c r="H170" s="128">
        <f>G170/$G$243</f>
        <v/>
      </c>
      <c r="I170" s="30">
        <f>ROUND(F170*Прил.10!$D$13,2)</f>
        <v/>
      </c>
      <c r="J170" s="30">
        <f>ROUND(I170*E170,2)</f>
        <v/>
      </c>
    </row>
    <row r="171" hidden="1" outlineLevel="1" ht="14.25" customFormat="1" customHeight="1" s="196">
      <c r="A171" s="255" t="n">
        <v>143</v>
      </c>
      <c r="B171" s="135" t="inlineStr">
        <is>
          <t>01.7.17.11-0001</t>
        </is>
      </c>
      <c r="C171" s="254" t="inlineStr">
        <is>
          <t>Бумага шлифовальная</t>
        </is>
      </c>
      <c r="D171" s="255" t="inlineStr">
        <is>
          <t>кг</t>
        </is>
      </c>
      <c r="E171" s="347" t="n">
        <v>7.76</v>
      </c>
      <c r="F171" s="257" t="n">
        <v>50</v>
      </c>
      <c r="G171" s="30">
        <f>ROUND(E171*F171,2)</f>
        <v/>
      </c>
      <c r="H171" s="128">
        <f>G171/$G$243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6">
      <c r="A172" s="255" t="n">
        <v>144</v>
      </c>
      <c r="B172" s="135" t="inlineStr">
        <is>
          <t>01.3.01.03-0002</t>
        </is>
      </c>
      <c r="C172" s="254" t="inlineStr">
        <is>
          <t>Керосин для технических целей</t>
        </is>
      </c>
      <c r="D172" s="255" t="inlineStr">
        <is>
          <t>т</t>
        </is>
      </c>
      <c r="E172" s="347" t="n">
        <v>0.14855</v>
      </c>
      <c r="F172" s="257" t="n">
        <v>2606.9</v>
      </c>
      <c r="G172" s="30">
        <f>ROUND(E172*F172,2)</f>
        <v/>
      </c>
      <c r="H172" s="128">
        <f>G172/$G$243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6">
      <c r="A173" s="255" t="n">
        <v>145</v>
      </c>
      <c r="B173" s="135" t="inlineStr">
        <is>
          <t>01.7.15.06-0111</t>
        </is>
      </c>
      <c r="C173" s="254" t="inlineStr">
        <is>
          <t>Гвозди строительные</t>
        </is>
      </c>
      <c r="D173" s="255" t="inlineStr">
        <is>
          <t>т</t>
        </is>
      </c>
      <c r="E173" s="347" t="n">
        <v>0.031954</v>
      </c>
      <c r="F173" s="257" t="n">
        <v>11978</v>
      </c>
      <c r="G173" s="30">
        <f>ROUND(E173*F173,2)</f>
        <v/>
      </c>
      <c r="H173" s="128">
        <f>G173/$G$243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6">
      <c r="A174" s="255" t="n">
        <v>146</v>
      </c>
      <c r="B174" s="135" t="inlineStr">
        <is>
          <t>20.1.02.22-0001</t>
        </is>
      </c>
      <c r="C174" s="254" t="inlineStr">
        <is>
          <t>Ушко: двухлапчатое укороченное У2К-7-16</t>
        </is>
      </c>
      <c r="D174" s="255" t="inlineStr">
        <is>
          <t>шт</t>
        </is>
      </c>
      <c r="E174" s="347" t="n">
        <v>11</v>
      </c>
      <c r="F174" s="257" t="n">
        <v>34.73</v>
      </c>
      <c r="G174" s="30">
        <f>ROUND(E174*F174,2)</f>
        <v/>
      </c>
      <c r="H174" s="128">
        <f>G174/$G$243</f>
        <v/>
      </c>
      <c r="I174" s="30">
        <f>ROUND(F174*Прил.10!$D$13,2)</f>
        <v/>
      </c>
      <c r="J174" s="30">
        <f>ROUND(I174*E174,2)</f>
        <v/>
      </c>
    </row>
    <row r="175" hidden="1" outlineLevel="1" ht="14.25" customFormat="1" customHeight="1" s="196">
      <c r="A175" s="255" t="n">
        <v>147</v>
      </c>
      <c r="B175" s="135" t="inlineStr">
        <is>
          <t>20.1.02.05-0011</t>
        </is>
      </c>
      <c r="C175" s="254" t="inlineStr">
        <is>
          <t>Коромысло: универсальное 2КУ-12-1</t>
        </is>
      </c>
      <c r="D175" s="255" t="inlineStr">
        <is>
          <t>шт</t>
        </is>
      </c>
      <c r="E175" s="347" t="n">
        <v>3</v>
      </c>
      <c r="F175" s="257" t="n">
        <v>127.11</v>
      </c>
      <c r="G175" s="30">
        <f>ROUND(E175*F175,2)</f>
        <v/>
      </c>
      <c r="H175" s="128">
        <f>G175/$G$243</f>
        <v/>
      </c>
      <c r="I175" s="30">
        <f>ROUND(F175*Прил.10!$D$13,2)</f>
        <v/>
      </c>
      <c r="J175" s="30">
        <f>ROUND(I175*E175,2)</f>
        <v/>
      </c>
    </row>
    <row r="176" hidden="1" outlineLevel="1" ht="14.25" customFormat="1" customHeight="1" s="196">
      <c r="A176" s="255" t="n">
        <v>148</v>
      </c>
      <c r="B176" s="135" t="inlineStr">
        <is>
          <t>11.1.03.05-0041</t>
        </is>
      </c>
      <c r="C176" s="254" t="inlineStr">
        <is>
          <t>Доски необрезные, дубовые, II сорт</t>
        </is>
      </c>
      <c r="D176" s="255" t="inlineStr">
        <is>
          <t>м3</t>
        </is>
      </c>
      <c r="E176" s="347" t="n">
        <v>0.26064</v>
      </c>
      <c r="F176" s="257" t="n">
        <v>1410</v>
      </c>
      <c r="G176" s="30">
        <f>ROUND(E176*F176,2)</f>
        <v/>
      </c>
      <c r="H176" s="128">
        <f>G176/$G$243</f>
        <v/>
      </c>
      <c r="I176" s="30">
        <f>ROUND(F176*Прил.10!$D$13,2)</f>
        <v/>
      </c>
      <c r="J176" s="30">
        <f>ROUND(I176*E176,2)</f>
        <v/>
      </c>
    </row>
    <row r="177" hidden="1" outlineLevel="1" ht="38.25" customFormat="1" customHeight="1" s="196">
      <c r="A177" s="255" t="n">
        <v>149</v>
      </c>
      <c r="B177" s="135" t="inlineStr">
        <is>
          <t>08.4.03.03-0031</t>
        </is>
      </c>
      <c r="C177" s="254" t="inlineStr">
        <is>
          <t>Сталь арматурная, горячекатаная, периодического профиля, класс А-III, диаметр 10 мм</t>
        </is>
      </c>
      <c r="D177" s="255" t="inlineStr">
        <is>
          <t>т</t>
        </is>
      </c>
      <c r="E177" s="347" t="n">
        <v>0.0448</v>
      </c>
      <c r="F177" s="257" t="n">
        <v>8014.15</v>
      </c>
      <c r="G177" s="30">
        <f>ROUND(E177*F177,2)</f>
        <v/>
      </c>
      <c r="H177" s="128">
        <f>G177/$G$243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6">
      <c r="A178" s="255" t="n">
        <v>150</v>
      </c>
      <c r="B178" s="135" t="inlineStr">
        <is>
          <t>01.7.15.10-0038</t>
        </is>
      </c>
      <c r="C178" s="254" t="inlineStr">
        <is>
          <t>Скобы трехлапчатые СКТ-16-1</t>
        </is>
      </c>
      <c r="D178" s="255" t="inlineStr">
        <is>
          <t>шт</t>
        </is>
      </c>
      <c r="E178" s="347" t="n">
        <v>3</v>
      </c>
      <c r="F178" s="257" t="n">
        <v>113.53</v>
      </c>
      <c r="G178" s="30">
        <f>ROUND(E178*F178,2)</f>
        <v/>
      </c>
      <c r="H178" s="128">
        <f>G178/$G$243</f>
        <v/>
      </c>
      <c r="I178" s="30">
        <f>ROUND(F178*Прил.10!$D$13,2)</f>
        <v/>
      </c>
      <c r="J178" s="30">
        <f>ROUND(I178*E178,2)</f>
        <v/>
      </c>
    </row>
    <row r="179" hidden="1" outlineLevel="1" ht="14.25" customFormat="1" customHeight="1" s="196">
      <c r="A179" s="255" t="n">
        <v>151</v>
      </c>
      <c r="B179" s="135" t="inlineStr">
        <is>
          <t>20.1.02.21-0043</t>
        </is>
      </c>
      <c r="C179" s="254" t="inlineStr">
        <is>
          <t>Узел крепления КГП-7-3</t>
        </is>
      </c>
      <c r="D179" s="255" t="inlineStr">
        <is>
          <t>шт</t>
        </is>
      </c>
      <c r="E179" s="347" t="n">
        <v>13</v>
      </c>
      <c r="F179" s="257" t="n">
        <v>25.55</v>
      </c>
      <c r="G179" s="30">
        <f>ROUND(E179*F179,2)</f>
        <v/>
      </c>
      <c r="H179" s="128">
        <f>G179/$G$243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6">
      <c r="A180" s="255" t="n">
        <v>152</v>
      </c>
      <c r="B180" s="135" t="inlineStr">
        <is>
          <t>22.2.02.04-0009</t>
        </is>
      </c>
      <c r="C180" s="254" t="inlineStr">
        <is>
          <t>Звено промежуточное монтажное ПТМ-12-3</t>
        </is>
      </c>
      <c r="D180" s="255" t="inlineStr">
        <is>
          <t>шт</t>
        </is>
      </c>
      <c r="E180" s="347" t="n">
        <v>3</v>
      </c>
      <c r="F180" s="257" t="n">
        <v>103.63</v>
      </c>
      <c r="G180" s="30">
        <f>ROUND(E180*F180,2)</f>
        <v/>
      </c>
      <c r="H180" s="128">
        <f>G180/$G$243</f>
        <v/>
      </c>
      <c r="I180" s="30">
        <f>ROUND(F180*Прил.10!$D$13,2)</f>
        <v/>
      </c>
      <c r="J180" s="30">
        <f>ROUND(I180*E180,2)</f>
        <v/>
      </c>
    </row>
    <row r="181" hidden="1" outlineLevel="1" ht="38.25" customFormat="1" customHeight="1" s="196">
      <c r="A181" s="255" t="n">
        <v>153</v>
      </c>
      <c r="B181" s="135" t="inlineStr">
        <is>
          <t>25.1.06.03-0001</t>
        </is>
      </c>
      <c r="C181" s="254" t="inlineStr">
        <is>
          <t>Знак для нумерации опор контактной сети из алюминиевого сплава NРКС 01.01.00СБ размером 210х150 мм</t>
        </is>
      </c>
      <c r="D181" s="255" t="inlineStr">
        <is>
          <t>100 шт</t>
        </is>
      </c>
      <c r="E181" s="347" t="n">
        <v>0.01</v>
      </c>
      <c r="F181" s="257" t="n">
        <v>29877</v>
      </c>
      <c r="G181" s="30">
        <f>ROUND(E181*F181,2)</f>
        <v/>
      </c>
      <c r="H181" s="128">
        <f>G181/$G$243</f>
        <v/>
      </c>
      <c r="I181" s="30">
        <f>ROUND(F181*Прил.10!$D$13,2)</f>
        <v/>
      </c>
      <c r="J181" s="30">
        <f>ROUND(I181*E181,2)</f>
        <v/>
      </c>
    </row>
    <row r="182" hidden="1" outlineLevel="1" ht="38.25" customFormat="1" customHeight="1" s="196">
      <c r="A182" s="255" t="n">
        <v>154</v>
      </c>
      <c r="B182" s="135" t="inlineStr">
        <is>
          <t>04.1.02.05-0031</t>
        </is>
      </c>
      <c r="C182" s="254" t="inlineStr">
        <is>
          <t>Смеси бетонные тяжелого бетона (БСТ), крупность заполнителя 10 мм, класс B30 (М400)</t>
        </is>
      </c>
      <c r="D182" s="255" t="inlineStr">
        <is>
          <t>м3</t>
        </is>
      </c>
      <c r="E182" s="347" t="n">
        <v>0.3305</v>
      </c>
      <c r="F182" s="257" t="n">
        <v>900.35</v>
      </c>
      <c r="G182" s="30">
        <f>ROUND(E182*F182,2)</f>
        <v/>
      </c>
      <c r="H182" s="128">
        <f>G182/$G$243</f>
        <v/>
      </c>
      <c r="I182" s="30">
        <f>ROUND(F182*Прил.10!$D$13,2)</f>
        <v/>
      </c>
      <c r="J182" s="30">
        <f>ROUND(I182*E182,2)</f>
        <v/>
      </c>
    </row>
    <row r="183" hidden="1" outlineLevel="1" ht="14.25" customFormat="1" customHeight="1" s="196">
      <c r="A183" s="255" t="n">
        <v>155</v>
      </c>
      <c r="B183" s="135" t="inlineStr">
        <is>
          <t>01.7.15.10-0034</t>
        </is>
      </c>
      <c r="C183" s="254" t="inlineStr">
        <is>
          <t>Скобы СК-16-1А</t>
        </is>
      </c>
      <c r="D183" s="255" t="inlineStr">
        <is>
          <t>шт</t>
        </is>
      </c>
      <c r="E183" s="347" t="n">
        <v>4</v>
      </c>
      <c r="F183" s="257" t="n">
        <v>70.76000000000001</v>
      </c>
      <c r="G183" s="30">
        <f>ROUND(E183*F183,2)</f>
        <v/>
      </c>
      <c r="H183" s="128">
        <f>G183/$G$243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6">
      <c r="A184" s="255" t="n">
        <v>156</v>
      </c>
      <c r="B184" s="135" t="inlineStr">
        <is>
          <t>20.1.01.12-0016</t>
        </is>
      </c>
      <c r="C184" s="254" t="inlineStr">
        <is>
          <t>Зажим поддерживающий глухой ПГН-5-3</t>
        </is>
      </c>
      <c r="D184" s="255" t="inlineStr">
        <is>
          <t>шт</t>
        </is>
      </c>
      <c r="E184" s="347" t="n">
        <v>1</v>
      </c>
      <c r="F184" s="257" t="n">
        <v>266.27</v>
      </c>
      <c r="G184" s="30">
        <f>ROUND(E184*F184,2)</f>
        <v/>
      </c>
      <c r="H184" s="128">
        <f>G184/$G$243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6">
      <c r="A185" s="255" t="n">
        <v>157</v>
      </c>
      <c r="B185" s="135" t="inlineStr">
        <is>
          <t>14.4.02.09-0001</t>
        </is>
      </c>
      <c r="C185" s="254" t="inlineStr">
        <is>
          <t>Краска</t>
        </is>
      </c>
      <c r="D185" s="255" t="inlineStr">
        <is>
          <t>кг</t>
        </is>
      </c>
      <c r="E185" s="347" t="n">
        <v>9.279999999999999</v>
      </c>
      <c r="F185" s="257" t="n">
        <v>28.6</v>
      </c>
      <c r="G185" s="30">
        <f>ROUND(E185*F185,2)</f>
        <v/>
      </c>
      <c r="H185" s="128">
        <f>G185/$G$243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6">
      <c r="A186" s="255" t="n">
        <v>158</v>
      </c>
      <c r="B186" s="135" t="inlineStr">
        <is>
          <t>01.2.01.02-0054</t>
        </is>
      </c>
      <c r="C186" s="254" t="inlineStr">
        <is>
          <t>Битумы нефтяные строительные БН-90/10</t>
        </is>
      </c>
      <c r="D186" s="255" t="inlineStr">
        <is>
          <t>т</t>
        </is>
      </c>
      <c r="E186" s="347" t="n">
        <v>0.189734</v>
      </c>
      <c r="F186" s="257" t="n">
        <v>1383.1</v>
      </c>
      <c r="G186" s="30">
        <f>ROUND(E186*F186,2)</f>
        <v/>
      </c>
      <c r="H186" s="128">
        <f>G186/$G$243</f>
        <v/>
      </c>
      <c r="I186" s="30">
        <f>ROUND(F186*Прил.10!$D$13,2)</f>
        <v/>
      </c>
      <c r="J186" s="30">
        <f>ROUND(I186*E186,2)</f>
        <v/>
      </c>
    </row>
    <row r="187" hidden="1" outlineLevel="1" ht="25.5" customFormat="1" customHeight="1" s="196">
      <c r="A187" s="255" t="n">
        <v>159</v>
      </c>
      <c r="B187" s="135" t="inlineStr">
        <is>
          <t>01.7.17.09-0064</t>
        </is>
      </c>
      <c r="C187" s="254" t="inlineStr">
        <is>
          <t>Сверло кольцевое алмазное, диаметр 32 мм</t>
        </is>
      </c>
      <c r="D187" s="255" t="inlineStr">
        <is>
          <t>шт</t>
        </is>
      </c>
      <c r="E187" s="347" t="n">
        <v>0.447552</v>
      </c>
      <c r="F187" s="257" t="n">
        <v>556.8</v>
      </c>
      <c r="G187" s="30">
        <f>ROUND(E187*F187,2)</f>
        <v/>
      </c>
      <c r="H187" s="128">
        <f>G187/$G$243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6">
      <c r="A188" s="255" t="n">
        <v>160</v>
      </c>
      <c r="B188" s="135" t="inlineStr">
        <is>
          <t>20.1.02.21-0044</t>
        </is>
      </c>
      <c r="C188" s="254" t="inlineStr">
        <is>
          <t>Узел крепления КГП-7-5</t>
        </is>
      </c>
      <c r="D188" s="255" t="inlineStr">
        <is>
          <t>шт</t>
        </is>
      </c>
      <c r="E188" s="347" t="n">
        <v>6</v>
      </c>
      <c r="F188" s="257" t="n">
        <v>40.88</v>
      </c>
      <c r="G188" s="30">
        <f>ROUND(E188*F188,2)</f>
        <v/>
      </c>
      <c r="H188" s="128">
        <f>G188/$G$243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6">
      <c r="A189" s="255" t="n">
        <v>161</v>
      </c>
      <c r="B189" s="135" t="inlineStr">
        <is>
          <t>01.3.02.09-0022</t>
        </is>
      </c>
      <c r="C189" s="254" t="inlineStr">
        <is>
          <t>Пропан-бутан смесь техническая</t>
        </is>
      </c>
      <c r="D189" s="255" t="inlineStr">
        <is>
          <t>кг</t>
        </is>
      </c>
      <c r="E189" s="347" t="n">
        <v>37.6</v>
      </c>
      <c r="F189" s="257" t="n">
        <v>6.09</v>
      </c>
      <c r="G189" s="30">
        <f>ROUND(E189*F189,2)</f>
        <v/>
      </c>
      <c r="H189" s="128">
        <f>G189/$G$243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6">
      <c r="A190" s="255" t="n">
        <v>162</v>
      </c>
      <c r="B190" s="135" t="inlineStr">
        <is>
          <t>12.1.02.06-0042</t>
        </is>
      </c>
      <c r="C190" s="254" t="inlineStr">
        <is>
          <t>Рубероид кровельный РПП-300</t>
        </is>
      </c>
      <c r="D190" s="255" t="inlineStr">
        <is>
          <t>м2</t>
        </is>
      </c>
      <c r="E190" s="347" t="n">
        <v>33.12</v>
      </c>
      <c r="F190" s="257" t="n">
        <v>6.78</v>
      </c>
      <c r="G190" s="30">
        <f>ROUND(E190*F190,2)</f>
        <v/>
      </c>
      <c r="H190" s="128">
        <f>G190/$G$243</f>
        <v/>
      </c>
      <c r="I190" s="30">
        <f>ROUND(F190*Прил.10!$D$13,2)</f>
        <v/>
      </c>
      <c r="J190" s="30">
        <f>ROUND(I190*E190,2)</f>
        <v/>
      </c>
    </row>
    <row r="191" hidden="1" outlineLevel="1" ht="14.25" customFormat="1" customHeight="1" s="196">
      <c r="A191" s="255" t="n">
        <v>163</v>
      </c>
      <c r="B191" s="135" t="inlineStr">
        <is>
          <t>01.7.15.10-0037</t>
        </is>
      </c>
      <c r="C191" s="254" t="inlineStr">
        <is>
          <t>Скобы трехлапчатые СКТ-12-1</t>
        </is>
      </c>
      <c r="D191" s="255" t="inlineStr">
        <is>
          <t>шт</t>
        </is>
      </c>
      <c r="E191" s="347" t="n">
        <v>3</v>
      </c>
      <c r="F191" s="257" t="n">
        <v>69.63</v>
      </c>
      <c r="G191" s="30">
        <f>ROUND(E191*F191,2)</f>
        <v/>
      </c>
      <c r="H191" s="128">
        <f>G191/$G$243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6">
      <c r="A192" s="255" t="n">
        <v>164</v>
      </c>
      <c r="B192" s="135" t="inlineStr">
        <is>
          <t>25.2.01.01-0001</t>
        </is>
      </c>
      <c r="C192" s="254" t="inlineStr">
        <is>
          <t>Бирки-оконцеватели</t>
        </is>
      </c>
      <c r="D192" s="255" t="inlineStr">
        <is>
          <t>100 шт</t>
        </is>
      </c>
      <c r="E192" s="347" t="n">
        <v>3.2</v>
      </c>
      <c r="F192" s="257" t="n">
        <v>63</v>
      </c>
      <c r="G192" s="30">
        <f>ROUND(E192*F192,2)</f>
        <v/>
      </c>
      <c r="H192" s="128">
        <f>G192/$G$243</f>
        <v/>
      </c>
      <c r="I192" s="30">
        <f>ROUND(F192*Прил.10!$D$13,2)</f>
        <v/>
      </c>
      <c r="J192" s="30">
        <f>ROUND(I192*E192,2)</f>
        <v/>
      </c>
    </row>
    <row r="193" hidden="1" outlineLevel="1" ht="76.5" customFormat="1" customHeight="1" s="196">
      <c r="A193" s="255" t="n">
        <v>165</v>
      </c>
      <c r="B193" s="135" t="inlineStr">
        <is>
          <t>07.2.07.12-0003</t>
        </is>
      </c>
      <c r="C193" s="25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93" s="255" t="inlineStr">
        <is>
          <t>т</t>
        </is>
      </c>
      <c r="E193" s="347" t="n">
        <v>0.017679</v>
      </c>
      <c r="F193" s="257" t="n">
        <v>11255</v>
      </c>
      <c r="G193" s="30">
        <f>ROUND(E193*F193,2)</f>
        <v/>
      </c>
      <c r="H193" s="128">
        <f>G193/$G$243</f>
        <v/>
      </c>
      <c r="I193" s="30">
        <f>ROUND(F193*Прил.10!$D$13,2)</f>
        <v/>
      </c>
      <c r="J193" s="30">
        <f>ROUND(I193*E193,2)</f>
        <v/>
      </c>
    </row>
    <row r="194" hidden="1" outlineLevel="1" ht="25.5" customFormat="1" customHeight="1" s="196">
      <c r="A194" s="255" t="n">
        <v>166</v>
      </c>
      <c r="B194" s="135" t="inlineStr">
        <is>
          <t>12.1.02.14-0001</t>
        </is>
      </c>
      <c r="C194" s="254" t="inlineStr">
        <is>
          <t>Толь с крупнозернистой посыпкой гидроизоляционный марки ТГ-350</t>
        </is>
      </c>
      <c r="D194" s="255" t="inlineStr">
        <is>
          <t>м2</t>
        </is>
      </c>
      <c r="E194" s="347" t="n">
        <v>33.12</v>
      </c>
      <c r="F194" s="257" t="n">
        <v>5.71</v>
      </c>
      <c r="G194" s="30">
        <f>ROUND(E194*F194,2)</f>
        <v/>
      </c>
      <c r="H194" s="128">
        <f>G194/$G$243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6">
      <c r="A195" s="255" t="n">
        <v>167</v>
      </c>
      <c r="B195" s="135" t="inlineStr">
        <is>
          <t>01.7.15.10-0053</t>
        </is>
      </c>
      <c r="C195" s="254" t="inlineStr">
        <is>
          <t>Скобы металлические</t>
        </is>
      </c>
      <c r="D195" s="255" t="inlineStr">
        <is>
          <t>кг</t>
        </is>
      </c>
      <c r="E195" s="347" t="n">
        <v>26.68</v>
      </c>
      <c r="F195" s="257" t="n">
        <v>6.4</v>
      </c>
      <c r="G195" s="30">
        <f>ROUND(E195*F195,2)</f>
        <v/>
      </c>
      <c r="H195" s="128">
        <f>G195/$G$243</f>
        <v/>
      </c>
      <c r="I195" s="30">
        <f>ROUND(F195*Прил.10!$D$13,2)</f>
        <v/>
      </c>
      <c r="J195" s="30">
        <f>ROUND(I195*E195,2)</f>
        <v/>
      </c>
    </row>
    <row r="196" hidden="1" outlineLevel="1" ht="38.25" customFormat="1" customHeight="1" s="196">
      <c r="A196" s="255" t="n">
        <v>168</v>
      </c>
      <c r="B196" s="135" t="inlineStr">
        <is>
          <t>11.1.03.05-0085</t>
        </is>
      </c>
      <c r="C196" s="254" t="inlineStr">
        <is>
          <t>Доска необрезная, хвойных пород, длина 4-6,5 м, все ширины, толщина 44 мм и более, сорт III</t>
        </is>
      </c>
      <c r="D196" s="255" t="inlineStr">
        <is>
          <t>м3</t>
        </is>
      </c>
      <c r="E196" s="347" t="n">
        <v>0.248</v>
      </c>
      <c r="F196" s="257" t="n">
        <v>684</v>
      </c>
      <c r="G196" s="30">
        <f>ROUND(E196*F196,2)</f>
        <v/>
      </c>
      <c r="H196" s="128">
        <f>G196/$G$243</f>
        <v/>
      </c>
      <c r="I196" s="30">
        <f>ROUND(F196*Прил.10!$D$13,2)</f>
        <v/>
      </c>
      <c r="J196" s="30">
        <f>ROUND(I196*E196,2)</f>
        <v/>
      </c>
    </row>
    <row r="197" hidden="1" outlineLevel="1" ht="14.25" customFormat="1" customHeight="1" s="196">
      <c r="A197" s="255" t="n">
        <v>169</v>
      </c>
      <c r="B197" s="135" t="inlineStr">
        <is>
          <t>02.2.01.02-1043</t>
        </is>
      </c>
      <c r="C197" s="254" t="inlineStr">
        <is>
          <t>Гравий М 600, фракция 5(3)-10 мм</t>
        </is>
      </c>
      <c r="D197" s="255" t="inlineStr">
        <is>
          <t>м3</t>
        </is>
      </c>
      <c r="E197" s="347" t="n">
        <v>1.4832</v>
      </c>
      <c r="F197" s="257" t="n">
        <v>113.2</v>
      </c>
      <c r="G197" s="30">
        <f>ROUND(E197*F197,2)</f>
        <v/>
      </c>
      <c r="H197" s="128">
        <f>G197/$G$243</f>
        <v/>
      </c>
      <c r="I197" s="30">
        <f>ROUND(F197*Прил.10!$D$13,2)</f>
        <v/>
      </c>
      <c r="J197" s="30">
        <f>ROUND(I197*E197,2)</f>
        <v/>
      </c>
    </row>
    <row r="198" hidden="1" outlineLevel="1" ht="38.25" customFormat="1" customHeight="1" s="196">
      <c r="A198" s="255" t="n">
        <v>170</v>
      </c>
      <c r="B198" s="135" t="inlineStr">
        <is>
          <t>08.3.07.01-0076</t>
        </is>
      </c>
      <c r="C198" s="254" t="inlineStr">
        <is>
          <t>Прокат полосовой, горячекатаный, марка стали Ст3сп, ширина 50-200 мм, толщина 4-5 мм</t>
        </is>
      </c>
      <c r="D198" s="255" t="inlineStr">
        <is>
          <t>т</t>
        </is>
      </c>
      <c r="E198" s="347" t="n">
        <v>0.033</v>
      </c>
      <c r="F198" s="257" t="n">
        <v>5000</v>
      </c>
      <c r="G198" s="30">
        <f>ROUND(E198*F198,2)</f>
        <v/>
      </c>
      <c r="H198" s="128">
        <f>G198/$G$243</f>
        <v/>
      </c>
      <c r="I198" s="30">
        <f>ROUND(F198*Прил.10!$D$13,2)</f>
        <v/>
      </c>
      <c r="J198" s="30">
        <f>ROUND(I198*E198,2)</f>
        <v/>
      </c>
    </row>
    <row r="199" hidden="1" outlineLevel="1" ht="14.25" customFormat="1" customHeight="1" s="196">
      <c r="A199" s="255" t="n">
        <v>171</v>
      </c>
      <c r="B199" s="135" t="inlineStr">
        <is>
          <t>20.5.04.04-0009</t>
        </is>
      </c>
      <c r="C199" s="254" t="inlineStr">
        <is>
          <t>Зажим натяжной НАС-240-1,2</t>
        </is>
      </c>
      <c r="D199" s="255" t="inlineStr">
        <is>
          <t>шт</t>
        </is>
      </c>
      <c r="E199" s="347" t="n">
        <v>1</v>
      </c>
      <c r="F199" s="257" t="n">
        <v>150.13</v>
      </c>
      <c r="G199" s="30">
        <f>ROUND(E199*F199,2)</f>
        <v/>
      </c>
      <c r="H199" s="128">
        <f>G199/$G$243</f>
        <v/>
      </c>
      <c r="I199" s="30">
        <f>ROUND(F199*Прил.10!$D$13,2)</f>
        <v/>
      </c>
      <c r="J199" s="30">
        <f>ROUND(I199*E199,2)</f>
        <v/>
      </c>
    </row>
    <row r="200" hidden="1" outlineLevel="1" ht="25.5" customFormat="1" customHeight="1" s="196">
      <c r="A200" s="255" t="n">
        <v>172</v>
      </c>
      <c r="B200" s="135" t="inlineStr">
        <is>
          <t>22.2.02.04-0050</t>
        </is>
      </c>
      <c r="C200" s="254" t="inlineStr">
        <is>
          <t>Звено промежуточное трехлапчатое ПРТ-16/12-2</t>
        </is>
      </c>
      <c r="D200" s="255" t="inlineStr">
        <is>
          <t>шт</t>
        </is>
      </c>
      <c r="E200" s="347" t="n">
        <v>2</v>
      </c>
      <c r="F200" s="257" t="n">
        <v>73.09</v>
      </c>
      <c r="G200" s="30">
        <f>ROUND(E200*F200,2)</f>
        <v/>
      </c>
      <c r="H200" s="128">
        <f>G200/$G$243</f>
        <v/>
      </c>
      <c r="I200" s="30">
        <f>ROUND(F200*Прил.10!$D$13,2)</f>
        <v/>
      </c>
      <c r="J200" s="30">
        <f>ROUND(I200*E200,2)</f>
        <v/>
      </c>
    </row>
    <row r="201" hidden="1" outlineLevel="1" ht="25.5" customFormat="1" customHeight="1" s="196">
      <c r="A201" s="255" t="n">
        <v>173</v>
      </c>
      <c r="B201" s="135" t="inlineStr">
        <is>
          <t>08.3.03.06-0002</t>
        </is>
      </c>
      <c r="C201" s="254" t="inlineStr">
        <is>
          <t>Проволока горячекатаная в мотках, диаметр 6,3-6,5 мм</t>
        </is>
      </c>
      <c r="D201" s="255" t="inlineStr">
        <is>
          <t>т</t>
        </is>
      </c>
      <c r="E201" s="347" t="n">
        <v>0.032734</v>
      </c>
      <c r="F201" s="257" t="n">
        <v>4455.2</v>
      </c>
      <c r="G201" s="30">
        <f>ROUND(E201*F201,2)</f>
        <v/>
      </c>
      <c r="H201" s="128">
        <f>G201/$G$243</f>
        <v/>
      </c>
      <c r="I201" s="30">
        <f>ROUND(F201*Прил.10!$D$13,2)</f>
        <v/>
      </c>
      <c r="J201" s="30">
        <f>ROUND(I201*E201,2)</f>
        <v/>
      </c>
    </row>
    <row r="202" hidden="1" outlineLevel="1" ht="14.25" customFormat="1" customHeight="1" s="196">
      <c r="A202" s="255" t="n">
        <v>174</v>
      </c>
      <c r="B202" s="135" t="inlineStr">
        <is>
          <t>20.1.02.14-1022</t>
        </is>
      </c>
      <c r="C202" s="254" t="inlineStr">
        <is>
          <t>Серьга СРС-7-16</t>
        </is>
      </c>
      <c r="D202" s="255" t="inlineStr">
        <is>
          <t>шт</t>
        </is>
      </c>
      <c r="E202" s="347" t="n">
        <v>13</v>
      </c>
      <c r="F202" s="257" t="n">
        <v>10.03</v>
      </c>
      <c r="G202" s="30">
        <f>ROUND(E202*F202,2)</f>
        <v/>
      </c>
      <c r="H202" s="128">
        <f>G202/$G$243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6">
      <c r="A203" s="255" t="n">
        <v>175</v>
      </c>
      <c r="B203" s="135" t="inlineStr">
        <is>
          <t>14.4.04.09-0017</t>
        </is>
      </c>
      <c r="C203" s="254" t="inlineStr">
        <is>
          <t>Эмаль ХВ-124, защитная, зеленая</t>
        </is>
      </c>
      <c r="D203" s="255" t="inlineStr">
        <is>
          <t>т</t>
        </is>
      </c>
      <c r="E203" s="347" t="n">
        <v>0.00444</v>
      </c>
      <c r="F203" s="257" t="n">
        <v>28300.4</v>
      </c>
      <c r="G203" s="30">
        <f>ROUND(E203*F203,2)</f>
        <v/>
      </c>
      <c r="H203" s="128">
        <f>G203/$G$243</f>
        <v/>
      </c>
      <c r="I203" s="30">
        <f>ROUND(F203*Прил.10!$D$13,2)</f>
        <v/>
      </c>
      <c r="J203" s="30">
        <f>ROUND(I203*E203,2)</f>
        <v/>
      </c>
    </row>
    <row r="204" hidden="1" outlineLevel="1" ht="25.5" customFormat="1" customHeight="1" s="196">
      <c r="A204" s="255" t="n">
        <v>176</v>
      </c>
      <c r="B204" s="135" t="inlineStr">
        <is>
          <t>01.3.01.06-0050</t>
        </is>
      </c>
      <c r="C204" s="254" t="inlineStr">
        <is>
          <t>Смазка универсальная тугоплавкая УТ (консталин жировой)</t>
        </is>
      </c>
      <c r="D204" s="255" t="inlineStr">
        <is>
          <t>т</t>
        </is>
      </c>
      <c r="E204" s="347" t="n">
        <v>0.00682</v>
      </c>
      <c r="F204" s="257" t="n">
        <v>17500</v>
      </c>
      <c r="G204" s="30">
        <f>ROUND(E204*F204,2)</f>
        <v/>
      </c>
      <c r="H204" s="128">
        <f>G204/$G$243</f>
        <v/>
      </c>
      <c r="I204" s="30">
        <f>ROUND(F204*Прил.10!$D$13,2)</f>
        <v/>
      </c>
      <c r="J204" s="30">
        <f>ROUND(I204*E204,2)</f>
        <v/>
      </c>
    </row>
    <row r="205" hidden="1" outlineLevel="1" ht="25.5" customFormat="1" customHeight="1" s="196">
      <c r="A205" s="255" t="n">
        <v>177</v>
      </c>
      <c r="B205" s="135" t="inlineStr">
        <is>
          <t>14.4.02.04-0142</t>
        </is>
      </c>
      <c r="C205" s="254" t="inlineStr">
        <is>
          <t>Краска масляная земляная МА-0115, мумия, сурик железный</t>
        </is>
      </c>
      <c r="D205" s="255" t="inlineStr">
        <is>
          <t>кг</t>
        </is>
      </c>
      <c r="E205" s="347" t="n">
        <v>7.67</v>
      </c>
      <c r="F205" s="257" t="n">
        <v>15.12</v>
      </c>
      <c r="G205" s="30">
        <f>ROUND(E205*F205,2)</f>
        <v/>
      </c>
      <c r="H205" s="128">
        <f>G205/$G$243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6">
      <c r="A206" s="255" t="n">
        <v>178</v>
      </c>
      <c r="B206" s="135" t="inlineStr">
        <is>
          <t>01.7.15.10-0032</t>
        </is>
      </c>
      <c r="C206" s="254" t="inlineStr">
        <is>
          <t>Скобы СК-12-1А</t>
        </is>
      </c>
      <c r="D206" s="255" t="inlineStr">
        <is>
          <t>шт</t>
        </is>
      </c>
      <c r="E206" s="347" t="n">
        <v>2</v>
      </c>
      <c r="F206" s="257" t="n">
        <v>54.7</v>
      </c>
      <c r="G206" s="30">
        <f>ROUND(E206*F206,2)</f>
        <v/>
      </c>
      <c r="H206" s="128">
        <f>G206/$G$243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6">
      <c r="A207" s="255" t="n">
        <v>179</v>
      </c>
      <c r="B207" s="135" t="inlineStr">
        <is>
          <t>01.7.17.09-0062</t>
        </is>
      </c>
      <c r="C207" s="254" t="inlineStr">
        <is>
          <t>Сверло кольцевое алмазное, диаметр 20 мм</t>
        </is>
      </c>
      <c r="D207" s="255" t="inlineStr">
        <is>
          <t>шт</t>
        </is>
      </c>
      <c r="E207" s="347" t="n">
        <v>0.2394</v>
      </c>
      <c r="F207" s="257" t="n">
        <v>452.4</v>
      </c>
      <c r="G207" s="30">
        <f>ROUND(E207*F207,2)</f>
        <v/>
      </c>
      <c r="H207" s="128">
        <f>G207/$G$243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6">
      <c r="A208" s="255" t="n">
        <v>180</v>
      </c>
      <c r="B208" s="135" t="inlineStr">
        <is>
          <t>08.3.08.02-0091</t>
        </is>
      </c>
      <c r="C208" s="254" t="inlineStr">
        <is>
          <t>Уголок перфорированный, марка стали Ст3, размер 35х35 мм</t>
        </is>
      </c>
      <c r="D208" s="255" t="inlineStr">
        <is>
          <t>м</t>
        </is>
      </c>
      <c r="E208" s="347" t="n">
        <v>6.8</v>
      </c>
      <c r="F208" s="257" t="n">
        <v>15.13</v>
      </c>
      <c r="G208" s="30">
        <f>ROUND(E208*F208,2)</f>
        <v/>
      </c>
      <c r="H208" s="128">
        <f>G208/$G$243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6">
      <c r="A209" s="255" t="n">
        <v>181</v>
      </c>
      <c r="B209" s="135" t="inlineStr">
        <is>
          <t>01.7.15.03-0042</t>
        </is>
      </c>
      <c r="C209" s="254" t="inlineStr">
        <is>
          <t>Болты с гайками и шайбами строительные</t>
        </is>
      </c>
      <c r="D209" s="255" t="inlineStr">
        <is>
          <t>кг</t>
        </is>
      </c>
      <c r="E209" s="347" t="n">
        <v>10.67</v>
      </c>
      <c r="F209" s="257" t="n">
        <v>9.039999999999999</v>
      </c>
      <c r="G209" s="30">
        <f>ROUND(E209*F209,2)</f>
        <v/>
      </c>
      <c r="H209" s="128">
        <f>G209/$G$243</f>
        <v/>
      </c>
      <c r="I209" s="30">
        <f>ROUND(F209*Прил.10!$D$13,2)</f>
        <v/>
      </c>
      <c r="J209" s="30">
        <f>ROUND(I209*E209,2)</f>
        <v/>
      </c>
    </row>
    <row r="210" hidden="1" outlineLevel="1" ht="14.25" customFormat="1" customHeight="1" s="196">
      <c r="A210" s="255" t="n">
        <v>182</v>
      </c>
      <c r="B210" s="135" t="inlineStr">
        <is>
          <t>20.1.02.21-0050</t>
        </is>
      </c>
      <c r="C210" s="254" t="inlineStr">
        <is>
          <t>Узел крепления КГП-16-3</t>
        </is>
      </c>
      <c r="D210" s="255" t="inlineStr">
        <is>
          <t>шт</t>
        </is>
      </c>
      <c r="E210" s="347" t="n">
        <v>2</v>
      </c>
      <c r="F210" s="257" t="n">
        <v>43.67</v>
      </c>
      <c r="G210" s="30">
        <f>ROUND(E210*F210,2)</f>
        <v/>
      </c>
      <c r="H210" s="128">
        <f>G210/$G$243</f>
        <v/>
      </c>
      <c r="I210" s="30">
        <f>ROUND(F210*Прил.10!$D$13,2)</f>
        <v/>
      </c>
      <c r="J210" s="30">
        <f>ROUND(I210*E210,2)</f>
        <v/>
      </c>
    </row>
    <row r="211" hidden="1" outlineLevel="1" ht="14.25" customFormat="1" customHeight="1" s="196">
      <c r="A211" s="255" t="n">
        <v>183</v>
      </c>
      <c r="B211" s="135" t="inlineStr">
        <is>
          <t>20.1.02.22-0007</t>
        </is>
      </c>
      <c r="C211" s="254" t="inlineStr">
        <is>
          <t>Ушко: специальное укороченное УСК-7-16</t>
        </is>
      </c>
      <c r="D211" s="255" t="inlineStr">
        <is>
          <t>шт</t>
        </is>
      </c>
      <c r="E211" s="347" t="n">
        <v>1</v>
      </c>
      <c r="F211" s="257" t="n">
        <v>85.05</v>
      </c>
      <c r="G211" s="30">
        <f>ROUND(E211*F211,2)</f>
        <v/>
      </c>
      <c r="H211" s="128">
        <f>G211/$G$243</f>
        <v/>
      </c>
      <c r="I211" s="30">
        <f>ROUND(F211*Прил.10!$D$13,2)</f>
        <v/>
      </c>
      <c r="J211" s="30">
        <f>ROUND(I211*E211,2)</f>
        <v/>
      </c>
    </row>
    <row r="212" hidden="1" outlineLevel="1" ht="14.25" customFormat="1" customHeight="1" s="196">
      <c r="A212" s="255" t="n">
        <v>184</v>
      </c>
      <c r="B212" s="135" t="inlineStr">
        <is>
          <t>22.2.02.04-0022</t>
        </is>
      </c>
      <c r="C212" s="254" t="inlineStr">
        <is>
          <t>Звено промежуточное прямое ПР-12-6</t>
        </is>
      </c>
      <c r="D212" s="255" t="inlineStr">
        <is>
          <t>шт</t>
        </is>
      </c>
      <c r="E212" s="347" t="n">
        <v>2</v>
      </c>
      <c r="F212" s="257" t="n">
        <v>42.05</v>
      </c>
      <c r="G212" s="30">
        <f>ROUND(E212*F212,2)</f>
        <v/>
      </c>
      <c r="H212" s="128">
        <f>G212/$G$243</f>
        <v/>
      </c>
      <c r="I212" s="30">
        <f>ROUND(F212*Прил.10!$D$13,2)</f>
        <v/>
      </c>
      <c r="J212" s="30">
        <f>ROUND(I212*E212,2)</f>
        <v/>
      </c>
    </row>
    <row r="213" hidden="1" outlineLevel="1" ht="25.5" customFormat="1" customHeight="1" s="196">
      <c r="A213" s="255" t="n">
        <v>185</v>
      </c>
      <c r="B213" s="135" t="inlineStr">
        <is>
          <t>22.2.02.04-0045</t>
        </is>
      </c>
      <c r="C213" s="254" t="inlineStr">
        <is>
          <t>Звено промежуточное трехлапчатое ПРТ-12-1</t>
        </is>
      </c>
      <c r="D213" s="255" t="inlineStr">
        <is>
          <t>шт</t>
        </is>
      </c>
      <c r="E213" s="347" t="n">
        <v>1</v>
      </c>
      <c r="F213" s="257" t="n">
        <v>65.58</v>
      </c>
      <c r="G213" s="30">
        <f>ROUND(E213*F213,2)</f>
        <v/>
      </c>
      <c r="H213" s="128">
        <f>G213/$G$243</f>
        <v/>
      </c>
      <c r="I213" s="30">
        <f>ROUND(F213*Прил.10!$D$13,2)</f>
        <v/>
      </c>
      <c r="J213" s="30">
        <f>ROUND(I213*E213,2)</f>
        <v/>
      </c>
    </row>
    <row r="214" hidden="1" outlineLevel="1" ht="38.25" customFormat="1" customHeight="1" s="196">
      <c r="A214" s="255" t="n">
        <v>186</v>
      </c>
      <c r="B214" s="135" t="inlineStr">
        <is>
          <t>01.7.15.03-0022</t>
        </is>
      </c>
      <c r="C214" s="254" t="inlineStr">
        <is>
          <t>Болты с гайками и шайбами оцинкованные для монтажа стальных конструкций, диаметр 16 мм, длина 55-200 мм</t>
        </is>
      </c>
      <c r="D214" s="255" t="inlineStr">
        <is>
          <t>т</t>
        </is>
      </c>
      <c r="E214" s="347" t="n">
        <v>0.003</v>
      </c>
      <c r="F214" s="257" t="n">
        <v>18796.65</v>
      </c>
      <c r="G214" s="30">
        <f>ROUND(E214*F214,2)</f>
        <v/>
      </c>
      <c r="H214" s="128">
        <f>G214/$G$243</f>
        <v/>
      </c>
      <c r="I214" s="30">
        <f>ROUND(F214*Прил.10!$D$13,2)</f>
        <v/>
      </c>
      <c r="J214" s="30">
        <f>ROUND(I214*E214,2)</f>
        <v/>
      </c>
    </row>
    <row r="215" hidden="1" outlineLevel="1" ht="14.25" customFormat="1" customHeight="1" s="196">
      <c r="A215" s="255" t="n">
        <v>187</v>
      </c>
      <c r="B215" s="135" t="inlineStr">
        <is>
          <t>20.1.02.14-1014</t>
        </is>
      </c>
      <c r="C215" s="254" t="inlineStr">
        <is>
          <t>Серьга СР-7-16</t>
        </is>
      </c>
      <c r="D215" s="255" t="inlineStr">
        <is>
          <t>шт</t>
        </is>
      </c>
      <c r="E215" s="347" t="n">
        <v>6</v>
      </c>
      <c r="F215" s="257" t="n">
        <v>9.359999999999999</v>
      </c>
      <c r="G215" s="30">
        <f>ROUND(E215*F215,2)</f>
        <v/>
      </c>
      <c r="H215" s="128">
        <f>G215/$G$243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6">
      <c r="A216" s="255" t="n">
        <v>188</v>
      </c>
      <c r="B216" s="135" t="inlineStr">
        <is>
          <t>14.4.01.01-0003</t>
        </is>
      </c>
      <c r="C216" s="254" t="inlineStr">
        <is>
          <t>Грунтовка ГФ-021</t>
        </is>
      </c>
      <c r="D216" s="255" t="inlineStr">
        <is>
          <t>т</t>
        </is>
      </c>
      <c r="E216" s="347" t="n">
        <v>0.00344</v>
      </c>
      <c r="F216" s="257" t="n">
        <v>15620</v>
      </c>
      <c r="G216" s="30">
        <f>ROUND(E216*F216,2)</f>
        <v/>
      </c>
      <c r="H216" s="128">
        <f>G216/$G$243</f>
        <v/>
      </c>
      <c r="I216" s="30">
        <f>ROUND(F216*Прил.10!$D$13,2)</f>
        <v/>
      </c>
      <c r="J216" s="30">
        <f>ROUND(I216*E216,2)</f>
        <v/>
      </c>
    </row>
    <row r="217" hidden="1" outlineLevel="1" ht="25.5" customFormat="1" customHeight="1" s="196">
      <c r="A217" s="255" t="n">
        <v>189</v>
      </c>
      <c r="B217" s="135" t="inlineStr">
        <is>
          <t>03.1.02.03-0011</t>
        </is>
      </c>
      <c r="C217" s="254" t="inlineStr">
        <is>
          <t>Известь строительная негашеная комовая, сорт I</t>
        </is>
      </c>
      <c r="D217" s="255" t="inlineStr">
        <is>
          <t>т</t>
        </is>
      </c>
      <c r="E217" s="347" t="n">
        <v>0.057408</v>
      </c>
      <c r="F217" s="257" t="n">
        <v>734.5</v>
      </c>
      <c r="G217" s="30">
        <f>ROUND(E217*F217,2)</f>
        <v/>
      </c>
      <c r="H217" s="128">
        <f>G217/$G$243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6">
      <c r="A218" s="255" t="n">
        <v>190</v>
      </c>
      <c r="B218" s="135" t="inlineStr">
        <is>
          <t>14.1.02.01-0002</t>
        </is>
      </c>
      <c r="C218" s="254" t="inlineStr">
        <is>
          <t>Клей БМК-5к</t>
        </is>
      </c>
      <c r="D218" s="255" t="inlineStr">
        <is>
          <t>кг</t>
        </is>
      </c>
      <c r="E218" s="347" t="n">
        <v>1.6</v>
      </c>
      <c r="F218" s="257" t="n">
        <v>25.8</v>
      </c>
      <c r="G218" s="30">
        <f>ROUND(E218*F218,2)</f>
        <v/>
      </c>
      <c r="H218" s="128">
        <f>G218/$G$243</f>
        <v/>
      </c>
      <c r="I218" s="30">
        <f>ROUND(F218*Прил.10!$D$13,2)</f>
        <v/>
      </c>
      <c r="J218" s="30">
        <f>ROUND(I218*E218,2)</f>
        <v/>
      </c>
    </row>
    <row r="219" hidden="1" outlineLevel="1" ht="25.5" customFormat="1" customHeight="1" s="196">
      <c r="A219" s="255" t="n">
        <v>191</v>
      </c>
      <c r="B219" s="135" t="inlineStr">
        <is>
          <t>01.7.15.06-0121</t>
        </is>
      </c>
      <c r="C219" s="254" t="inlineStr">
        <is>
          <t>Гвозди строительные с плоской головкой, размер 1,6х50 мм</t>
        </is>
      </c>
      <c r="D219" s="255" t="inlineStr">
        <is>
          <t>т</t>
        </is>
      </c>
      <c r="E219" s="347" t="n">
        <v>0.0048</v>
      </c>
      <c r="F219" s="257" t="n">
        <v>8475</v>
      </c>
      <c r="G219" s="30">
        <f>ROUND(E219*F219,2)</f>
        <v/>
      </c>
      <c r="H219" s="128">
        <f>G219/$G$243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6">
      <c r="A220" s="255" t="n">
        <v>192</v>
      </c>
      <c r="B220" s="135" t="inlineStr">
        <is>
          <t>20.1.02.22-0004</t>
        </is>
      </c>
      <c r="C220" s="254" t="inlineStr">
        <is>
          <t>Ушко: однолапчатое укороченное У1К-7-16</t>
        </is>
      </c>
      <c r="D220" s="255" t="inlineStr">
        <is>
          <t>шт</t>
        </is>
      </c>
      <c r="E220" s="347" t="n">
        <v>1</v>
      </c>
      <c r="F220" s="257" t="n">
        <v>35.75</v>
      </c>
      <c r="G220" s="30">
        <f>ROUND(E220*F220,2)</f>
        <v/>
      </c>
      <c r="H220" s="128">
        <f>G220/$G$243</f>
        <v/>
      </c>
      <c r="I220" s="30">
        <f>ROUND(F220*Прил.10!$D$13,2)</f>
        <v/>
      </c>
      <c r="J220" s="30">
        <f>ROUND(I220*E220,2)</f>
        <v/>
      </c>
    </row>
    <row r="221" hidden="1" outlineLevel="1" ht="14.25" customFormat="1" customHeight="1" s="196">
      <c r="A221" s="255" t="n">
        <v>193</v>
      </c>
      <c r="B221" s="135" t="inlineStr">
        <is>
          <t>01.7.07.20-0002</t>
        </is>
      </c>
      <c r="C221" s="254" t="inlineStr">
        <is>
          <t>Тальк молотый, сорт I</t>
        </is>
      </c>
      <c r="D221" s="255" t="inlineStr">
        <is>
          <t>т</t>
        </is>
      </c>
      <c r="E221" s="347" t="n">
        <v>0.0172</v>
      </c>
      <c r="F221" s="257" t="n">
        <v>1820</v>
      </c>
      <c r="G221" s="30">
        <f>ROUND(E221*F221,2)</f>
        <v/>
      </c>
      <c r="H221" s="128">
        <f>G221/$G$243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6">
      <c r="A222" s="255" t="n">
        <v>194</v>
      </c>
      <c r="B222" s="135" t="inlineStr">
        <is>
          <t>08.3.11.01-0032</t>
        </is>
      </c>
      <c r="C222" s="254" t="inlineStr">
        <is>
          <t>Сталь швеллерная, перфорированная ШП, марка Ст3, размер 60х35 мм</t>
        </is>
      </c>
      <c r="D222" s="255" t="inlineStr">
        <is>
          <t>м</t>
        </is>
      </c>
      <c r="E222" s="347" t="n">
        <v>1.28</v>
      </c>
      <c r="F222" s="257" t="n">
        <v>23.79</v>
      </c>
      <c r="G222" s="30">
        <f>ROUND(E222*F222,2)</f>
        <v/>
      </c>
      <c r="H222" s="128">
        <f>G222/$G$243</f>
        <v/>
      </c>
      <c r="I222" s="30">
        <f>ROUND(F222*Прил.10!$D$13,2)</f>
        <v/>
      </c>
      <c r="J222" s="30">
        <f>ROUND(I222*E222,2)</f>
        <v/>
      </c>
    </row>
    <row r="223" hidden="1" outlineLevel="1" ht="14.25" customFormat="1" customHeight="1" s="196">
      <c r="A223" s="255" t="n">
        <v>195</v>
      </c>
      <c r="B223" s="135" t="inlineStr">
        <is>
          <t>01.7.02.07-0011</t>
        </is>
      </c>
      <c r="C223" s="254" t="inlineStr">
        <is>
          <t>Прессшпан листовой, марка А</t>
        </is>
      </c>
      <c r="D223" s="255" t="inlineStr">
        <is>
          <t>кг</t>
        </is>
      </c>
      <c r="E223" s="347" t="n">
        <v>0.6</v>
      </c>
      <c r="F223" s="257" t="n">
        <v>47.57</v>
      </c>
      <c r="G223" s="30">
        <f>ROUND(E223*F223,2)</f>
        <v/>
      </c>
      <c r="H223" s="128">
        <f>G223/$G$243</f>
        <v/>
      </c>
      <c r="I223" s="30">
        <f>ROUND(F223*Прил.10!$D$13,2)</f>
        <v/>
      </c>
      <c r="J223" s="30">
        <f>ROUND(I223*E223,2)</f>
        <v/>
      </c>
    </row>
    <row r="224" hidden="1" outlineLevel="1" ht="14.25" customFormat="1" customHeight="1" s="196">
      <c r="A224" s="255" t="n">
        <v>196</v>
      </c>
      <c r="B224" s="135" t="inlineStr">
        <is>
          <t>20.1.02.14-1006</t>
        </is>
      </c>
      <c r="C224" s="254" t="inlineStr">
        <is>
          <t>Серьга СР-12-16</t>
        </is>
      </c>
      <c r="D224" s="255" t="inlineStr">
        <is>
          <t>шт</t>
        </is>
      </c>
      <c r="E224" s="347" t="n">
        <v>2</v>
      </c>
      <c r="F224" s="257" t="n">
        <v>13.29</v>
      </c>
      <c r="G224" s="30">
        <f>ROUND(E224*F224,2)</f>
        <v/>
      </c>
      <c r="H224" s="128">
        <f>G224/$G$243</f>
        <v/>
      </c>
      <c r="I224" s="30">
        <f>ROUND(F224*Прил.10!$D$13,2)</f>
        <v/>
      </c>
      <c r="J224" s="30">
        <f>ROUND(I224*E224,2)</f>
        <v/>
      </c>
    </row>
    <row r="225" hidden="1" outlineLevel="1" ht="14.25" customFormat="1" customHeight="1" s="196">
      <c r="A225" s="255" t="n">
        <v>197</v>
      </c>
      <c r="B225" s="135" t="inlineStr">
        <is>
          <t>01.7.06.12-0004</t>
        </is>
      </c>
      <c r="C225" s="254" t="inlineStr">
        <is>
          <t>Лента киперная, ширина 40 мм</t>
        </is>
      </c>
      <c r="D225" s="255" t="inlineStr">
        <is>
          <t>100 м</t>
        </is>
      </c>
      <c r="E225" s="347" t="n">
        <v>0.28</v>
      </c>
      <c r="F225" s="257" t="n">
        <v>94</v>
      </c>
      <c r="G225" s="30">
        <f>ROUND(E225*F225,2)</f>
        <v/>
      </c>
      <c r="H225" s="128">
        <f>G225/$G$243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6">
      <c r="A226" s="255" t="n">
        <v>198</v>
      </c>
      <c r="B226" s="135" t="inlineStr">
        <is>
          <t>01.7.03.01-0001</t>
        </is>
      </c>
      <c r="C226" s="254" t="inlineStr">
        <is>
          <t>Вода</t>
        </is>
      </c>
      <c r="D226" s="255" t="inlineStr">
        <is>
          <t>м3</t>
        </is>
      </c>
      <c r="E226" s="347" t="n">
        <v>10.375188</v>
      </c>
      <c r="F226" s="257" t="n">
        <v>2.44</v>
      </c>
      <c r="G226" s="30">
        <f>ROUND(E226*F226,2)</f>
        <v/>
      </c>
      <c r="H226" s="128">
        <f>G226/$G$243</f>
        <v/>
      </c>
      <c r="I226" s="30">
        <f>ROUND(F226*Прил.10!$D$13,2)</f>
        <v/>
      </c>
      <c r="J226" s="30">
        <f>ROUND(I226*E226,2)</f>
        <v/>
      </c>
    </row>
    <row r="227" hidden="1" outlineLevel="1" ht="25.5" customFormat="1" customHeight="1" s="196">
      <c r="A227" s="255" t="n">
        <v>199</v>
      </c>
      <c r="B227" s="135" t="inlineStr">
        <is>
          <t>08.3.08.02-0052</t>
        </is>
      </c>
      <c r="C227" s="254" t="inlineStr">
        <is>
          <t>Уголок горячекатаный, марка стали ВСт3кп2, размер 50х50х5 мм</t>
        </is>
      </c>
      <c r="D227" s="255" t="inlineStr">
        <is>
          <t>т</t>
        </is>
      </c>
      <c r="E227" s="347" t="n">
        <v>0.004</v>
      </c>
      <c r="F227" s="257" t="n">
        <v>5763</v>
      </c>
      <c r="G227" s="30">
        <f>ROUND(E227*F227,2)</f>
        <v/>
      </c>
      <c r="H227" s="128">
        <f>G227/$G$243</f>
        <v/>
      </c>
      <c r="I227" s="30">
        <f>ROUND(F227*Прил.10!$D$13,2)</f>
        <v/>
      </c>
      <c r="J227" s="30">
        <f>ROUND(I227*E227,2)</f>
        <v/>
      </c>
    </row>
    <row r="228" hidden="1" outlineLevel="1" ht="14.25" customFormat="1" customHeight="1" s="196">
      <c r="A228" s="255" t="n">
        <v>200</v>
      </c>
      <c r="B228" s="135" t="inlineStr">
        <is>
          <t>14.5.09.07-0029</t>
        </is>
      </c>
      <c r="C228" s="254" t="inlineStr">
        <is>
          <t>Растворитель марки: Р-4</t>
        </is>
      </c>
      <c r="D228" s="255" t="inlineStr">
        <is>
          <t>т</t>
        </is>
      </c>
      <c r="E228" s="347" t="n">
        <v>0.002267</v>
      </c>
      <c r="F228" s="257" t="n">
        <v>9420</v>
      </c>
      <c r="G228" s="30">
        <f>ROUND(E228*F228,2)</f>
        <v/>
      </c>
      <c r="H228" s="128">
        <f>G228/$G$243</f>
        <v/>
      </c>
      <c r="I228" s="30">
        <f>ROUND(F228*Прил.10!$D$13,2)</f>
        <v/>
      </c>
      <c r="J228" s="30">
        <f>ROUND(I228*E228,2)</f>
        <v/>
      </c>
    </row>
    <row r="229" hidden="1" outlineLevel="1" ht="14.25" customFormat="1" customHeight="1" s="196">
      <c r="A229" s="255" t="n">
        <v>201</v>
      </c>
      <c r="B229" s="135" t="inlineStr">
        <is>
          <t>08.3.03.04-0012</t>
        </is>
      </c>
      <c r="C229" s="254" t="inlineStr">
        <is>
          <t>Проволока светлая, диаметр 1,1 мм</t>
        </is>
      </c>
      <c r="D229" s="255" t="inlineStr">
        <is>
          <t>т</t>
        </is>
      </c>
      <c r="E229" s="347" t="n">
        <v>0.001074</v>
      </c>
      <c r="F229" s="257" t="n">
        <v>10200</v>
      </c>
      <c r="G229" s="30">
        <f>ROUND(E229*F229,2)</f>
        <v/>
      </c>
      <c r="H229" s="128">
        <f>G229/$G$243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6">
      <c r="A230" s="255" t="n">
        <v>202</v>
      </c>
      <c r="B230" s="135" t="inlineStr">
        <is>
          <t>14.5.09.11-0102</t>
        </is>
      </c>
      <c r="C230" s="254" t="inlineStr">
        <is>
          <t>Уайт-спирит</t>
        </is>
      </c>
      <c r="D230" s="255" t="inlineStr">
        <is>
          <t>кг</t>
        </is>
      </c>
      <c r="E230" s="347" t="n">
        <v>1.584</v>
      </c>
      <c r="F230" s="257" t="n">
        <v>6.67</v>
      </c>
      <c r="G230" s="30">
        <f>ROUND(E230*F230,2)</f>
        <v/>
      </c>
      <c r="H230" s="128">
        <f>G230/$G$243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6">
      <c r="A231" s="255" t="n">
        <v>203</v>
      </c>
      <c r="B231" s="135" t="inlineStr">
        <is>
          <t>23.3.06.04-0011</t>
        </is>
      </c>
      <c r="C231" s="254" t="inlineStr">
        <is>
          <t>Трубы стальные сварные неоцинкованные водогазопроводные с резьбой, легкие, номинальный диаметр 50 мм, толщина стенки 3 мм</t>
        </is>
      </c>
      <c r="D231" s="255" t="inlineStr">
        <is>
          <t>м</t>
        </is>
      </c>
      <c r="E231" s="347" t="n">
        <v>0.3</v>
      </c>
      <c r="F231" s="257" t="n">
        <v>28.05</v>
      </c>
      <c r="G231" s="30">
        <f>ROUND(E231*F231,2)</f>
        <v/>
      </c>
      <c r="H231" s="128">
        <f>G231/$G$243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6">
      <c r="A232" s="255" t="n">
        <v>204</v>
      </c>
      <c r="B232" s="135" t="inlineStr">
        <is>
          <t>01.3.02.03-0001</t>
        </is>
      </c>
      <c r="C232" s="254" t="inlineStr">
        <is>
          <t>Ацетилен газообразный технический</t>
        </is>
      </c>
      <c r="D232" s="255" t="inlineStr">
        <is>
          <t>м3</t>
        </is>
      </c>
      <c r="E232" s="347" t="n">
        <v>0.1632</v>
      </c>
      <c r="F232" s="257" t="n">
        <v>38.51</v>
      </c>
      <c r="G232" s="30">
        <f>ROUND(E232*F232,2)</f>
        <v/>
      </c>
      <c r="H232" s="128">
        <f>G232/$G$243</f>
        <v/>
      </c>
      <c r="I232" s="30">
        <f>ROUND(F232*Прил.10!$D$13,2)</f>
        <v/>
      </c>
      <c r="J232" s="30">
        <f>ROUND(I232*E232,2)</f>
        <v/>
      </c>
    </row>
    <row r="233" hidden="1" outlineLevel="1" ht="25.5" customFormat="1" customHeight="1" s="196">
      <c r="A233" s="255" t="n">
        <v>205</v>
      </c>
      <c r="B233" s="135" t="inlineStr">
        <is>
          <t>04.3.01.07-0013</t>
        </is>
      </c>
      <c r="C233" s="254" t="inlineStr">
        <is>
          <t>Раствор готовый отделочный тяжелый, известковый, состав 1:3</t>
        </is>
      </c>
      <c r="D233" s="255" t="inlineStr">
        <is>
          <t>м3</t>
        </is>
      </c>
      <c r="E233" s="347" t="n">
        <v>0.0105</v>
      </c>
      <c r="F233" s="257" t="n">
        <v>497</v>
      </c>
      <c r="G233" s="30">
        <f>ROUND(E233*F233,2)</f>
        <v/>
      </c>
      <c r="H233" s="128">
        <f>G233/$G$243</f>
        <v/>
      </c>
      <c r="I233" s="30">
        <f>ROUND(F233*Прил.10!$D$13,2)</f>
        <v/>
      </c>
      <c r="J233" s="30">
        <f>ROUND(I233*E233,2)</f>
        <v/>
      </c>
    </row>
    <row r="234" hidden="1" outlineLevel="1" ht="25.5" customFormat="1" customHeight="1" s="196">
      <c r="A234" s="255" t="n">
        <v>206</v>
      </c>
      <c r="B234" s="135" t="inlineStr">
        <is>
          <t>08.1.02.11-0001</t>
        </is>
      </c>
      <c r="C234" s="254" t="inlineStr">
        <is>
          <t>Поковки из квадратных заготовок, масса 1,8 кг</t>
        </is>
      </c>
      <c r="D234" s="255" t="inlineStr">
        <is>
          <t>т</t>
        </is>
      </c>
      <c r="E234" s="347" t="n">
        <v>0.00084</v>
      </c>
      <c r="F234" s="257" t="n">
        <v>5989</v>
      </c>
      <c r="G234" s="30">
        <f>ROUND(E234*F234,2)</f>
        <v/>
      </c>
      <c r="H234" s="128">
        <f>G234/$G$243</f>
        <v/>
      </c>
      <c r="I234" s="30">
        <f>ROUND(F234*Прил.10!$D$13,2)</f>
        <v/>
      </c>
      <c r="J234" s="30">
        <f>ROUND(I234*E234,2)</f>
        <v/>
      </c>
    </row>
    <row r="235" hidden="1" outlineLevel="1" ht="14.25" customFormat="1" customHeight="1" s="196">
      <c r="A235" s="255" t="n">
        <v>207</v>
      </c>
      <c r="B235" s="135" t="inlineStr">
        <is>
          <t>01.7.15.07-0007</t>
        </is>
      </c>
      <c r="C235" s="254" t="inlineStr">
        <is>
          <t>Дюбели пластмассовые, диаметр 14 мм</t>
        </is>
      </c>
      <c r="D235" s="255" t="inlineStr">
        <is>
          <t>100 шт</t>
        </is>
      </c>
      <c r="E235" s="347" t="n">
        <v>0.16</v>
      </c>
      <c r="F235" s="257" t="n">
        <v>26.6</v>
      </c>
      <c r="G235" s="30">
        <f>ROUND(E235*F235,2)</f>
        <v/>
      </c>
      <c r="H235" s="128">
        <f>G235/$G$243</f>
        <v/>
      </c>
      <c r="I235" s="30">
        <f>ROUND(F235*Прил.10!$D$13,2)</f>
        <v/>
      </c>
      <c r="J235" s="30">
        <f>ROUND(I235*E235,2)</f>
        <v/>
      </c>
    </row>
    <row r="236" hidden="1" outlineLevel="1" ht="14.25" customFormat="1" customHeight="1" s="196">
      <c r="A236" s="255" t="n">
        <v>208</v>
      </c>
      <c r="B236" s="135" t="inlineStr">
        <is>
          <t>01.7.20.08-0051</t>
        </is>
      </c>
      <c r="C236" s="254" t="inlineStr">
        <is>
          <t>Ветошь</t>
        </is>
      </c>
      <c r="D236" s="255" t="inlineStr">
        <is>
          <t>кг</t>
        </is>
      </c>
      <c r="E236" s="347" t="n">
        <v>0.81456</v>
      </c>
      <c r="F236" s="257" t="n">
        <v>1.82</v>
      </c>
      <c r="G236" s="30">
        <f>ROUND(E236*F236,2)</f>
        <v/>
      </c>
      <c r="H236" s="128">
        <f>G236/$G$243</f>
        <v/>
      </c>
      <c r="I236" s="30">
        <f>ROUND(F236*Прил.10!$D$13,2)</f>
        <v/>
      </c>
      <c r="J236" s="30">
        <f>ROUND(I236*E236,2)</f>
        <v/>
      </c>
    </row>
    <row r="237" hidden="1" outlineLevel="1" ht="25.5" customFormat="1" customHeight="1" s="196">
      <c r="A237" s="255" t="n">
        <v>209</v>
      </c>
      <c r="B237" s="135" t="inlineStr">
        <is>
          <t>01.7.15.03-0031</t>
        </is>
      </c>
      <c r="C237" s="254" t="inlineStr">
        <is>
          <t>Болты с гайками и шайбами оцинкованные, диаметр 6 мм</t>
        </is>
      </c>
      <c r="D237" s="255" t="inlineStr">
        <is>
          <t>кг</t>
        </is>
      </c>
      <c r="E237" s="347" t="n">
        <v>0.04</v>
      </c>
      <c r="F237" s="257" t="n">
        <v>28.22</v>
      </c>
      <c r="G237" s="30">
        <f>ROUND(E237*F237,2)</f>
        <v/>
      </c>
      <c r="H237" s="128">
        <f>G237/$G$243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6">
      <c r="A238" s="255" t="n">
        <v>210</v>
      </c>
      <c r="B238" s="135" t="inlineStr">
        <is>
          <t>11.1.03.01-0079</t>
        </is>
      </c>
      <c r="C238" s="254" t="inlineStr">
        <is>
          <t>Бруски обрезные, хвойных пород, длина 4-6,5 м, ширина 75-150 мм, толщина 40-75 мм, сорт III</t>
        </is>
      </c>
      <c r="D238" s="255" t="inlineStr">
        <is>
          <t>м3</t>
        </is>
      </c>
      <c r="E238" s="347" t="n">
        <v>0.000576</v>
      </c>
      <c r="F238" s="257" t="n">
        <v>1287</v>
      </c>
      <c r="G238" s="30">
        <f>ROUND(E238*F238,2)</f>
        <v/>
      </c>
      <c r="H238" s="128">
        <f>G238/$G$243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6">
      <c r="A239" s="255" t="n">
        <v>211</v>
      </c>
      <c r="B239" s="135" t="inlineStr">
        <is>
          <t>14.4.03.03-0002</t>
        </is>
      </c>
      <c r="C239" s="254" t="inlineStr">
        <is>
          <t>Лак битумный БТ-123</t>
        </is>
      </c>
      <c r="D239" s="255" t="inlineStr">
        <is>
          <t>т</t>
        </is>
      </c>
      <c r="E239" s="347" t="n">
        <v>6.999999999999999e-05</v>
      </c>
      <c r="F239" s="257" t="n">
        <v>7826.9</v>
      </c>
      <c r="G239" s="30">
        <f>ROUND(E239*F239,2)</f>
        <v/>
      </c>
      <c r="H239" s="128">
        <f>G239/$G$243</f>
        <v/>
      </c>
      <c r="I239" s="30">
        <f>ROUND(F239*Прил.10!$D$13,2)</f>
        <v/>
      </c>
      <c r="J239" s="30">
        <f>ROUND(I239*E239,2)</f>
        <v/>
      </c>
    </row>
    <row r="240" hidden="1" outlineLevel="1" ht="14.25" customFormat="1" customHeight="1" s="196">
      <c r="A240" s="255" t="n">
        <v>212</v>
      </c>
      <c r="B240" s="135" t="inlineStr">
        <is>
          <t>07.2.07.02-0001</t>
        </is>
      </c>
      <c r="C240" s="254" t="inlineStr">
        <is>
          <t>Кондуктор инвентарный металлический</t>
        </is>
      </c>
      <c r="D240" s="255" t="inlineStr">
        <is>
          <t>шт</t>
        </is>
      </c>
      <c r="E240" s="347" t="n">
        <v>0.00128</v>
      </c>
      <c r="F240" s="257" t="n">
        <v>346</v>
      </c>
      <c r="G240" s="30">
        <f>ROUND(E240*F240,2)</f>
        <v/>
      </c>
      <c r="H240" s="128">
        <f>G240/$G$243</f>
        <v/>
      </c>
      <c r="I240" s="30">
        <f>ROUND(F240*Прил.10!$D$13,2)</f>
        <v/>
      </c>
      <c r="J240" s="30">
        <f>ROUND(I240*E240,2)</f>
        <v/>
      </c>
    </row>
    <row r="241" hidden="1" outlineLevel="1" ht="38.25" customFormat="1" customHeight="1" s="196">
      <c r="A241" s="255" t="n">
        <v>213</v>
      </c>
      <c r="B241" s="135" t="inlineStr">
        <is>
          <t>04.1.02.05-0026</t>
        </is>
      </c>
      <c r="C241" s="254" t="inlineStr">
        <is>
          <t>Смеси бетонные тяжелого бетона (БСТ), крупность заполнителя 10 мм, класс B15 (М200)</t>
        </is>
      </c>
      <c r="D241" s="255" t="inlineStr">
        <is>
          <t>м3</t>
        </is>
      </c>
      <c r="E241" s="347" t="n">
        <v>0.00024</v>
      </c>
      <c r="F241" s="257" t="n">
        <v>665</v>
      </c>
      <c r="G241" s="30">
        <f>ROUND(E241*F241,2)</f>
        <v/>
      </c>
      <c r="H241" s="128">
        <f>G241/$G$243</f>
        <v/>
      </c>
      <c r="I241" s="30">
        <f>ROUND(F241*Прил.10!$D$13,2)</f>
        <v/>
      </c>
      <c r="J241" s="30">
        <f>ROUND(I241*E241,2)</f>
        <v/>
      </c>
    </row>
    <row r="242" collapsed="1" ht="14.25" customFormat="1" customHeight="1" s="196">
      <c r="A242" s="255" t="n"/>
      <c r="B242" s="255" t="n"/>
      <c r="C242" s="254" t="inlineStr">
        <is>
          <t>Итого прочие материалы</t>
        </is>
      </c>
      <c r="D242" s="255" t="n"/>
      <c r="E242" s="256" t="n"/>
      <c r="F242" s="257" t="n"/>
      <c r="G242" s="131">
        <f>SUM(G112:G241)</f>
        <v/>
      </c>
      <c r="H242" s="128">
        <f>G242/$G$243</f>
        <v/>
      </c>
      <c r="I242" s="30" t="n"/>
      <c r="J242" s="131">
        <f>SUM(J112:J241)</f>
        <v/>
      </c>
    </row>
    <row r="243" ht="14.25" customFormat="1" customHeight="1" s="196">
      <c r="A243" s="255" t="n"/>
      <c r="B243" s="255" t="n"/>
      <c r="C243" s="242" t="inlineStr">
        <is>
          <t>Итого по разделу «Материалы»</t>
        </is>
      </c>
      <c r="D243" s="255" t="n"/>
      <c r="E243" s="256" t="n"/>
      <c r="F243" s="257" t="n"/>
      <c r="G243" s="30">
        <f>G111+G242</f>
        <v/>
      </c>
      <c r="H243" s="128">
        <f>G243/$G$243</f>
        <v/>
      </c>
      <c r="I243" s="30" t="n"/>
      <c r="J243" s="30">
        <f>J111+J242</f>
        <v/>
      </c>
    </row>
    <row r="244" ht="14.25" customFormat="1" customHeight="1" s="196">
      <c r="A244" s="255" t="n"/>
      <c r="B244" s="255" t="n"/>
      <c r="C244" s="254" t="inlineStr">
        <is>
          <t>ИТОГО ПО РМ</t>
        </is>
      </c>
      <c r="D244" s="255" t="n"/>
      <c r="E244" s="256" t="n"/>
      <c r="F244" s="257" t="n"/>
      <c r="G244" s="30">
        <f>G14+G85+G243</f>
        <v/>
      </c>
      <c r="H244" s="258" t="n"/>
      <c r="I244" s="30" t="n"/>
      <c r="J244" s="30">
        <f>J14+J85+J243</f>
        <v/>
      </c>
    </row>
    <row r="245" ht="14.25" customFormat="1" customHeight="1" s="196">
      <c r="A245" s="255" t="n"/>
      <c r="B245" s="255" t="n"/>
      <c r="C245" s="254" t="inlineStr">
        <is>
          <t>Накладные расходы</t>
        </is>
      </c>
      <c r="D245" s="133">
        <f>ROUND(G245/(G$16+$G$14),2)</f>
        <v/>
      </c>
      <c r="E245" s="256" t="n"/>
      <c r="F245" s="257" t="n"/>
      <c r="G245" s="30" t="n">
        <v>132840</v>
      </c>
      <c r="H245" s="258" t="n"/>
      <c r="I245" s="30" t="n"/>
      <c r="J245" s="30">
        <f>ROUND(D245*(J14+J16),2)</f>
        <v/>
      </c>
    </row>
    <row r="246" ht="14.25" customFormat="1" customHeight="1" s="196">
      <c r="A246" s="255" t="n"/>
      <c r="B246" s="255" t="n"/>
      <c r="C246" s="254" t="inlineStr">
        <is>
          <t>Сметная прибыль</t>
        </is>
      </c>
      <c r="D246" s="133">
        <f>ROUND(G246/(G$14+G$16),2)</f>
        <v/>
      </c>
      <c r="E246" s="256" t="n"/>
      <c r="F246" s="257" t="n"/>
      <c r="G246" s="30" t="n">
        <v>81010</v>
      </c>
      <c r="H246" s="258" t="n"/>
      <c r="I246" s="30" t="n"/>
      <c r="J246" s="30">
        <f>ROUND(D246*(J14+J16),2)</f>
        <v/>
      </c>
    </row>
    <row r="247" ht="14.25" customFormat="1" customHeight="1" s="196">
      <c r="A247" s="255" t="n"/>
      <c r="B247" s="255" t="n"/>
      <c r="C247" s="254" t="inlineStr">
        <is>
          <t>Итого СМР (с НР и СП)</t>
        </is>
      </c>
      <c r="D247" s="255" t="n"/>
      <c r="E247" s="256" t="n"/>
      <c r="F247" s="257" t="n"/>
      <c r="G247" s="30">
        <f>G14+G85+G243+G245+G246</f>
        <v/>
      </c>
      <c r="H247" s="258" t="n"/>
      <c r="I247" s="30" t="n"/>
      <c r="J247" s="30">
        <f>J14+J85+J243+J245+J246</f>
        <v/>
      </c>
    </row>
    <row r="248" ht="14.25" customFormat="1" customHeight="1" s="196">
      <c r="A248" s="255" t="n"/>
      <c r="B248" s="255" t="n"/>
      <c r="C248" s="254" t="inlineStr">
        <is>
          <t>ВСЕГО СМР + ОБОРУДОВАНИЕ</t>
        </is>
      </c>
      <c r="D248" s="255" t="n"/>
      <c r="E248" s="256" t="n"/>
      <c r="F248" s="257" t="n"/>
      <c r="G248" s="30">
        <f>G247+G91</f>
        <v/>
      </c>
      <c r="H248" s="258" t="n"/>
      <c r="I248" s="30" t="n"/>
      <c r="J248" s="30">
        <f>J247+J91</f>
        <v/>
      </c>
    </row>
    <row r="249" ht="34.5" customFormat="1" customHeight="1" s="196">
      <c r="A249" s="255" t="n"/>
      <c r="B249" s="255" t="n"/>
      <c r="C249" s="254" t="inlineStr">
        <is>
          <t>ИТОГО ПОКАЗАТЕЛЬ НА ЕД. ИЗМ.</t>
        </is>
      </c>
      <c r="D249" s="255" t="inlineStr">
        <is>
          <t>ед</t>
        </is>
      </c>
      <c r="E249" s="350" t="n">
        <v>1</v>
      </c>
      <c r="F249" s="257" t="n"/>
      <c r="G249" s="30">
        <f>G248/E249</f>
        <v/>
      </c>
      <c r="H249" s="258" t="n"/>
      <c r="I249" s="30" t="n"/>
      <c r="J249" s="30">
        <f>J248/E249</f>
        <v/>
      </c>
    </row>
    <row r="251" ht="14.25" customFormat="1" customHeight="1" s="196">
      <c r="A251" s="186" t="inlineStr">
        <is>
          <t>Составил ______________________     Е. М. Добровольская</t>
        </is>
      </c>
    </row>
    <row r="252" ht="14.25" customFormat="1" customHeight="1" s="196">
      <c r="A252" s="197" t="inlineStr">
        <is>
          <t xml:space="preserve">                         (подпись, инициалы, фамилия)</t>
        </is>
      </c>
    </row>
    <row r="253" ht="14.25" customFormat="1" customHeight="1" s="196">
      <c r="A253" s="186" t="n"/>
    </row>
    <row r="254" ht="14.25" customFormat="1" customHeight="1" s="196">
      <c r="A254" s="186" t="inlineStr">
        <is>
          <t>Проверил ______________________        А.В. Костянецкая</t>
        </is>
      </c>
    </row>
    <row r="255" ht="14.25" customFormat="1" customHeight="1" s="196">
      <c r="A255" s="1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B94:H94"/>
    <mergeCell ref="A7:H7"/>
    <mergeCell ref="B9:B10"/>
    <mergeCell ref="B93:H93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4" customWidth="1" style="198" min="6" max="6"/>
    <col width="14.140625" customWidth="1" style="198" min="7" max="7"/>
  </cols>
  <sheetData>
    <row r="1">
      <c r="A1" s="273" t="inlineStr">
        <is>
          <t>Приложение №6</t>
        </is>
      </c>
    </row>
    <row r="2" ht="21.75" customHeight="1" s="198">
      <c r="A2" s="273" t="n"/>
      <c r="B2" s="273" t="n"/>
      <c r="C2" s="273" t="n"/>
      <c r="D2" s="273" t="n"/>
      <c r="E2" s="273" t="n"/>
      <c r="F2" s="273" t="n"/>
      <c r="G2" s="273" t="n"/>
    </row>
    <row r="3">
      <c r="A3" s="220" t="inlineStr">
        <is>
          <t>Расчет стоимости оборудования</t>
        </is>
      </c>
    </row>
    <row r="4" ht="25.5" customHeight="1" s="198">
      <c r="A4" s="223" t="inlineStr">
        <is>
          <t>Наименование разрабатываемого показателя УНЦ — КРМ 500кВ мощность 180(3х60) Мвар ШР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98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55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198">
      <c r="A9" s="24" t="n"/>
      <c r="B9" s="254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198">
      <c r="A10" s="255" t="n"/>
      <c r="B10" s="242" t="n"/>
      <c r="C10" s="254" t="inlineStr">
        <is>
          <t>ИТОГО ИНЖЕНЕРНОЕ ОБОРУДОВАНИЕ</t>
        </is>
      </c>
      <c r="D10" s="242" t="n"/>
      <c r="E10" s="103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41.25" customHeight="1" s="198">
      <c r="A12" s="255" t="n">
        <v>1</v>
      </c>
      <c r="B12" s="254">
        <f>'Прил.5 Расчет СМР и ОБ'!B88</f>
        <v/>
      </c>
      <c r="C12" s="254">
        <f>'Прил.5 Расчет СМР и ОБ'!C88</f>
        <v/>
      </c>
      <c r="D12" s="255">
        <f>'Прил.5 Расчет СМР и ОБ'!D88</f>
        <v/>
      </c>
      <c r="E12" s="182">
        <f>'Прил.5 Расчет СМР и ОБ'!E88</f>
        <v/>
      </c>
      <c r="F12" s="30">
        <f>'Прил.5 Расчет СМР и ОБ'!F88</f>
        <v/>
      </c>
      <c r="G12" s="30">
        <f>ROUND(E12*F12,2)</f>
        <v/>
      </c>
    </row>
    <row r="13" ht="25.5" customHeight="1" s="198">
      <c r="A13" s="255" t="n"/>
      <c r="B13" s="254" t="n"/>
      <c r="C13" s="254" t="inlineStr">
        <is>
          <t>ИТОГО ТЕХНОЛОГИЧЕСКОЕ ОБОРУДОВАНИЕ</t>
        </is>
      </c>
      <c r="D13" s="254" t="n"/>
      <c r="E13" s="277" t="n"/>
      <c r="F13" s="257" t="n"/>
      <c r="G13" s="30">
        <f>SUM(G12:G12)</f>
        <v/>
      </c>
    </row>
    <row r="14" ht="19.5" customHeight="1" s="198">
      <c r="A14" s="255" t="n"/>
      <c r="B14" s="254" t="n"/>
      <c r="C14" s="254" t="inlineStr">
        <is>
          <t>Всего по разделу «Оборудование»</t>
        </is>
      </c>
      <c r="D14" s="254" t="n"/>
      <c r="E14" s="277" t="n"/>
      <c r="F14" s="257" t="n"/>
      <c r="G14" s="30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>
      <c r="A16" s="186" t="inlineStr">
        <is>
          <t>Составил ______________________    Е. М. Добровольская</t>
        </is>
      </c>
      <c r="B16" s="196" t="n"/>
      <c r="C16" s="196" t="n"/>
      <c r="D16" s="194" t="n"/>
      <c r="E16" s="194" t="n"/>
      <c r="F16" s="194" t="n"/>
      <c r="G16" s="194" t="n"/>
    </row>
    <row r="17">
      <c r="A17" s="197" t="inlineStr">
        <is>
          <t xml:space="preserve">                         (подпись, инициалы, фамилия)</t>
        </is>
      </c>
      <c r="B17" s="196" t="n"/>
      <c r="C17" s="196" t="n"/>
      <c r="D17" s="194" t="n"/>
      <c r="E17" s="194" t="n"/>
      <c r="F17" s="194" t="n"/>
      <c r="G17" s="194" t="n"/>
    </row>
    <row r="18">
      <c r="A18" s="186" t="n"/>
      <c r="B18" s="196" t="n"/>
      <c r="C18" s="196" t="n"/>
      <c r="D18" s="194" t="n"/>
      <c r="E18" s="194" t="n"/>
      <c r="F18" s="194" t="n"/>
      <c r="G18" s="194" t="n"/>
    </row>
    <row r="19">
      <c r="A19" s="186" t="inlineStr">
        <is>
          <t>Проверил ______________________        А.В. Костянецкая</t>
        </is>
      </c>
      <c r="B19" s="196" t="n"/>
      <c r="C19" s="196" t="n"/>
      <c r="D19" s="194" t="n"/>
      <c r="E19" s="194" t="n"/>
      <c r="F19" s="194" t="n"/>
      <c r="G19" s="194" t="n"/>
    </row>
    <row r="20">
      <c r="A20" s="197" t="inlineStr">
        <is>
          <t xml:space="preserve">                        (подпись, инициалы, фамилия)</t>
        </is>
      </c>
      <c r="B20" s="196" t="n"/>
      <c r="C20" s="196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</cols>
  <sheetData>
    <row r="1">
      <c r="B1" s="186" t="n"/>
      <c r="C1" s="186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 s="198">
      <c r="A3" s="220" t="inlineStr">
        <is>
          <t>Расчет показателя УНЦ</t>
        </is>
      </c>
    </row>
    <row r="4" ht="24.75" customHeight="1" s="198">
      <c r="A4" s="220" t="n"/>
      <c r="B4" s="220" t="n"/>
      <c r="C4" s="220" t="n"/>
      <c r="D4" s="220" t="n"/>
    </row>
    <row r="5" ht="24.6" customHeight="1" s="198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 ht="19.9" customHeight="1" s="198">
      <c r="A6" s="223" t="inlineStr">
        <is>
          <t>Единица измерения  — 1 ед</t>
        </is>
      </c>
      <c r="D6" s="223" t="n"/>
    </row>
    <row r="7">
      <c r="A7" s="186" t="n"/>
      <c r="B7" s="186" t="n"/>
      <c r="C7" s="186" t="n"/>
      <c r="D7" s="186" t="n"/>
    </row>
    <row r="8" ht="14.45" customHeight="1" s="19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98">
      <c r="A9" s="335" t="n"/>
      <c r="B9" s="335" t="n"/>
      <c r="C9" s="335" t="n"/>
      <c r="D9" s="335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198">
      <c r="A11" s="255" t="inlineStr">
        <is>
          <t>Р4-15-2</t>
        </is>
      </c>
      <c r="B11" s="255" t="inlineStr">
        <is>
          <t xml:space="preserve">УНЦ КРМ 110 - 750 кВ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6" t="n"/>
      <c r="B15" s="196" t="n"/>
      <c r="C15" s="196" t="n"/>
      <c r="D15" s="194" t="n"/>
    </row>
    <row r="16">
      <c r="A16" s="186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6" sqref="D26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27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198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198">
      <c r="B10" s="234" t="n">
        <v>1</v>
      </c>
      <c r="C10" s="234" t="n">
        <v>2</v>
      </c>
      <c r="D10" s="234" t="n">
        <v>3</v>
      </c>
    </row>
    <row r="11" ht="45" customHeight="1" s="198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01.04.2023г. №17772-ИФ/09 прил.9</t>
        </is>
      </c>
      <c r="D11" s="234" t="n">
        <v>44.29</v>
      </c>
    </row>
    <row r="12" ht="29.25" customHeight="1" s="198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01.04.2023г. №17772-ИФ/09 прил.9</t>
        </is>
      </c>
      <c r="D12" s="234" t="n">
        <v>13.47</v>
      </c>
    </row>
    <row r="13" ht="29.25" customHeight="1" s="198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01.04.2023г. №17772-ИФ/09 прил.9</t>
        </is>
      </c>
      <c r="D13" s="234" t="n">
        <v>8.039999999999999</v>
      </c>
    </row>
    <row r="14" ht="30.75" customHeight="1" s="198">
      <c r="B14" s="234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4" t="n">
        <v>6.26</v>
      </c>
    </row>
    <row r="15" ht="89.25" customHeight="1" s="198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8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8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20" t="n">
        <v>0.002</v>
      </c>
    </row>
    <row r="19" ht="24" customHeight="1" s="198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186" t="inlineStr">
        <is>
          <t>Составил ______________________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6" t="n"/>
      <c r="C28" s="196" t="n"/>
    </row>
    <row r="29">
      <c r="B29" s="186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7" sqref="K7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53.7109375" bestFit="1" customWidth="1" style="198" min="6" max="6"/>
  </cols>
  <sheetData>
    <row r="1" s="198"/>
    <row r="2" ht="17.25" customHeight="1" s="198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4" t="n"/>
      <c r="D10" s="234" t="n"/>
      <c r="E10" s="351" t="n">
        <v>3.9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52" t="n">
        <v>1.324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53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2025-01-24T12:15:14Z</dcterms:modified>
  <cp:lastModifiedBy>Николай Трофименко</cp:lastModifiedBy>
  <cp:lastPrinted>2023-11-27T10:03:33Z</cp:lastPrinted>
</cp:coreProperties>
</file>