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ОБ'!$A$1:$J$247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4" fontId="1" fillId="0" borderId="0" applyAlignment="1" pivotButton="0" quotePrefix="0" xfId="0">
      <alignment horizontal="left" vertical="top"/>
    </xf>
    <xf numFmtId="0" fontId="16" fillId="4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1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200" min="1" max="2"/>
    <col width="51.7109375" customWidth="1" style="200" min="3" max="3"/>
    <col width="51.42578125" customWidth="1" style="200" min="4" max="4"/>
    <col width="37.42578125" customWidth="1" style="200" min="5" max="5"/>
    <col width="9.140625" customWidth="1" style="200" min="6" max="6"/>
  </cols>
  <sheetData>
    <row r="3">
      <c r="B3" s="229" t="inlineStr">
        <is>
          <t>Приложение № 1</t>
        </is>
      </c>
    </row>
    <row r="4">
      <c r="B4" s="230" t="inlineStr">
        <is>
          <t>Сравнительная таблица отбора объекта-представителя</t>
        </is>
      </c>
    </row>
    <row r="5" ht="84" customHeight="1" s="198">
      <c r="B5" s="2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8">
      <c r="B6" s="165" t="n"/>
      <c r="C6" s="165" t="n"/>
      <c r="D6" s="165" t="n"/>
    </row>
    <row r="7" ht="64.5" customHeight="1" s="198">
      <c r="B7" s="231" t="inlineStr">
        <is>
          <t>Наименование разрабатываемого показателя УНЦ — КРМ 750кВ мощность 330(3х110)Мвар для ШР</t>
        </is>
      </c>
    </row>
    <row r="8" ht="31.5" customHeight="1" s="198">
      <c r="B8" s="231" t="inlineStr">
        <is>
          <t>Сопоставимый уровень цен: 2 кв. 2017 г.</t>
        </is>
      </c>
    </row>
    <row r="9" ht="15.75" customHeight="1" s="198">
      <c r="B9" s="231" t="inlineStr">
        <is>
          <t>Единица измерения  — 1 ед.</t>
        </is>
      </c>
    </row>
    <row r="10">
      <c r="B10" s="231" t="n"/>
    </row>
    <row r="11">
      <c r="B11" s="235" t="inlineStr">
        <is>
          <t>№ п/п</t>
        </is>
      </c>
      <c r="C11" s="235" t="inlineStr">
        <is>
          <t>Параметр</t>
        </is>
      </c>
      <c r="D11" s="180" t="inlineStr">
        <is>
          <t xml:space="preserve">Объект-представитель </t>
        </is>
      </c>
      <c r="E11" s="149" t="n"/>
    </row>
    <row r="12" ht="96.75" customHeight="1" s="198">
      <c r="B12" s="235" t="n">
        <v>1</v>
      </c>
      <c r="C12" s="117" t="inlineStr">
        <is>
          <t>Наименование объекта-представителя</t>
        </is>
      </c>
      <c r="D12" s="235" t="inlineStr">
        <is>
          <t>ВЛ 750 Ленинградская</t>
        </is>
      </c>
    </row>
    <row r="13">
      <c r="B13" s="235" t="n">
        <v>2</v>
      </c>
      <c r="C13" s="117" t="inlineStr">
        <is>
          <t>Наименование субъекта Российской Федерации</t>
        </is>
      </c>
      <c r="D13" s="235" t="inlineStr">
        <is>
          <t>Ленинградская область</t>
        </is>
      </c>
    </row>
    <row r="14">
      <c r="B14" s="235" t="n">
        <v>3</v>
      </c>
      <c r="C14" s="117" t="inlineStr">
        <is>
          <t>Климатический район и подрайон</t>
        </is>
      </c>
      <c r="D14" s="235" t="inlineStr">
        <is>
          <t>IIВ</t>
        </is>
      </c>
    </row>
    <row r="15">
      <c r="B15" s="235" t="n">
        <v>4</v>
      </c>
      <c r="C15" s="117" t="inlineStr">
        <is>
          <t>Мощность объекта</t>
        </is>
      </c>
      <c r="D15" s="235" t="n">
        <v>1</v>
      </c>
    </row>
    <row r="16" ht="116.25" customHeight="1" s="198">
      <c r="B16" s="235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5" t="inlineStr">
        <is>
          <t>Реактор шунтирующий однофазный неуправляемый мощностью 110 Мвар, 750 кВ, РОМБС-110000/750У1  (3-a компл.) - 1 шт.</t>
        </is>
      </c>
    </row>
    <row r="17" ht="79.5" customHeight="1" s="198">
      <c r="B17" s="235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>
        <f>D18+D19</f>
        <v/>
      </c>
      <c r="E17" s="164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215">
        <f>'Прил.2 Расч стоим'!F14</f>
        <v/>
      </c>
    </row>
    <row r="19" ht="15.75" customHeight="1" s="198">
      <c r="B19" s="148" t="inlineStr">
        <is>
          <t>6.2</t>
        </is>
      </c>
      <c r="C19" s="117" t="inlineStr">
        <is>
          <t>оборудование и инвентарь</t>
        </is>
      </c>
      <c r="D19" s="215">
        <f>'Прил.2 Расч стоим'!H14</f>
        <v/>
      </c>
    </row>
    <row r="20" ht="16.5" customHeight="1" s="198">
      <c r="B20" s="148" t="inlineStr">
        <is>
          <t>6.3</t>
        </is>
      </c>
      <c r="C20" s="117" t="inlineStr">
        <is>
          <t>пусконаладочные работы</t>
        </is>
      </c>
      <c r="D20" s="215" t="n"/>
    </row>
    <row r="21" ht="35.25" customHeight="1" s="198">
      <c r="B21" s="148" t="inlineStr">
        <is>
          <t>6.4</t>
        </is>
      </c>
      <c r="C21" s="147" t="inlineStr">
        <is>
          <t>прочие и лимитированные затраты</t>
        </is>
      </c>
      <c r="D21" s="215" t="n"/>
    </row>
    <row r="22">
      <c r="B22" s="235" t="n">
        <v>7</v>
      </c>
      <c r="C22" s="147" t="inlineStr">
        <is>
          <t>Сопоставимый уровень цен</t>
        </is>
      </c>
      <c r="D22" s="216" t="inlineStr">
        <is>
          <t>2 кв. 2017 г.</t>
        </is>
      </c>
      <c r="E22" s="145" t="n"/>
    </row>
    <row r="23" ht="123" customHeight="1" s="198">
      <c r="B23" s="235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>
        <f>D17</f>
        <v/>
      </c>
      <c r="E23" s="164" t="n"/>
    </row>
    <row r="24" ht="60.75" customHeight="1" s="198">
      <c r="B24" s="235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15">
        <f>D17/D15</f>
        <v/>
      </c>
      <c r="E24" s="145" t="n"/>
    </row>
    <row r="25" ht="48" customHeight="1" s="198">
      <c r="B25" s="235" t="n">
        <v>10</v>
      </c>
      <c r="C25" s="117" t="inlineStr">
        <is>
          <t>Примечание</t>
        </is>
      </c>
      <c r="D25" s="235" t="n"/>
    </row>
    <row r="26">
      <c r="B26" s="144" t="n"/>
      <c r="C26" s="143" t="n"/>
      <c r="D26" s="143" t="n"/>
    </row>
    <row r="27" ht="37.5" customHeight="1" s="198">
      <c r="B27" s="142" t="n"/>
    </row>
    <row r="28">
      <c r="B28" s="200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200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200" min="1" max="1"/>
    <col width="9.140625" customWidth="1" style="200" min="2" max="2"/>
    <col width="35.28515625" customWidth="1" style="200" min="3" max="3"/>
    <col width="13.85546875" customWidth="1" style="200" min="4" max="4"/>
    <col width="24.85546875" customWidth="1" style="200" min="5" max="5"/>
    <col width="15.5703125" customWidth="1" style="200" min="6" max="6"/>
    <col width="14.85546875" customWidth="1" style="200" min="7" max="7"/>
    <col width="16.7109375" customWidth="1" style="200" min="8" max="8"/>
    <col width="13" customWidth="1" style="200" min="9" max="9"/>
    <col width="14" customWidth="1" style="200" min="10" max="10"/>
    <col width="18" customWidth="1" style="200" min="11" max="11"/>
    <col width="9.140625" customWidth="1" style="200" min="12" max="12"/>
  </cols>
  <sheetData>
    <row r="3">
      <c r="B3" s="229" t="inlineStr">
        <is>
          <t>Приложение № 2</t>
        </is>
      </c>
      <c r="K3" s="142" t="n"/>
    </row>
    <row r="4">
      <c r="B4" s="230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15.75" customHeight="1" s="198">
      <c r="B6" s="237" t="inlineStr">
        <is>
          <t>Наименование разрабатываемого показателя УНЦ — КРМ 750кВ мощность 330(3х110)Мвар для ШР</t>
        </is>
      </c>
      <c r="K6" s="142" t="n"/>
    </row>
    <row r="7" ht="15.75" customHeight="1" s="198">
      <c r="B7" s="237" t="inlineStr">
        <is>
          <t>Единица измерения  — 1 ед.</t>
        </is>
      </c>
      <c r="K7" s="142" t="n"/>
    </row>
    <row r="8" ht="18.75" customHeight="1" s="198">
      <c r="B8" s="119" t="n"/>
    </row>
    <row r="9" ht="15.75" customHeight="1" s="198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33" t="n"/>
      <c r="F9" s="333" t="n"/>
      <c r="G9" s="333" t="n"/>
      <c r="H9" s="333" t="n"/>
      <c r="I9" s="333" t="n"/>
      <c r="J9" s="334" t="n"/>
    </row>
    <row r="10" ht="15.75" customHeight="1" s="198">
      <c r="B10" s="335" t="n"/>
      <c r="C10" s="335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2 кв. 2017 г., тыс. руб.</t>
        </is>
      </c>
      <c r="G10" s="333" t="n"/>
      <c r="H10" s="333" t="n"/>
      <c r="I10" s="333" t="n"/>
      <c r="J10" s="334" t="n"/>
    </row>
    <row r="11" ht="31.5" customHeight="1" s="198">
      <c r="B11" s="336" t="n"/>
      <c r="C11" s="336" t="n"/>
      <c r="D11" s="336" t="n"/>
      <c r="E11" s="336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31.5" customHeight="1" s="198">
      <c r="B12" s="218" t="n"/>
      <c r="C12" s="218" t="inlineStr">
        <is>
          <t>КРМ 750кВ мощность 330(3х110)Мвар для ШР</t>
        </is>
      </c>
      <c r="D12" s="218" t="n"/>
      <c r="E12" s="218" t="n"/>
      <c r="F12" s="337">
        <f>(Прил.3!H12+Прил.3!H34+Прил.3!H36+Прил.3!H85)*6.29/1000</f>
        <v/>
      </c>
      <c r="G12" s="334" t="n"/>
      <c r="H12" s="338">
        <f>Прил.3!H83*4.28/1000</f>
        <v/>
      </c>
      <c r="I12" s="218" t="n"/>
      <c r="J12" s="338">
        <f>F12+H12</f>
        <v/>
      </c>
    </row>
    <row r="13" ht="15" customHeight="1" s="198">
      <c r="B13" s="240" t="inlineStr">
        <is>
          <t>Всего по объекту:</t>
        </is>
      </c>
      <c r="C13" s="339" t="n"/>
      <c r="D13" s="339" t="n"/>
      <c r="E13" s="340" t="n"/>
      <c r="F13" s="220" t="n"/>
      <c r="G13" s="220" t="n"/>
      <c r="H13" s="220" t="n"/>
      <c r="I13" s="220" t="n"/>
      <c r="J13" s="220" t="n"/>
    </row>
    <row r="14" ht="15.75" customHeight="1" s="198">
      <c r="B14" s="241" t="inlineStr">
        <is>
          <t>Всего по объекту в сопоставимом уровне цен 2 кв. 2017 г:</t>
        </is>
      </c>
      <c r="C14" s="333" t="n"/>
      <c r="D14" s="333" t="n"/>
      <c r="E14" s="334" t="n"/>
      <c r="F14" s="341">
        <f>F12</f>
        <v/>
      </c>
      <c r="G14" s="334" t="n"/>
      <c r="H14" s="342">
        <f>H12</f>
        <v/>
      </c>
      <c r="I14" s="166" t="n"/>
      <c r="J14" s="342">
        <f>J12</f>
        <v/>
      </c>
    </row>
    <row r="15" ht="15" customHeight="1" s="198"/>
    <row r="16" ht="15" customHeight="1" s="198"/>
    <row r="17" ht="15" customHeight="1" s="198"/>
    <row r="18" ht="15" customHeight="1" s="198">
      <c r="C18" s="186" t="inlineStr">
        <is>
          <t>Составил ______________________     Е. М. Добровольская</t>
        </is>
      </c>
      <c r="D18" s="196" t="n"/>
      <c r="E18" s="196" t="n"/>
    </row>
    <row r="19" ht="15" customHeight="1" s="198">
      <c r="C19" s="197" t="inlineStr">
        <is>
          <t xml:space="preserve">                         (подпись, инициалы, фамилия)</t>
        </is>
      </c>
      <c r="D19" s="196" t="n"/>
      <c r="E19" s="196" t="n"/>
    </row>
    <row r="20" ht="15" customHeight="1" s="198">
      <c r="C20" s="186" t="n"/>
      <c r="D20" s="196" t="n"/>
      <c r="E20" s="196" t="n"/>
    </row>
    <row r="21" ht="15" customHeight="1" s="198">
      <c r="C21" s="186" t="inlineStr">
        <is>
          <t>Проверил ______________________        А.В. Костянецкая</t>
        </is>
      </c>
      <c r="D21" s="196" t="n"/>
      <c r="E21" s="196" t="n"/>
    </row>
    <row r="22" ht="15" customHeight="1" s="198">
      <c r="C22" s="197" t="inlineStr">
        <is>
          <t xml:space="preserve">                        (подпись, инициалы, фамилия)</t>
        </is>
      </c>
      <c r="D22" s="196" t="n"/>
      <c r="E22" s="196" t="n"/>
    </row>
    <row r="23" ht="15" customHeight="1" s="198"/>
    <row r="24" ht="15" customHeight="1" s="198"/>
    <row r="25" ht="15" customHeight="1" s="198"/>
    <row r="26" ht="15" customHeight="1" s="198"/>
    <row r="27" ht="15" customHeight="1" s="198"/>
    <row r="28" ht="15" customHeight="1" s="198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29"/>
  <sheetViews>
    <sheetView view="pageBreakPreview" topLeftCell="A207" zoomScale="70" workbookViewId="0">
      <selection activeCell="F232" sqref="F232"/>
    </sheetView>
  </sheetViews>
  <sheetFormatPr baseColWidth="8" defaultColWidth="9.140625" defaultRowHeight="15.75"/>
  <cols>
    <col width="9.140625" customWidth="1" style="200" min="1" max="1"/>
    <col width="12.5703125" customWidth="1" style="200" min="2" max="2"/>
    <col width="22.42578125" customWidth="1" style="200" min="3" max="3"/>
    <col width="49.7109375" customWidth="1" style="200" min="4" max="4"/>
    <col width="10.140625" customWidth="1" style="200" min="5" max="5"/>
    <col width="20.7109375" customWidth="1" style="200" min="6" max="6"/>
    <col width="20" customWidth="1" style="200" min="7" max="7"/>
    <col width="16.7109375" customWidth="1" style="200" min="8" max="8"/>
    <col width="9.140625" customWidth="1" style="200" min="9" max="10"/>
    <col width="15" customWidth="1" style="200" min="11" max="11"/>
    <col width="9.140625" customWidth="1" style="200" min="12" max="12"/>
  </cols>
  <sheetData>
    <row r="2">
      <c r="A2" s="229" t="inlineStr">
        <is>
          <t xml:space="preserve">Приложение № 3 </t>
        </is>
      </c>
    </row>
    <row r="3">
      <c r="A3" s="230" t="inlineStr">
        <is>
          <t>Объектная ресурсная ведомость</t>
        </is>
      </c>
    </row>
    <row r="4" ht="18.75" customHeight="1" s="198">
      <c r="A4" s="176" t="n"/>
      <c r="B4" s="176" t="n"/>
      <c r="C4" s="24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1" t="n"/>
    </row>
    <row r="6" ht="30" customHeight="1" s="198">
      <c r="A6" s="246" t="inlineStr">
        <is>
          <t>Наименование разрабатываемого показателя УНЦ — КРМ 750кВ мощность 330(3х110)Мвар для ШР</t>
        </is>
      </c>
    </row>
    <row r="7" ht="30" customHeight="1" s="198">
      <c r="A7" s="246" t="n"/>
      <c r="B7" s="246" t="n"/>
      <c r="C7" s="246" t="n"/>
      <c r="D7" s="246" t="n"/>
      <c r="E7" s="246" t="n"/>
      <c r="F7" s="246" t="n"/>
      <c r="G7" s="246" t="n"/>
      <c r="H7" s="246" t="n"/>
      <c r="I7" s="200" t="n"/>
      <c r="J7" s="200" t="n"/>
      <c r="K7" s="200" t="n"/>
      <c r="L7" s="200" t="n"/>
    </row>
    <row r="8">
      <c r="A8" s="237" t="n"/>
      <c r="B8" s="237" t="n"/>
      <c r="C8" s="237" t="n"/>
      <c r="D8" s="237" t="n"/>
      <c r="E8" s="237" t="n"/>
      <c r="F8" s="237" t="n"/>
      <c r="G8" s="237" t="n"/>
      <c r="H8" s="237" t="n"/>
    </row>
    <row r="9" ht="38.25" customHeight="1" s="198">
      <c r="A9" s="235" t="inlineStr">
        <is>
          <t>п/п</t>
        </is>
      </c>
      <c r="B9" s="235" t="inlineStr">
        <is>
          <t>№ЛСР</t>
        </is>
      </c>
      <c r="C9" s="235" t="inlineStr">
        <is>
          <t>Код ресурса</t>
        </is>
      </c>
      <c r="D9" s="235" t="inlineStr">
        <is>
          <t>Наименование ресурса</t>
        </is>
      </c>
      <c r="E9" s="235" t="inlineStr">
        <is>
          <t>Ед. изм.</t>
        </is>
      </c>
      <c r="F9" s="235" t="inlineStr">
        <is>
          <t>Кол-во единиц по данным объекта-представителя</t>
        </is>
      </c>
      <c r="G9" s="235" t="inlineStr">
        <is>
          <t>Сметная стоимость в ценах на 01.01.2000 (руб.)</t>
        </is>
      </c>
      <c r="H9" s="334" t="n"/>
    </row>
    <row r="10" ht="40.5" customHeight="1" s="198">
      <c r="A10" s="336" t="n"/>
      <c r="B10" s="336" t="n"/>
      <c r="C10" s="336" t="n"/>
      <c r="D10" s="336" t="n"/>
      <c r="E10" s="336" t="n"/>
      <c r="F10" s="336" t="n"/>
      <c r="G10" s="235" t="inlineStr">
        <is>
          <t>на ед.изм.</t>
        </is>
      </c>
      <c r="H10" s="235" t="inlineStr">
        <is>
          <t>общая</t>
        </is>
      </c>
    </row>
    <row r="11">
      <c r="A11" s="236" t="n">
        <v>1</v>
      </c>
      <c r="B11" s="236" t="n"/>
      <c r="C11" s="236" t="n">
        <v>2</v>
      </c>
      <c r="D11" s="236" t="inlineStr">
        <is>
          <t>З</t>
        </is>
      </c>
      <c r="E11" s="236" t="n">
        <v>4</v>
      </c>
      <c r="F11" s="236" t="n">
        <v>5</v>
      </c>
      <c r="G11" s="236" t="n">
        <v>6</v>
      </c>
      <c r="H11" s="236" t="n">
        <v>7</v>
      </c>
    </row>
    <row r="12" customFormat="1" s="153">
      <c r="A12" s="243" t="inlineStr">
        <is>
          <t>Затраты труда рабочих</t>
        </is>
      </c>
      <c r="B12" s="333" t="n"/>
      <c r="C12" s="333" t="n"/>
      <c r="D12" s="333" t="n"/>
      <c r="E12" s="334" t="n"/>
      <c r="F12" s="343" t="n">
        <v>15475.08</v>
      </c>
      <c r="G12" s="10" t="n"/>
      <c r="H12" s="343">
        <f>SUM(H13:H33)</f>
        <v/>
      </c>
    </row>
    <row r="13">
      <c r="A13" s="167" t="n">
        <v>1</v>
      </c>
      <c r="B13" s="156" t="n"/>
      <c r="C13" s="167" t="inlineStr">
        <is>
          <t>1-4-0</t>
        </is>
      </c>
      <c r="D13" s="168" t="inlineStr">
        <is>
          <t>Затраты труда рабочих (средний разряд работы 4,0)</t>
        </is>
      </c>
      <c r="E13" s="279" t="inlineStr">
        <is>
          <t>чел.-ч</t>
        </is>
      </c>
      <c r="F13" s="344" t="n">
        <v>9691.17</v>
      </c>
      <c r="G13" s="171" t="n">
        <v>9.619999999999999</v>
      </c>
      <c r="H13" s="171">
        <f>ROUND(F13*G13,2)</f>
        <v/>
      </c>
    </row>
    <row r="14">
      <c r="A14" s="279" t="n">
        <v>2</v>
      </c>
      <c r="B14" s="156" t="n"/>
      <c r="C14" s="167" t="inlineStr">
        <is>
          <t>1-2-5</t>
        </is>
      </c>
      <c r="D14" s="168" t="inlineStr">
        <is>
          <t>Затраты труда рабочих (средний разряд работы 2,5)</t>
        </is>
      </c>
      <c r="E14" s="279" t="inlineStr">
        <is>
          <t>чел.-ч</t>
        </is>
      </c>
      <c r="F14" s="344" t="n">
        <v>2354.84</v>
      </c>
      <c r="G14" s="171" t="n">
        <v>8.17</v>
      </c>
      <c r="H14" s="171">
        <f>ROUND(F14*G14,2)</f>
        <v/>
      </c>
    </row>
    <row r="15">
      <c r="A15" s="167" t="n">
        <v>3</v>
      </c>
      <c r="B15" s="156" t="n"/>
      <c r="C15" s="167" t="inlineStr">
        <is>
          <t>1-3-3</t>
        </is>
      </c>
      <c r="D15" s="168" t="inlineStr">
        <is>
          <t>Затраты труда рабочих (средний разряд работы 3,3)</t>
        </is>
      </c>
      <c r="E15" s="279" t="inlineStr">
        <is>
          <t>чел.-ч</t>
        </is>
      </c>
      <c r="F15" s="344" t="n">
        <v>645.3</v>
      </c>
      <c r="G15" s="171" t="n">
        <v>8.859999999999999</v>
      </c>
      <c r="H15" s="171">
        <f>ROUND(F15*G15,2)</f>
        <v/>
      </c>
    </row>
    <row r="16">
      <c r="A16" s="279" t="n">
        <v>4</v>
      </c>
      <c r="B16" s="156" t="n"/>
      <c r="C16" s="167" t="inlineStr">
        <is>
          <t>1-4-9</t>
        </is>
      </c>
      <c r="D16" s="168" t="inlineStr">
        <is>
          <t>Затраты труда рабочих (средний разряд работы 4,9)</t>
        </is>
      </c>
      <c r="E16" s="279" t="inlineStr">
        <is>
          <t>чел.-ч</t>
        </is>
      </c>
      <c r="F16" s="344" t="n">
        <v>350.98</v>
      </c>
      <c r="G16" s="171" t="n">
        <v>10.94</v>
      </c>
      <c r="H16" s="171">
        <f>ROUND(F16*G16,2)</f>
        <v/>
      </c>
    </row>
    <row r="17">
      <c r="A17" s="167" t="n">
        <v>5</v>
      </c>
      <c r="B17" s="156" t="n"/>
      <c r="C17" s="167" t="inlineStr">
        <is>
          <t>1-4-1</t>
        </is>
      </c>
      <c r="D17" s="168" t="inlineStr">
        <is>
          <t>Затраты труда рабочих (средний разряд работы 4,1)</t>
        </is>
      </c>
      <c r="E17" s="279" t="inlineStr">
        <is>
          <t>чел.-ч</t>
        </is>
      </c>
      <c r="F17" s="344" t="n">
        <v>364.66</v>
      </c>
      <c r="G17" s="171" t="n">
        <v>9.76</v>
      </c>
      <c r="H17" s="171">
        <f>ROUND(F17*G17,2)</f>
        <v/>
      </c>
    </row>
    <row r="18">
      <c r="A18" s="279" t="n">
        <v>6</v>
      </c>
      <c r="B18" s="156" t="n"/>
      <c r="C18" s="167" t="inlineStr">
        <is>
          <t>1-3-0</t>
        </is>
      </c>
      <c r="D18" s="168" t="inlineStr">
        <is>
          <t>Затраты труда рабочих (средний разряд работы 3,0)</t>
        </is>
      </c>
      <c r="E18" s="279" t="inlineStr">
        <is>
          <t>чел.-ч</t>
        </is>
      </c>
      <c r="F18" s="344" t="n">
        <v>353.27</v>
      </c>
      <c r="G18" s="171" t="n">
        <v>8.529999999999999</v>
      </c>
      <c r="H18" s="171">
        <f>ROUND(F18*G18,2)</f>
        <v/>
      </c>
    </row>
    <row r="19">
      <c r="A19" s="167" t="n">
        <v>7</v>
      </c>
      <c r="B19" s="156" t="n"/>
      <c r="C19" s="167" t="inlineStr">
        <is>
          <t>1-1-5</t>
        </is>
      </c>
      <c r="D19" s="168" t="inlineStr">
        <is>
          <t>Затраты труда рабочих (средний разряд работы 1,5)</t>
        </is>
      </c>
      <c r="E19" s="279" t="inlineStr">
        <is>
          <t>чел.-ч</t>
        </is>
      </c>
      <c r="F19" s="344" t="n">
        <v>358.71</v>
      </c>
      <c r="G19" s="171" t="n">
        <v>7.5</v>
      </c>
      <c r="H19" s="171">
        <f>ROUND(F19*G19,2)</f>
        <v/>
      </c>
    </row>
    <row r="20">
      <c r="A20" s="279" t="n">
        <v>8</v>
      </c>
      <c r="B20" s="156" t="n"/>
      <c r="C20" s="167" t="inlineStr">
        <is>
          <t>1-3-7</t>
        </is>
      </c>
      <c r="D20" s="168" t="inlineStr">
        <is>
          <t>Затраты труда рабочих (средний разряд работы 3,7)</t>
        </is>
      </c>
      <c r="E20" s="279" t="inlineStr">
        <is>
          <t>чел.-ч</t>
        </is>
      </c>
      <c r="F20" s="344" t="n">
        <v>200.47</v>
      </c>
      <c r="G20" s="171" t="n">
        <v>9.289999999999999</v>
      </c>
      <c r="H20" s="171">
        <f>ROUND(F20*G20,2)</f>
        <v/>
      </c>
    </row>
    <row r="21">
      <c r="A21" s="167" t="n">
        <v>9</v>
      </c>
      <c r="B21" s="156" t="n"/>
      <c r="C21" s="167" t="inlineStr">
        <is>
          <t>1-3-2</t>
        </is>
      </c>
      <c r="D21" s="168" t="inlineStr">
        <is>
          <t>Затраты труда рабочих (средний разряд работы 3,2)</t>
        </is>
      </c>
      <c r="E21" s="279" t="inlineStr">
        <is>
          <t>чел.-ч</t>
        </is>
      </c>
      <c r="F21" s="344" t="n">
        <v>196.59</v>
      </c>
      <c r="G21" s="171" t="n">
        <v>8.74</v>
      </c>
      <c r="H21" s="171">
        <f>ROUND(F21*G21,2)</f>
        <v/>
      </c>
    </row>
    <row r="22">
      <c r="A22" s="279" t="n">
        <v>10</v>
      </c>
      <c r="B22" s="156" t="n"/>
      <c r="C22" s="167" t="inlineStr">
        <is>
          <t>1-2-0</t>
        </is>
      </c>
      <c r="D22" s="168" t="inlineStr">
        <is>
          <t>Затраты труда рабочих (средний разряд работы 2,0)</t>
        </is>
      </c>
      <c r="E22" s="279" t="inlineStr">
        <is>
          <t>чел.-ч</t>
        </is>
      </c>
      <c r="F22" s="344" t="n">
        <v>214.49</v>
      </c>
      <c r="G22" s="171" t="n">
        <v>7.8</v>
      </c>
      <c r="H22" s="171">
        <f>ROUND(F22*G22,2)</f>
        <v/>
      </c>
    </row>
    <row r="23">
      <c r="A23" s="167" t="n">
        <v>11</v>
      </c>
      <c r="B23" s="156" t="n"/>
      <c r="C23" s="167" t="inlineStr">
        <is>
          <t>1-3-8</t>
        </is>
      </c>
      <c r="D23" s="168" t="inlineStr">
        <is>
          <t>Затраты труда рабочих (средний разряд работы 3,8)</t>
        </is>
      </c>
      <c r="E23" s="279" t="inlineStr">
        <is>
          <t>чел.-ч</t>
        </is>
      </c>
      <c r="F23" s="344" t="n">
        <v>168.07</v>
      </c>
      <c r="G23" s="171" t="n">
        <v>9.4</v>
      </c>
      <c r="H23" s="171">
        <f>ROUND(F23*G23,2)</f>
        <v/>
      </c>
    </row>
    <row r="24">
      <c r="A24" s="279" t="n">
        <v>12</v>
      </c>
      <c r="B24" s="156" t="n"/>
      <c r="C24" s="167" t="inlineStr">
        <is>
          <t>1-3-9</t>
        </is>
      </c>
      <c r="D24" s="168" t="inlineStr">
        <is>
          <t>Затраты труда рабочих (средний разряд работы 3,9)</t>
        </is>
      </c>
      <c r="E24" s="279" t="inlineStr">
        <is>
          <t>чел.-ч</t>
        </is>
      </c>
      <c r="F24" s="344" t="n">
        <v>156.84</v>
      </c>
      <c r="G24" s="171" t="n">
        <v>9.51</v>
      </c>
      <c r="H24" s="171">
        <f>ROUND(F24*G24,2)</f>
        <v/>
      </c>
    </row>
    <row r="25">
      <c r="A25" s="167" t="n">
        <v>13</v>
      </c>
      <c r="B25" s="156" t="n"/>
      <c r="C25" s="167" t="inlineStr">
        <is>
          <t>1-2-8</t>
        </is>
      </c>
      <c r="D25" s="168" t="inlineStr">
        <is>
          <t>Затраты труда рабочих (средний разряд работы 2,8)</t>
        </is>
      </c>
      <c r="E25" s="279" t="inlineStr">
        <is>
          <t>чел.-ч</t>
        </is>
      </c>
      <c r="F25" s="344" t="n">
        <v>162.04</v>
      </c>
      <c r="G25" s="171" t="n">
        <v>8.380000000000001</v>
      </c>
      <c r="H25" s="171">
        <f>ROUND(F25*G25,2)</f>
        <v/>
      </c>
    </row>
    <row r="26">
      <c r="A26" s="279" t="n">
        <v>14</v>
      </c>
      <c r="B26" s="156" t="n"/>
      <c r="C26" s="167" t="inlineStr">
        <is>
          <t>1-2-9</t>
        </is>
      </c>
      <c r="D26" s="168" t="inlineStr">
        <is>
          <t>Затраты труда рабочих (средний разряд работы 2,9)</t>
        </is>
      </c>
      <c r="E26" s="279" t="inlineStr">
        <is>
          <t>чел.-ч</t>
        </is>
      </c>
      <c r="F26" s="344" t="n">
        <v>77.38</v>
      </c>
      <c r="G26" s="171" t="n">
        <v>8.460000000000001</v>
      </c>
      <c r="H26" s="171">
        <f>ROUND(F26*G26,2)</f>
        <v/>
      </c>
    </row>
    <row r="27">
      <c r="A27" s="167" t="n">
        <v>15</v>
      </c>
      <c r="B27" s="156" t="n"/>
      <c r="C27" s="167" t="inlineStr">
        <is>
          <t>1-4-3</t>
        </is>
      </c>
      <c r="D27" s="168" t="inlineStr">
        <is>
          <t>Затраты труда рабочих (средний разряд работы 4,3)</t>
        </is>
      </c>
      <c r="E27" s="279" t="inlineStr">
        <is>
          <t>чел.-ч</t>
        </is>
      </c>
      <c r="F27" s="344" t="n">
        <v>44.67</v>
      </c>
      <c r="G27" s="171" t="n">
        <v>10.06</v>
      </c>
      <c r="H27" s="171">
        <f>ROUND(F27*G27,2)</f>
        <v/>
      </c>
    </row>
    <row r="28">
      <c r="A28" s="279" t="n">
        <v>16</v>
      </c>
      <c r="B28" s="156" t="n"/>
      <c r="C28" s="167" t="inlineStr">
        <is>
          <t>1-4-2</t>
        </is>
      </c>
      <c r="D28" s="168" t="inlineStr">
        <is>
          <t>Затраты труда рабочих (средний разряд работы 4,2)</t>
        </is>
      </c>
      <c r="E28" s="279" t="inlineStr">
        <is>
          <t>чел.-ч</t>
        </is>
      </c>
      <c r="F28" s="344" t="n">
        <v>44.45</v>
      </c>
      <c r="G28" s="171" t="n">
        <v>9.92</v>
      </c>
      <c r="H28" s="171">
        <f>ROUND(F28*G28,2)</f>
        <v/>
      </c>
    </row>
    <row r="29">
      <c r="A29" s="167" t="n">
        <v>17</v>
      </c>
      <c r="B29" s="156" t="n"/>
      <c r="C29" s="167" t="inlineStr">
        <is>
          <t>1-2-2</t>
        </is>
      </c>
      <c r="D29" s="168" t="inlineStr">
        <is>
          <t>Затраты труда рабочих (средний разряд работы 2,2)</t>
        </is>
      </c>
      <c r="E29" s="279" t="inlineStr">
        <is>
          <t>чел.-ч</t>
        </is>
      </c>
      <c r="F29" s="344" t="n">
        <v>44.31</v>
      </c>
      <c r="G29" s="171" t="n">
        <v>7.94</v>
      </c>
      <c r="H29" s="171">
        <f>ROUND(F29*G29,2)</f>
        <v/>
      </c>
    </row>
    <row r="30">
      <c r="A30" s="279" t="n">
        <v>18</v>
      </c>
      <c r="B30" s="156" t="n"/>
      <c r="C30" s="167" t="inlineStr">
        <is>
          <t>1-3-5</t>
        </is>
      </c>
      <c r="D30" s="168" t="inlineStr">
        <is>
          <t>Затраты труда рабочих (средний разряд работы 3,5)</t>
        </is>
      </c>
      <c r="E30" s="279" t="inlineStr">
        <is>
          <t>чел.-ч</t>
        </is>
      </c>
      <c r="F30" s="344" t="n">
        <v>32.62</v>
      </c>
      <c r="G30" s="171" t="n">
        <v>9.07</v>
      </c>
      <c r="H30" s="171">
        <f>ROUND(F30*G30,2)</f>
        <v/>
      </c>
    </row>
    <row r="31">
      <c r="A31" s="167" t="n">
        <v>19</v>
      </c>
      <c r="B31" s="156" t="n"/>
      <c r="C31" s="167" t="inlineStr">
        <is>
          <t>1-4-4</t>
        </is>
      </c>
      <c r="D31" s="168" t="inlineStr">
        <is>
          <t>Затраты труда рабочих (средний разряд работы 4,4)</t>
        </is>
      </c>
      <c r="E31" s="279" t="inlineStr">
        <is>
          <t>чел.-ч</t>
        </is>
      </c>
      <c r="F31" s="344" t="n">
        <v>5.64</v>
      </c>
      <c r="G31" s="171" t="n">
        <v>10.21</v>
      </c>
      <c r="H31" s="171">
        <f>ROUND(F31*G31,2)</f>
        <v/>
      </c>
    </row>
    <row r="32">
      <c r="A32" s="279" t="n">
        <v>20</v>
      </c>
      <c r="B32" s="156" t="n"/>
      <c r="C32" s="167" t="inlineStr">
        <is>
          <t>1-3-4</t>
        </is>
      </c>
      <c r="D32" s="168" t="inlineStr">
        <is>
          <t>Затраты труда рабочих (средний разряд работы 3,4)</t>
        </is>
      </c>
      <c r="E32" s="279" t="inlineStr">
        <is>
          <t>чел.-ч</t>
        </is>
      </c>
      <c r="F32" s="344" t="n">
        <v>4.54</v>
      </c>
      <c r="G32" s="171" t="n">
        <v>8.970000000000001</v>
      </c>
      <c r="H32" s="171">
        <f>ROUND(F32*G32,2)</f>
        <v/>
      </c>
    </row>
    <row r="33">
      <c r="A33" s="167" t="n">
        <v>21</v>
      </c>
      <c r="B33" s="156" t="n"/>
      <c r="C33" s="167" t="inlineStr">
        <is>
          <t>1-2-7</t>
        </is>
      </c>
      <c r="D33" s="168" t="inlineStr">
        <is>
          <t>Затраты труда рабочих (средний разряд работы 2,7)</t>
        </is>
      </c>
      <c r="E33" s="279" t="inlineStr">
        <is>
          <t>чел.-ч</t>
        </is>
      </c>
      <c r="F33" s="344" t="n">
        <v>4.04</v>
      </c>
      <c r="G33" s="171" t="n">
        <v>8.31</v>
      </c>
      <c r="H33" s="171">
        <f>ROUND(F33*G33,2)</f>
        <v/>
      </c>
    </row>
    <row r="34">
      <c r="A34" s="242" t="inlineStr">
        <is>
          <t>Затраты труда машинистов</t>
        </is>
      </c>
      <c r="B34" s="333" t="n"/>
      <c r="C34" s="333" t="n"/>
      <c r="D34" s="333" t="n"/>
      <c r="E34" s="334" t="n"/>
      <c r="F34" s="243" t="n"/>
      <c r="G34" s="154" t="n"/>
      <c r="H34" s="343">
        <f>H35</f>
        <v/>
      </c>
    </row>
    <row r="35">
      <c r="A35" s="279" t="n">
        <v>22</v>
      </c>
      <c r="B35" s="244" t="n"/>
      <c r="C35" s="167" t="n">
        <v>2</v>
      </c>
      <c r="D35" s="168" t="inlineStr">
        <is>
          <t>Затраты труда машинистов</t>
        </is>
      </c>
      <c r="E35" s="279" t="inlineStr">
        <is>
          <t>чел.-ч</t>
        </is>
      </c>
      <c r="F35" s="345" t="n">
        <v>3857.48</v>
      </c>
      <c r="G35" s="171" t="n">
        <v>0</v>
      </c>
      <c r="H35" s="346" t="n">
        <v>51297.21</v>
      </c>
    </row>
    <row r="36" customFormat="1" s="153">
      <c r="A36" s="243" t="inlineStr">
        <is>
          <t>Машины и механизмы</t>
        </is>
      </c>
      <c r="B36" s="333" t="n"/>
      <c r="C36" s="333" t="n"/>
      <c r="D36" s="333" t="n"/>
      <c r="E36" s="334" t="n"/>
      <c r="F36" s="243" t="n"/>
      <c r="G36" s="154" t="n"/>
      <c r="H36" s="343">
        <f>SUM(H37:H82)</f>
        <v/>
      </c>
    </row>
    <row r="37">
      <c r="A37" s="279" t="n">
        <v>23</v>
      </c>
      <c r="B37" s="244" t="n"/>
      <c r="C37" s="167" t="inlineStr">
        <is>
          <t>91.14.03-002</t>
        </is>
      </c>
      <c r="D37" s="168" t="inlineStr">
        <is>
          <t>Автомобили-самосвалы, грузоподъемность до 10 т</t>
        </is>
      </c>
      <c r="E37" s="279" t="inlineStr">
        <is>
          <t>маш.-ч</t>
        </is>
      </c>
      <c r="F37" s="279" t="n">
        <v>2237.07</v>
      </c>
      <c r="G37" s="174" t="n">
        <v>87.48999999999999</v>
      </c>
      <c r="H37" s="171">
        <f>ROUND(F37*G37,2)</f>
        <v/>
      </c>
      <c r="I37" s="158" t="n"/>
      <c r="J37" s="177" t="n"/>
      <c r="L37" s="158" t="n"/>
    </row>
    <row r="38" ht="25.5" customHeight="1" s="198">
      <c r="A38" s="279" t="n">
        <v>24</v>
      </c>
      <c r="B38" s="244" t="n"/>
      <c r="C38" s="167" t="inlineStr">
        <is>
          <t>91.05.05-014</t>
        </is>
      </c>
      <c r="D38" s="168" t="inlineStr">
        <is>
          <t>Краны на автомобильном ходу, грузоподъемность 10 т</t>
        </is>
      </c>
      <c r="E38" s="279" t="inlineStr">
        <is>
          <t>маш.-ч</t>
        </is>
      </c>
      <c r="F38" s="279" t="n">
        <v>530</v>
      </c>
      <c r="G38" s="174" t="n">
        <v>111.99</v>
      </c>
      <c r="H38" s="171">
        <f>ROUND(F38*G38,2)</f>
        <v/>
      </c>
      <c r="I38" s="158" t="n"/>
      <c r="J38" s="177" t="n"/>
      <c r="L38" s="158" t="n"/>
    </row>
    <row r="39" ht="38.25" customHeight="1" s="198">
      <c r="A39" s="279" t="n">
        <v>25</v>
      </c>
      <c r="B39" s="244" t="n"/>
      <c r="C39" s="167" t="inlineStr">
        <is>
          <t>91.18.01-007</t>
        </is>
      </c>
      <c r="D39" s="1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9" s="279" t="inlineStr">
        <is>
          <t>маш.-ч</t>
        </is>
      </c>
      <c r="F39" s="279" t="n">
        <v>484.04</v>
      </c>
      <c r="G39" s="174" t="n">
        <v>90</v>
      </c>
      <c r="H39" s="171">
        <f>ROUND(F39*G39,2)</f>
        <v/>
      </c>
      <c r="I39" s="158" t="n"/>
      <c r="J39" s="177" t="n"/>
      <c r="L39" s="158" t="n"/>
    </row>
    <row r="40" ht="25.5" customHeight="1" s="198">
      <c r="A40" s="279" t="n">
        <v>26</v>
      </c>
      <c r="B40" s="244" t="n"/>
      <c r="C40" s="167" t="inlineStr">
        <is>
          <t>91.01.05-085</t>
        </is>
      </c>
      <c r="D40" s="168" t="inlineStr">
        <is>
          <t>Экскаваторы одноковшовые дизельные на гусеничном ходу, емкость ковша 0,5 м3</t>
        </is>
      </c>
      <c r="E40" s="279" t="inlineStr">
        <is>
          <t>маш.-ч</t>
        </is>
      </c>
      <c r="F40" s="279" t="n">
        <v>113</v>
      </c>
      <c r="G40" s="174" t="n">
        <v>100</v>
      </c>
      <c r="H40" s="171">
        <f>ROUND(F40*G40,2)</f>
        <v/>
      </c>
      <c r="I40" s="158" t="n"/>
      <c r="J40" s="177" t="n"/>
      <c r="L40" s="158" t="n"/>
    </row>
    <row r="41" ht="25.5" customHeight="1" s="198">
      <c r="A41" s="279" t="n">
        <v>27</v>
      </c>
      <c r="B41" s="244" t="n"/>
      <c r="C41" s="167" t="inlineStr">
        <is>
          <t>91.21.22-432</t>
        </is>
      </c>
      <c r="D41" s="168" t="inlineStr">
        <is>
          <t>Установки вакуумной обработки трансформаторного масла</t>
        </is>
      </c>
      <c r="E41" s="279" t="inlineStr">
        <is>
          <t>маш.-ч</t>
        </is>
      </c>
      <c r="F41" s="279" t="n">
        <v>110.61</v>
      </c>
      <c r="G41" s="174" t="n">
        <v>77.03</v>
      </c>
      <c r="H41" s="171">
        <f>ROUND(F41*G41,2)</f>
        <v/>
      </c>
      <c r="I41" s="158" t="n"/>
      <c r="J41" s="177" t="n"/>
      <c r="L41" s="158" t="n"/>
    </row>
    <row r="42">
      <c r="A42" s="279" t="n">
        <v>28</v>
      </c>
      <c r="B42" s="244" t="n"/>
      <c r="C42" s="167" t="inlineStr">
        <is>
          <t>91.14.02-001</t>
        </is>
      </c>
      <c r="D42" s="168" t="inlineStr">
        <is>
          <t>Автомобили бортовые, грузоподъемность до 5 т</t>
        </is>
      </c>
      <c r="E42" s="279" t="inlineStr">
        <is>
          <t>маш.-ч</t>
        </is>
      </c>
      <c r="F42" s="279" t="n">
        <v>117.34</v>
      </c>
      <c r="G42" s="174" t="n">
        <v>65.70999999999999</v>
      </c>
      <c r="H42" s="171">
        <f>ROUND(F42*G42,2)</f>
        <v/>
      </c>
      <c r="I42" s="158" t="n"/>
      <c r="J42" s="177" t="n"/>
      <c r="L42" s="158" t="n"/>
    </row>
    <row r="43" ht="25.5" customHeight="1" s="198">
      <c r="A43" s="279" t="n">
        <v>29</v>
      </c>
      <c r="B43" s="244" t="n"/>
      <c r="C43" s="167" t="inlineStr">
        <is>
          <t>91.06.05-057</t>
        </is>
      </c>
      <c r="D43" s="168" t="inlineStr">
        <is>
          <t>Погрузчики одноковшовые универсальные фронтальные пневмоколесные, грузоподъемность 3 т</t>
        </is>
      </c>
      <c r="E43" s="279" t="inlineStr">
        <is>
          <t>маш.-ч</t>
        </is>
      </c>
      <c r="F43" s="279" t="n">
        <v>80.79000000000001</v>
      </c>
      <c r="G43" s="174" t="n">
        <v>90.40000000000001</v>
      </c>
      <c r="H43" s="171">
        <f>ROUND(F43*G43,2)</f>
        <v/>
      </c>
      <c r="I43" s="158" t="n"/>
      <c r="J43" s="177" t="n"/>
      <c r="L43" s="158" t="n"/>
    </row>
    <row r="44">
      <c r="A44" s="279" t="n">
        <v>30</v>
      </c>
      <c r="B44" s="244" t="n"/>
      <c r="C44" s="167" t="inlineStr">
        <is>
          <t>91.21.18-011</t>
        </is>
      </c>
      <c r="D44" s="168" t="inlineStr">
        <is>
          <t>Маслоподогреватели</t>
        </is>
      </c>
      <c r="E44" s="279" t="inlineStr">
        <is>
          <t>маш.-ч</t>
        </is>
      </c>
      <c r="F44" s="279" t="n">
        <v>181.32</v>
      </c>
      <c r="G44" s="174" t="n">
        <v>38.87</v>
      </c>
      <c r="H44" s="171">
        <f>ROUND(F44*G44,2)</f>
        <v/>
      </c>
      <c r="I44" s="158" t="n"/>
      <c r="J44" s="177" t="n"/>
      <c r="L44" s="158" t="n"/>
    </row>
    <row r="45">
      <c r="A45" s="279" t="n">
        <v>31</v>
      </c>
      <c r="B45" s="244" t="n"/>
      <c r="C45" s="167" t="inlineStr">
        <is>
          <t>91.05.06-007</t>
        </is>
      </c>
      <c r="D45" s="168" t="inlineStr">
        <is>
          <t>Краны на гусеничном ходу, грузоподъемность 25 т</t>
        </is>
      </c>
      <c r="E45" s="279" t="inlineStr">
        <is>
          <t>маш.-ч</t>
        </is>
      </c>
      <c r="F45" s="279" t="n">
        <v>57.1</v>
      </c>
      <c r="G45" s="174" t="n">
        <v>120.04</v>
      </c>
      <c r="H45" s="171">
        <f>ROUND(F45*G45,2)</f>
        <v/>
      </c>
      <c r="I45" s="158" t="n"/>
      <c r="J45" s="177" t="n"/>
      <c r="L45" s="158" t="n"/>
    </row>
    <row r="46">
      <c r="A46" s="279" t="n">
        <v>32</v>
      </c>
      <c r="B46" s="244" t="n"/>
      <c r="C46" s="167" t="inlineStr">
        <is>
          <t>91.21.22-447</t>
        </is>
      </c>
      <c r="D46" s="168" t="inlineStr">
        <is>
          <t>Установки электрометаллизационные</t>
        </is>
      </c>
      <c r="E46" s="279" t="inlineStr">
        <is>
          <t>маш.-ч</t>
        </is>
      </c>
      <c r="F46" s="279" t="n">
        <v>65.08</v>
      </c>
      <c r="G46" s="174" t="n">
        <v>74.23999999999999</v>
      </c>
      <c r="H46" s="171">
        <f>ROUND(F46*G46,2)</f>
        <v/>
      </c>
      <c r="I46" s="158" t="n"/>
      <c r="J46" s="177" t="n"/>
      <c r="L46" s="158" t="n"/>
    </row>
    <row r="47">
      <c r="A47" s="279" t="n">
        <v>33</v>
      </c>
      <c r="B47" s="244" t="n"/>
      <c r="C47" s="167" t="inlineStr">
        <is>
          <t>91.19.12-021</t>
        </is>
      </c>
      <c r="D47" s="168" t="inlineStr">
        <is>
          <t>Насосы вакуумные 3,6 м3/мин</t>
        </is>
      </c>
      <c r="E47" s="279" t="inlineStr">
        <is>
          <t>маш.-ч</t>
        </is>
      </c>
      <c r="F47" s="279" t="n">
        <v>715.2</v>
      </c>
      <c r="G47" s="174" t="n">
        <v>6.28</v>
      </c>
      <c r="H47" s="171">
        <f>ROUND(F47*G47,2)</f>
        <v/>
      </c>
      <c r="I47" s="158" t="n"/>
      <c r="J47" s="177" t="n"/>
      <c r="L47" s="158" t="n"/>
    </row>
    <row r="48">
      <c r="A48" s="279" t="n">
        <v>34</v>
      </c>
      <c r="B48" s="244" t="n"/>
      <c r="C48" s="167" t="inlineStr">
        <is>
          <t>91.21.22-438</t>
        </is>
      </c>
      <c r="D48" s="168" t="inlineStr">
        <is>
          <t>Установки передвижные цеолитовые</t>
        </is>
      </c>
      <c r="E48" s="279" t="inlineStr">
        <is>
          <t>маш.-ч</t>
        </is>
      </c>
      <c r="F48" s="167" t="n">
        <v>105.72</v>
      </c>
      <c r="G48" s="174" t="n">
        <v>38.65</v>
      </c>
      <c r="H48" s="171">
        <f>ROUND(F48*G48,2)</f>
        <v/>
      </c>
      <c r="I48" s="158" t="n"/>
      <c r="J48" s="177" t="n"/>
      <c r="L48" s="158" t="n"/>
    </row>
    <row r="49">
      <c r="A49" s="279" t="n">
        <v>35</v>
      </c>
      <c r="B49" s="244" t="n"/>
      <c r="C49" s="167" t="inlineStr">
        <is>
          <t>91.05.01-017</t>
        </is>
      </c>
      <c r="D49" s="168" t="inlineStr">
        <is>
          <t>Краны башенные, грузоподъемность 8 т</t>
        </is>
      </c>
      <c r="E49" s="279" t="inlineStr">
        <is>
          <t>маш.-ч</t>
        </is>
      </c>
      <c r="F49" s="167" t="n">
        <v>46.89</v>
      </c>
      <c r="G49" s="174" t="n">
        <v>86.40000000000001</v>
      </c>
      <c r="H49" s="171">
        <f>ROUND(F49*G49,2)</f>
        <v/>
      </c>
      <c r="I49" s="158" t="n"/>
      <c r="J49" s="177" t="n"/>
      <c r="L49" s="158" t="n"/>
    </row>
    <row r="50">
      <c r="A50" s="279" t="n">
        <v>36</v>
      </c>
      <c r="B50" s="244" t="n"/>
      <c r="C50" s="167" t="inlineStr">
        <is>
          <t>91.21.22-447</t>
        </is>
      </c>
      <c r="D50" s="168" t="inlineStr">
        <is>
          <t>Установки электрометаллизационные</t>
        </is>
      </c>
      <c r="E50" s="279" t="inlineStr">
        <is>
          <t>маш.час</t>
        </is>
      </c>
      <c r="F50" s="167" t="n">
        <v>53.61</v>
      </c>
      <c r="G50" s="174" t="n">
        <v>74.23999999999999</v>
      </c>
      <c r="H50" s="171">
        <f>ROUND(F50*G50,2)</f>
        <v/>
      </c>
      <c r="I50" s="158" t="n"/>
      <c r="J50" s="177" t="n"/>
      <c r="L50" s="158" t="n"/>
    </row>
    <row r="51">
      <c r="A51" s="279" t="n">
        <v>37</v>
      </c>
      <c r="B51" s="244" t="n"/>
      <c r="C51" s="167" t="inlineStr">
        <is>
          <t>91.06.09-011</t>
        </is>
      </c>
      <c r="D51" s="168" t="inlineStr">
        <is>
          <t>Люльки</t>
        </is>
      </c>
      <c r="E51" s="279" t="inlineStr">
        <is>
          <t>маш.-ч</t>
        </is>
      </c>
      <c r="F51" s="279" t="n">
        <v>58.74</v>
      </c>
      <c r="G51" s="174" t="n">
        <v>53.87</v>
      </c>
      <c r="H51" s="171">
        <f>ROUND(F51*G51,2)</f>
        <v/>
      </c>
      <c r="I51" s="158" t="n"/>
      <c r="J51" s="177" t="n"/>
      <c r="L51" s="158" t="n"/>
    </row>
    <row r="52" ht="25.5" customHeight="1" s="198">
      <c r="A52" s="279" t="n">
        <v>38</v>
      </c>
      <c r="B52" s="244" t="n"/>
      <c r="C52" s="167" t="inlineStr">
        <is>
          <t>91.17.04-233</t>
        </is>
      </c>
      <c r="D52" s="168" t="inlineStr">
        <is>
          <t>Установки для сварки ручной дуговой (постоянного тока)</t>
        </is>
      </c>
      <c r="E52" s="279" t="inlineStr">
        <is>
          <t>маш.-ч</t>
        </is>
      </c>
      <c r="F52" s="167" t="n">
        <v>269.18</v>
      </c>
      <c r="G52" s="174" t="n">
        <v>8.1</v>
      </c>
      <c r="H52" s="171">
        <f>ROUND(F52*G52,2)</f>
        <v/>
      </c>
      <c r="I52" s="158" t="n"/>
      <c r="J52" s="177" t="n"/>
      <c r="L52" s="158" t="n"/>
    </row>
    <row r="53">
      <c r="A53" s="279" t="n">
        <v>39</v>
      </c>
      <c r="B53" s="244" t="n"/>
      <c r="C53" s="167" t="inlineStr">
        <is>
          <t>91.10.01-002</t>
        </is>
      </c>
      <c r="D53" s="168" t="inlineStr">
        <is>
          <t>Агрегаты наполнительно-опрессовочные до 300 м3/ч</t>
        </is>
      </c>
      <c r="E53" s="279" t="inlineStr">
        <is>
          <t>маш.-ч</t>
        </is>
      </c>
      <c r="F53" s="167" t="n">
        <v>6.33</v>
      </c>
      <c r="G53" s="174" t="n">
        <v>287.99</v>
      </c>
      <c r="H53" s="171">
        <f>ROUND(F53*G53,2)</f>
        <v/>
      </c>
      <c r="I53" s="158" t="n"/>
      <c r="J53" s="177" t="n"/>
      <c r="L53" s="158" t="n"/>
    </row>
    <row r="54" ht="25.5" customHeight="1" s="198">
      <c r="A54" s="279" t="n">
        <v>40</v>
      </c>
      <c r="B54" s="244" t="n"/>
      <c r="C54" s="167" t="inlineStr">
        <is>
          <t>91.21.18-031</t>
        </is>
      </c>
      <c r="D54" s="168" t="inlineStr">
        <is>
          <t>Установки для защиты изоляции трансформаторов от увлажнения</t>
        </is>
      </c>
      <c r="E54" s="279" t="inlineStr">
        <is>
          <t>маш.-ч</t>
        </is>
      </c>
      <c r="F54" s="167" t="n">
        <v>114.6</v>
      </c>
      <c r="G54" s="174" t="n">
        <v>13.49</v>
      </c>
      <c r="H54" s="171">
        <f>ROUND(F54*G54,2)</f>
        <v/>
      </c>
      <c r="I54" s="158" t="n"/>
      <c r="J54" s="177" t="n"/>
      <c r="L54" s="158" t="n"/>
    </row>
    <row r="55" ht="25.5" customHeight="1" s="198">
      <c r="A55" s="279" t="n">
        <v>41</v>
      </c>
      <c r="B55" s="244" t="n"/>
      <c r="C55" s="167" t="inlineStr">
        <is>
          <t>91.21.22-091</t>
        </is>
      </c>
      <c r="D55" s="168" t="inlineStr">
        <is>
          <t>Выпрямители полупроводниковые для подогрева трансформаторов</t>
        </is>
      </c>
      <c r="E55" s="279" t="inlineStr">
        <is>
          <t>маш.-ч</t>
        </is>
      </c>
      <c r="F55" s="167" t="n">
        <v>348.9</v>
      </c>
      <c r="G55" s="174" t="n">
        <v>3.82</v>
      </c>
      <c r="H55" s="171">
        <f>ROUND(F55*G55,2)</f>
        <v/>
      </c>
      <c r="I55" s="158" t="n"/>
      <c r="J55" s="177" t="n"/>
      <c r="L55" s="158" t="n"/>
    </row>
    <row r="56" ht="25.5" customHeight="1" s="198">
      <c r="A56" s="279" t="n">
        <v>42</v>
      </c>
      <c r="B56" s="244" t="n"/>
      <c r="C56" s="167" t="inlineStr">
        <is>
          <t>91.05.06-012</t>
        </is>
      </c>
      <c r="D56" s="168" t="inlineStr">
        <is>
          <t>Краны на гусеничном ходу, грузоподъемность до 16 т</t>
        </is>
      </c>
      <c r="E56" s="279" t="inlineStr">
        <is>
          <t>маш.-ч</t>
        </is>
      </c>
      <c r="F56" s="167" t="n">
        <v>12.02</v>
      </c>
      <c r="G56" s="174" t="n">
        <v>96.89</v>
      </c>
      <c r="H56" s="171">
        <f>ROUND(F56*G56,2)</f>
        <v/>
      </c>
      <c r="I56" s="158" t="n"/>
      <c r="J56" s="177" t="n"/>
      <c r="L56" s="158" t="n"/>
    </row>
    <row r="57">
      <c r="A57" s="279" t="n">
        <v>43</v>
      </c>
      <c r="B57" s="244" t="n"/>
      <c r="C57" s="167" t="inlineStr">
        <is>
          <t>91.09.12-101</t>
        </is>
      </c>
      <c r="D57" s="168" t="inlineStr">
        <is>
          <t>Станки рельсорезные</t>
        </is>
      </c>
      <c r="E57" s="279" t="inlineStr">
        <is>
          <t>маш.-ч</t>
        </is>
      </c>
      <c r="F57" s="167" t="n">
        <v>27.95</v>
      </c>
      <c r="G57" s="174" t="n">
        <v>20</v>
      </c>
      <c r="H57" s="171">
        <f>ROUND(F57*G57,2)</f>
        <v/>
      </c>
      <c r="I57" s="158" t="n"/>
      <c r="J57" s="177" t="n"/>
      <c r="L57" s="158" t="n"/>
    </row>
    <row r="58">
      <c r="A58" s="279" t="n">
        <v>44</v>
      </c>
      <c r="B58" s="244" t="n"/>
      <c r="C58" s="167" t="inlineStr">
        <is>
          <t>91.21.18-051</t>
        </is>
      </c>
      <c r="D58" s="168" t="inlineStr">
        <is>
          <t>Шкафы сушильные</t>
        </is>
      </c>
      <c r="E58" s="279" t="inlineStr">
        <is>
          <t>маш.-ч</t>
        </is>
      </c>
      <c r="F58" s="167" t="n">
        <v>187.92</v>
      </c>
      <c r="G58" s="174" t="n">
        <v>2.67</v>
      </c>
      <c r="H58" s="171">
        <f>ROUND(F58*G58,2)</f>
        <v/>
      </c>
      <c r="I58" s="158" t="n"/>
      <c r="J58" s="177" t="n"/>
      <c r="L58" s="158" t="n"/>
    </row>
    <row r="59">
      <c r="A59" s="279" t="n">
        <v>45</v>
      </c>
      <c r="B59" s="244" t="n"/>
      <c r="C59" s="167" t="inlineStr">
        <is>
          <t>91.08.04-021</t>
        </is>
      </c>
      <c r="D59" s="168" t="inlineStr">
        <is>
          <t>Котлы битумные передвижные 400 л</t>
        </is>
      </c>
      <c r="E59" s="279" t="inlineStr">
        <is>
          <t>маш.-ч</t>
        </is>
      </c>
      <c r="F59" s="167" t="n">
        <v>14.43</v>
      </c>
      <c r="G59" s="174" t="n">
        <v>30</v>
      </c>
      <c r="H59" s="171">
        <f>ROUND(F59*G59,2)</f>
        <v/>
      </c>
      <c r="I59" s="158" t="n"/>
      <c r="J59" s="177" t="n"/>
      <c r="L59" s="158" t="n"/>
    </row>
    <row r="60">
      <c r="A60" s="279" t="n">
        <v>46</v>
      </c>
      <c r="B60" s="244" t="n"/>
      <c r="C60" s="167" t="inlineStr">
        <is>
          <t>91.01.01-035</t>
        </is>
      </c>
      <c r="D60" s="168" t="inlineStr">
        <is>
          <t>Бульдозеры, мощность 79 кВт (108 л.с.)</t>
        </is>
      </c>
      <c r="E60" s="279" t="inlineStr">
        <is>
          <t>маш.-ч</t>
        </is>
      </c>
      <c r="F60" s="167" t="n">
        <v>5.38</v>
      </c>
      <c r="G60" s="174" t="n">
        <v>79.06999999999999</v>
      </c>
      <c r="H60" s="171">
        <f>ROUND(F60*G60,2)</f>
        <v/>
      </c>
      <c r="I60" s="158" t="n"/>
      <c r="J60" s="177" t="n"/>
      <c r="L60" s="158" t="n"/>
    </row>
    <row r="61" ht="25.5" customHeight="1" s="198">
      <c r="A61" s="279" t="n">
        <v>47</v>
      </c>
      <c r="B61" s="244" t="n"/>
      <c r="C61" s="167" t="inlineStr">
        <is>
          <t>91.08.09-023</t>
        </is>
      </c>
      <c r="D61" s="168" t="inlineStr">
        <is>
          <t>Трамбовки пневматические при работе от передвижных компрессорных станций</t>
        </is>
      </c>
      <c r="E61" s="279" t="inlineStr">
        <is>
          <t>маш.-ч</t>
        </is>
      </c>
      <c r="F61" s="167" t="n">
        <v>753.42</v>
      </c>
      <c r="G61" s="174" t="n">
        <v>0.55</v>
      </c>
      <c r="H61" s="171">
        <f>ROUND(F61*G61,2)</f>
        <v/>
      </c>
      <c r="I61" s="158" t="n"/>
      <c r="J61" s="177" t="n"/>
      <c r="L61" s="158" t="n"/>
    </row>
    <row r="62" ht="25.5" customHeight="1" s="198">
      <c r="A62" s="279" t="n">
        <v>48</v>
      </c>
      <c r="B62" s="244" t="n"/>
      <c r="C62" s="167" t="inlineStr">
        <is>
          <t>91.06.03-058</t>
        </is>
      </c>
      <c r="D62" s="168" t="inlineStr">
        <is>
          <t>Лебедки электрические тяговым усилием 156,96 кН (16 т)</t>
        </is>
      </c>
      <c r="E62" s="279" t="inlineStr">
        <is>
          <t>маш.-ч</t>
        </is>
      </c>
      <c r="F62" s="279" t="n">
        <v>3.11</v>
      </c>
      <c r="G62" s="174" t="n">
        <v>131.44</v>
      </c>
      <c r="H62" s="171">
        <f>ROUND(F62*G62,2)</f>
        <v/>
      </c>
      <c r="I62" s="158" t="n"/>
      <c r="J62" s="177" t="n"/>
      <c r="L62" s="158" t="n"/>
    </row>
    <row r="63">
      <c r="A63" s="279" t="n">
        <v>49</v>
      </c>
      <c r="B63" s="244" t="n"/>
      <c r="C63" s="167" t="inlineStr">
        <is>
          <t>91.06.06-042</t>
        </is>
      </c>
      <c r="D63" s="168" t="inlineStr">
        <is>
          <t>Подъемники гидравлические, высота подъема 10 м</t>
        </is>
      </c>
      <c r="E63" s="279" t="inlineStr">
        <is>
          <t>маш.-ч</t>
        </is>
      </c>
      <c r="F63" s="167" t="n">
        <v>13.42</v>
      </c>
      <c r="G63" s="174" t="n">
        <v>29.6</v>
      </c>
      <c r="H63" s="171">
        <f>ROUND(F63*G63,2)</f>
        <v/>
      </c>
      <c r="I63" s="158" t="n"/>
      <c r="J63" s="177" t="n"/>
      <c r="L63" s="158" t="n"/>
    </row>
    <row r="64">
      <c r="A64" s="279" t="n">
        <v>50</v>
      </c>
      <c r="B64" s="244" t="n"/>
      <c r="C64" s="167" t="inlineStr">
        <is>
          <t>91.16.01-002</t>
        </is>
      </c>
      <c r="D64" s="168" t="inlineStr">
        <is>
          <t>Электростанции передвижные, мощность 4 кВт</t>
        </is>
      </c>
      <c r="E64" s="279" t="inlineStr">
        <is>
          <t>маш.-ч</t>
        </is>
      </c>
      <c r="F64" s="167" t="n">
        <v>13.97</v>
      </c>
      <c r="G64" s="174" t="n">
        <v>27.11</v>
      </c>
      <c r="H64" s="171">
        <f>ROUND(F64*G64,2)</f>
        <v/>
      </c>
      <c r="I64" s="158" t="n"/>
      <c r="J64" s="177" t="n"/>
      <c r="L64" s="158" t="n"/>
    </row>
    <row r="65" ht="25.5" customHeight="1" s="198">
      <c r="A65" s="279" t="n">
        <v>51</v>
      </c>
      <c r="B65" s="244" t="n"/>
      <c r="C65" s="167" t="inlineStr">
        <is>
          <t>91.17.04-036</t>
        </is>
      </c>
      <c r="D65" s="168" t="inlineStr">
        <is>
          <t>Агрегаты сварочные передвижные с дизельным двигателем, номинальный сварочный ток 250-400 А</t>
        </is>
      </c>
      <c r="E65" s="279" t="inlineStr">
        <is>
          <t>маш.-ч</t>
        </is>
      </c>
      <c r="F65" s="167" t="n">
        <v>20.9</v>
      </c>
      <c r="G65" s="174" t="n">
        <v>14</v>
      </c>
      <c r="H65" s="171">
        <f>ROUND(F65*G65,2)</f>
        <v/>
      </c>
      <c r="I65" s="158" t="n"/>
      <c r="J65" s="177" t="n"/>
      <c r="L65" s="158" t="n"/>
    </row>
    <row r="66" ht="25.5" customHeight="1" s="198">
      <c r="A66" s="279" t="n">
        <v>52</v>
      </c>
      <c r="B66" s="244" t="n"/>
      <c r="C66" s="167" t="inlineStr">
        <is>
          <t>91.01.05-086</t>
        </is>
      </c>
      <c r="D66" s="168" t="inlineStr">
        <is>
          <t>Экскаваторы одноковшовые дизельные на гусеничном ходу, емкость ковша 0,65 м3</t>
        </is>
      </c>
      <c r="E66" s="279" t="inlineStr">
        <is>
          <t>маш.-ч</t>
        </is>
      </c>
      <c r="F66" s="167" t="n">
        <v>2.46</v>
      </c>
      <c r="G66" s="174" t="n">
        <v>115.27</v>
      </c>
      <c r="H66" s="171">
        <f>ROUND(F66*G66,2)</f>
        <v/>
      </c>
      <c r="I66" s="158" t="n"/>
      <c r="J66" s="177" t="n"/>
      <c r="L66" s="158" t="n"/>
    </row>
    <row r="67">
      <c r="A67" s="279" t="n">
        <v>53</v>
      </c>
      <c r="B67" s="244" t="n"/>
      <c r="C67" s="167" t="inlineStr">
        <is>
          <t>91.14.02-002</t>
        </is>
      </c>
      <c r="D67" s="168" t="inlineStr">
        <is>
          <t>Автомобили бортовые, грузоподъемность до 8 т</t>
        </is>
      </c>
      <c r="E67" s="279" t="inlineStr">
        <is>
          <t>маш.-ч</t>
        </is>
      </c>
      <c r="F67" s="167" t="n">
        <v>3.12</v>
      </c>
      <c r="G67" s="174" t="n">
        <v>85.84</v>
      </c>
      <c r="H67" s="171">
        <f>ROUND(F67*G67,2)</f>
        <v/>
      </c>
      <c r="I67" s="158" t="n"/>
      <c r="J67" s="177" t="n"/>
      <c r="L67" s="158" t="n"/>
    </row>
    <row r="68" ht="38.25" customHeight="1" s="198">
      <c r="A68" s="279" t="n">
        <v>54</v>
      </c>
      <c r="B68" s="244" t="n"/>
      <c r="C68" s="167" t="inlineStr">
        <is>
          <t>91.21.22-231</t>
        </is>
      </c>
      <c r="D68" s="168" t="inlineStr">
        <is>
          <t>Мотопомпы бензиновые производительностью 54 м3/час, высота подъема 26 м, глубина всасывания 8 м</t>
        </is>
      </c>
      <c r="E68" s="279" t="inlineStr">
        <is>
          <t>маш.-ч</t>
        </is>
      </c>
      <c r="F68" s="167" t="n">
        <v>28.78</v>
      </c>
      <c r="G68" s="174" t="n">
        <v>9.08</v>
      </c>
      <c r="H68" s="171">
        <f>ROUND(F68*G68,2)</f>
        <v/>
      </c>
      <c r="I68" s="158" t="n"/>
      <c r="J68" s="177" t="n"/>
      <c r="L68" s="158" t="n"/>
    </row>
    <row r="69" ht="25.5" customHeight="1" s="198">
      <c r="A69" s="279" t="n">
        <v>55</v>
      </c>
      <c r="B69" s="244" t="n"/>
      <c r="C69" s="167" t="inlineStr">
        <is>
          <t>91.15.03-014</t>
        </is>
      </c>
      <c r="D69" s="168" t="inlineStr">
        <is>
          <t>Тракторы на пневмоколесном ходу, мощность 59 кВт (80 л.с.)</t>
        </is>
      </c>
      <c r="E69" s="279" t="inlineStr">
        <is>
          <t>маш.-ч</t>
        </is>
      </c>
      <c r="F69" s="167" t="n">
        <v>3.3</v>
      </c>
      <c r="G69" s="174" t="n">
        <v>74.61</v>
      </c>
      <c r="H69" s="171">
        <f>ROUND(F69*G69,2)</f>
        <v/>
      </c>
      <c r="I69" s="158" t="n"/>
      <c r="J69" s="177" t="n"/>
      <c r="L69" s="158" t="n"/>
    </row>
    <row r="70">
      <c r="A70" s="279" t="n">
        <v>56</v>
      </c>
      <c r="B70" s="244" t="n"/>
      <c r="C70" s="167" t="inlineStr">
        <is>
          <t>91.14.02-001</t>
        </is>
      </c>
      <c r="D70" s="168" t="inlineStr">
        <is>
          <t>Автомобили бортовые, грузоподъемность до 5 т</t>
        </is>
      </c>
      <c r="E70" s="279" t="inlineStr">
        <is>
          <t>маш.час</t>
        </is>
      </c>
      <c r="F70" s="167" t="n">
        <v>3.42</v>
      </c>
      <c r="G70" s="174" t="n">
        <v>65.70999999999999</v>
      </c>
      <c r="H70" s="171">
        <f>ROUND(F70*G70,2)</f>
        <v/>
      </c>
      <c r="I70" s="158" t="n"/>
      <c r="J70" s="177" t="n"/>
      <c r="L70" s="158" t="n"/>
    </row>
    <row r="71">
      <c r="A71" s="279" t="n">
        <v>57</v>
      </c>
      <c r="B71" s="244" t="n"/>
      <c r="C71" s="167" t="inlineStr">
        <is>
          <t>91.14.04-002</t>
        </is>
      </c>
      <c r="D71" s="168" t="inlineStr">
        <is>
          <t>Тягачи седельные, грузоподъемность 15 т</t>
        </is>
      </c>
      <c r="E71" s="279" t="inlineStr">
        <is>
          <t>маш.-ч</t>
        </is>
      </c>
      <c r="F71" s="167" t="n">
        <v>2.29</v>
      </c>
      <c r="G71" s="174" t="n">
        <v>94.38</v>
      </c>
      <c r="H71" s="171">
        <f>ROUND(F71*G71,2)</f>
        <v/>
      </c>
      <c r="I71" s="158" t="n"/>
      <c r="J71" s="177" t="n"/>
      <c r="L71" s="158" t="n"/>
    </row>
    <row r="72">
      <c r="A72" s="279" t="n">
        <v>58</v>
      </c>
      <c r="B72" s="244" t="n"/>
      <c r="C72" s="167" t="inlineStr">
        <is>
          <t>91.06.05-011</t>
        </is>
      </c>
      <c r="D72" s="168" t="inlineStr">
        <is>
          <t>Погрузчики, грузоподъемность 5 т</t>
        </is>
      </c>
      <c r="E72" s="279" t="inlineStr">
        <is>
          <t>маш.-ч</t>
        </is>
      </c>
      <c r="F72" s="167" t="n">
        <v>2.09</v>
      </c>
      <c r="G72" s="174" t="n">
        <v>89.98999999999999</v>
      </c>
      <c r="H72" s="171">
        <f>ROUND(F72*G72,2)</f>
        <v/>
      </c>
      <c r="I72" s="158" t="n"/>
      <c r="J72" s="177" t="n"/>
      <c r="L72" s="158" t="n"/>
    </row>
    <row r="73" ht="25.5" customHeight="1" s="198">
      <c r="A73" s="279" t="n">
        <v>59</v>
      </c>
      <c r="B73" s="244" t="n"/>
      <c r="C73" s="167" t="inlineStr">
        <is>
          <t>91.06.01-003</t>
        </is>
      </c>
      <c r="D73" s="168" t="inlineStr">
        <is>
          <t>Домкраты гидравлические, грузоподъемность 63-100 т</t>
        </is>
      </c>
      <c r="E73" s="279" t="inlineStr">
        <is>
          <t>маш.-ч</t>
        </is>
      </c>
      <c r="F73" s="167" t="n">
        <v>133.63</v>
      </c>
      <c r="G73" s="174" t="n">
        <v>0.9</v>
      </c>
      <c r="H73" s="171">
        <f>ROUND(F73*G73,2)</f>
        <v/>
      </c>
      <c r="I73" s="158" t="n"/>
      <c r="J73" s="177" t="n"/>
      <c r="L73" s="158" t="n"/>
    </row>
    <row r="74">
      <c r="A74" s="279" t="n">
        <v>60</v>
      </c>
      <c r="B74" s="244" t="n"/>
      <c r="C74" s="167" t="inlineStr">
        <is>
          <t>91.14.05-002</t>
        </is>
      </c>
      <c r="D74" s="168" t="inlineStr">
        <is>
          <t>Полуприцепы-тяжеловозы, грузоподъемность 40 т</t>
        </is>
      </c>
      <c r="E74" s="279" t="inlineStr">
        <is>
          <t>маш.-ч</t>
        </is>
      </c>
      <c r="F74" s="167" t="n">
        <v>2.29</v>
      </c>
      <c r="G74" s="174" t="n">
        <v>28.65</v>
      </c>
      <c r="H74" s="171">
        <f>ROUND(F74*G74,2)</f>
        <v/>
      </c>
      <c r="I74" s="158" t="n"/>
      <c r="J74" s="177" t="n"/>
      <c r="L74" s="158" t="n"/>
    </row>
    <row r="75">
      <c r="A75" s="279" t="n">
        <v>61</v>
      </c>
      <c r="B75" s="244" t="n"/>
      <c r="C75" s="167" t="inlineStr">
        <is>
          <t>91.07.04-001</t>
        </is>
      </c>
      <c r="D75" s="168" t="inlineStr">
        <is>
          <t>Вибраторы глубинные</t>
        </is>
      </c>
      <c r="E75" s="279" t="inlineStr">
        <is>
          <t>маш.-ч</t>
        </is>
      </c>
      <c r="F75" s="167" t="n">
        <v>29.54</v>
      </c>
      <c r="G75" s="174" t="n">
        <v>1.9</v>
      </c>
      <c r="H75" s="171">
        <f>ROUND(F75*G75,2)</f>
        <v/>
      </c>
      <c r="I75" s="158" t="n"/>
      <c r="J75" s="177" t="n"/>
      <c r="L75" s="158" t="n"/>
    </row>
    <row r="76" ht="25.5" customHeight="1" s="198">
      <c r="A76" s="279" t="n">
        <v>62</v>
      </c>
      <c r="B76" s="244" t="n"/>
      <c r="C76" s="167" t="inlineStr">
        <is>
          <t>91.19.02-002</t>
        </is>
      </c>
      <c r="D76" s="168" t="inlineStr">
        <is>
          <t>Маслонасосы шестеренные, производительность 2,3 м3/час</t>
        </is>
      </c>
      <c r="E76" s="279" t="inlineStr">
        <is>
          <t>маш.-ч</t>
        </is>
      </c>
      <c r="F76" s="167" t="n">
        <v>57.96</v>
      </c>
      <c r="G76" s="174" t="n">
        <v>0.9</v>
      </c>
      <c r="H76" s="171">
        <f>ROUND(F76*G76,2)</f>
        <v/>
      </c>
      <c r="I76" s="158" t="n"/>
      <c r="J76" s="177" t="n"/>
      <c r="L76" s="158" t="n"/>
    </row>
    <row r="77">
      <c r="A77" s="279" t="n">
        <v>63</v>
      </c>
      <c r="B77" s="244" t="n"/>
      <c r="C77" s="167" t="inlineStr">
        <is>
          <t>91.01.01-036</t>
        </is>
      </c>
      <c r="D77" s="168" t="inlineStr">
        <is>
          <t>Бульдозеры, мощность 96 кВт (130 л.с.)</t>
        </is>
      </c>
      <c r="E77" s="279" t="inlineStr">
        <is>
          <t>маш.-ч</t>
        </is>
      </c>
      <c r="F77" s="167" t="n">
        <v>0.55</v>
      </c>
      <c r="G77" s="174" t="n">
        <v>94.05</v>
      </c>
      <c r="H77" s="171">
        <f>ROUND(F77*G77,2)</f>
        <v/>
      </c>
      <c r="I77" s="158" t="n"/>
      <c r="J77" s="177" t="n"/>
      <c r="L77" s="158" t="n"/>
    </row>
    <row r="78">
      <c r="A78" s="279" t="n">
        <v>64</v>
      </c>
      <c r="B78" s="244" t="n"/>
      <c r="C78" s="167" t="inlineStr">
        <is>
          <t>91.06.05-011</t>
        </is>
      </c>
      <c r="D78" s="168" t="inlineStr">
        <is>
          <t>Погрузчики, грузоподъемность 5 т</t>
        </is>
      </c>
      <c r="E78" s="279" t="inlineStr">
        <is>
          <t>маш.час</t>
        </is>
      </c>
      <c r="F78" s="167" t="n">
        <v>0.57</v>
      </c>
      <c r="G78" s="174" t="n">
        <v>89.98999999999999</v>
      </c>
      <c r="H78" s="171">
        <f>ROUND(F78*G78,2)</f>
        <v/>
      </c>
      <c r="I78" s="158" t="n"/>
      <c r="J78" s="177" t="n"/>
      <c r="L78" s="158" t="n"/>
    </row>
    <row r="79">
      <c r="A79" s="279" t="n">
        <v>65</v>
      </c>
      <c r="B79" s="244" t="n"/>
      <c r="C79" s="167" t="inlineStr">
        <is>
          <t>91.19.10-031</t>
        </is>
      </c>
      <c r="D79" s="168" t="inlineStr">
        <is>
          <t>Станции насосные для привода гидродомкратов</t>
        </is>
      </c>
      <c r="E79" s="279" t="inlineStr">
        <is>
          <t>маш.-ч</t>
        </is>
      </c>
      <c r="F79" s="167" t="n">
        <v>27.15</v>
      </c>
      <c r="G79" s="174" t="n">
        <v>1.82</v>
      </c>
      <c r="H79" s="171">
        <f>ROUND(F79*G79,2)</f>
        <v/>
      </c>
      <c r="I79" s="158" t="n"/>
      <c r="J79" s="177" t="n"/>
      <c r="L79" s="158" t="n"/>
    </row>
    <row r="80" ht="25.5" customHeight="1" s="198">
      <c r="A80" s="279" t="n">
        <v>66</v>
      </c>
      <c r="B80" s="244" t="n"/>
      <c r="C80" s="167" t="inlineStr">
        <is>
          <t>91.21.01-012</t>
        </is>
      </c>
      <c r="D80" s="168" t="inlineStr">
        <is>
          <t>Агрегаты окрасочные высокого давления для окраски поверхностей конструкций, мощность 1 кВт</t>
        </is>
      </c>
      <c r="E80" s="279" t="inlineStr">
        <is>
          <t>маш.-ч</t>
        </is>
      </c>
      <c r="F80" s="167" t="n">
        <v>3.54</v>
      </c>
      <c r="G80" s="174" t="n">
        <v>6.82</v>
      </c>
      <c r="H80" s="171">
        <f>ROUND(F80*G80,2)</f>
        <v/>
      </c>
      <c r="I80" s="158" t="n"/>
      <c r="J80" s="177" t="n"/>
      <c r="L80" s="158" t="n"/>
    </row>
    <row r="81">
      <c r="A81" s="279" t="n">
        <v>67</v>
      </c>
      <c r="B81" s="244" t="n"/>
      <c r="C81" s="167" t="inlineStr">
        <is>
          <t>91.07.04-002</t>
        </is>
      </c>
      <c r="D81" s="168" t="inlineStr">
        <is>
          <t>Вибраторы поверхностные</t>
        </is>
      </c>
      <c r="E81" s="279" t="inlineStr">
        <is>
          <t>маш.-ч</t>
        </is>
      </c>
      <c r="F81" s="167" t="n">
        <v>37.53</v>
      </c>
      <c r="G81" s="174" t="n">
        <v>0.5</v>
      </c>
      <c r="H81" s="171">
        <f>ROUND(F81*G81,2)</f>
        <v/>
      </c>
      <c r="I81" s="158" t="n"/>
      <c r="J81" s="177" t="n"/>
      <c r="L81" s="158" t="n"/>
    </row>
    <row r="82" ht="25.5" customHeight="1" s="198">
      <c r="A82" s="279" t="n">
        <v>68</v>
      </c>
      <c r="B82" s="244" t="n"/>
      <c r="C82" s="167" t="inlineStr">
        <is>
          <t>91.07.08-024</t>
        </is>
      </c>
      <c r="D82" s="168" t="inlineStr">
        <is>
          <t>Растворосмесители передвижные, объем барабана 65 л</t>
        </is>
      </c>
      <c r="E82" s="279" t="inlineStr">
        <is>
          <t>маш.-ч</t>
        </is>
      </c>
      <c r="F82" s="167" t="n">
        <v>0.53</v>
      </c>
      <c r="G82" s="174" t="n">
        <v>12.39</v>
      </c>
      <c r="H82" s="171">
        <f>ROUND(F82*G82,2)</f>
        <v/>
      </c>
      <c r="I82" s="158" t="n"/>
      <c r="J82" s="177" t="n"/>
      <c r="L82" s="158" t="n"/>
    </row>
    <row r="83">
      <c r="A83" s="243" t="inlineStr">
        <is>
          <t>Оборудование</t>
        </is>
      </c>
      <c r="B83" s="333" t="n"/>
      <c r="C83" s="333" t="n"/>
      <c r="D83" s="333" t="n"/>
      <c r="E83" s="334" t="n"/>
      <c r="F83" s="243" t="n"/>
      <c r="G83" s="154" t="n"/>
      <c r="H83" s="343">
        <f>SUM(H84:H84)</f>
        <v/>
      </c>
      <c r="I83" s="158" t="n"/>
      <c r="J83" s="177" t="n"/>
      <c r="L83" s="158" t="n"/>
    </row>
    <row r="84" ht="38.25" customHeight="1" s="198">
      <c r="A84" s="279" t="n">
        <v>69</v>
      </c>
      <c r="B84" s="244" t="n"/>
      <c r="C84" s="185" t="inlineStr">
        <is>
          <t>Прайс из СД ОП</t>
        </is>
      </c>
      <c r="D84" s="183" t="inlineStr">
        <is>
          <t>Реактор шунтирующий однофазный неуправляемый мощностью 110 Мвар, 750 кВ, РОМБС-110000/750У1  (3-a компл.)</t>
        </is>
      </c>
      <c r="E84" s="184" t="inlineStr">
        <is>
          <t>компл.</t>
        </is>
      </c>
      <c r="F84" s="184" t="n">
        <v>1</v>
      </c>
      <c r="G84" s="171" t="n">
        <v>58306709.27</v>
      </c>
      <c r="H84" s="171">
        <f>ROUND(F84*G84,2)</f>
        <v/>
      </c>
      <c r="I84" s="158" t="n"/>
      <c r="J84" s="177" t="n"/>
      <c r="L84" s="158" t="n"/>
    </row>
    <row r="85">
      <c r="A85" s="243" t="inlineStr">
        <is>
          <t>Материалы</t>
        </is>
      </c>
      <c r="B85" s="333" t="n"/>
      <c r="C85" s="333" t="n"/>
      <c r="D85" s="333" t="n"/>
      <c r="E85" s="334" t="n"/>
      <c r="F85" s="243" t="n"/>
      <c r="G85" s="154" t="n"/>
      <c r="H85" s="343">
        <f>SUM(H86:H222)</f>
        <v/>
      </c>
    </row>
    <row r="86" ht="25.5" customHeight="1" s="198">
      <c r="A86" s="175" t="n">
        <v>70</v>
      </c>
      <c r="B86" s="244" t="n"/>
      <c r="C86" s="167" t="inlineStr">
        <is>
          <t>05.1.08.06-0092</t>
        </is>
      </c>
      <c r="D86" s="168" t="inlineStr">
        <is>
          <t>Плиты сборные железобетонные для укладки рельсовых путей</t>
        </is>
      </c>
      <c r="E86" s="279" t="inlineStr">
        <is>
          <t>м3</t>
        </is>
      </c>
      <c r="F86" s="167" t="n">
        <v>35.37</v>
      </c>
      <c r="G86" s="171" t="n">
        <v>3356.1</v>
      </c>
      <c r="H86" s="171">
        <f>ROUND(F86*G86,2)</f>
        <v/>
      </c>
      <c r="I86" s="178" t="n"/>
      <c r="K86" s="158" t="n"/>
    </row>
    <row r="87" ht="38.25" customHeight="1" s="198">
      <c r="A87" s="175" t="n">
        <v>71</v>
      </c>
      <c r="B87" s="244" t="n"/>
      <c r="C87" s="167" t="inlineStr">
        <is>
          <t>02.3.01.02-0016</t>
        </is>
      </c>
      <c r="D87" s="168" t="inlineStr">
        <is>
          <t>Песок природный для строительных: работ средний с крупностью зерен размером свыше 5 мм - до 5% по массе</t>
        </is>
      </c>
      <c r="E87" s="279" t="inlineStr">
        <is>
          <t>м3</t>
        </is>
      </c>
      <c r="F87" s="167" t="n">
        <v>1945.16</v>
      </c>
      <c r="G87" s="171" t="n">
        <v>55.26</v>
      </c>
      <c r="H87" s="171">
        <f>ROUND(F87*G87,2)</f>
        <v/>
      </c>
      <c r="I87" s="178" t="n"/>
    </row>
    <row r="88">
      <c r="A88" s="175" t="n">
        <v>72</v>
      </c>
      <c r="B88" s="244" t="n"/>
      <c r="C88" s="167" t="inlineStr">
        <is>
          <t>05.1.02.07-0025</t>
        </is>
      </c>
      <c r="D88" s="168" t="inlineStr">
        <is>
          <t>Стойка железобетонная вибрированная ОРУ</t>
        </is>
      </c>
      <c r="E88" s="279" t="inlineStr">
        <is>
          <t>м3</t>
        </is>
      </c>
      <c r="F88" s="167" t="n">
        <v>24</v>
      </c>
      <c r="G88" s="171" t="n">
        <v>3642.1</v>
      </c>
      <c r="H88" s="171">
        <f>ROUND(F88*G88,2)</f>
        <v/>
      </c>
      <c r="I88" s="178" t="n"/>
    </row>
    <row r="89" ht="25.5" customHeight="1" s="198">
      <c r="A89" s="175" t="n">
        <v>73</v>
      </c>
      <c r="B89" s="244" t="n"/>
      <c r="C89" s="167" t="inlineStr">
        <is>
          <t>08.4.03.03-0033</t>
        </is>
      </c>
      <c r="D89" s="168" t="inlineStr">
        <is>
          <t>Сталь арматурная, горячекатаная, периодического профиля, класс А-III, диаметр 14 мм</t>
        </is>
      </c>
      <c r="E89" s="279" t="inlineStr">
        <is>
          <t>т</t>
        </is>
      </c>
      <c r="F89" s="167" t="n">
        <v>10.7</v>
      </c>
      <c r="G89" s="171" t="n">
        <v>7997.23</v>
      </c>
      <c r="H89" s="171">
        <f>ROUND(F89*G89,2)</f>
        <v/>
      </c>
      <c r="I89" s="178" t="n"/>
    </row>
    <row r="90" ht="25.5" customHeight="1" s="198">
      <c r="A90" s="175" t="n">
        <v>74</v>
      </c>
      <c r="B90" s="244" t="n"/>
      <c r="C90" s="167" t="inlineStr">
        <is>
          <t>04.1.02.05-0007</t>
        </is>
      </c>
      <c r="D90" s="168" t="inlineStr">
        <is>
          <t>Смеси бетонные тяжелого бетона (БСТ), класс B20 (М250)</t>
        </is>
      </c>
      <c r="E90" s="279" t="inlineStr">
        <is>
          <t>м3</t>
        </is>
      </c>
      <c r="F90" s="167" t="n">
        <v>104.76</v>
      </c>
      <c r="G90" s="171" t="n">
        <v>665</v>
      </c>
      <c r="H90" s="171">
        <f>ROUND(F90*G90,2)</f>
        <v/>
      </c>
      <c r="I90" s="178" t="n"/>
    </row>
    <row r="91" ht="25.5" customHeight="1" s="198">
      <c r="A91" s="175" t="n">
        <v>75</v>
      </c>
      <c r="B91" s="244" t="n"/>
      <c r="C91" s="167" t="inlineStr">
        <is>
          <t>05.1.04.27-0003</t>
        </is>
      </c>
      <c r="D91" s="168" t="inlineStr">
        <is>
          <t>Панели железобетонные стеновые (блоки) и перегородочные</t>
        </is>
      </c>
      <c r="E91" s="279" t="inlineStr">
        <is>
          <t>м3</t>
        </is>
      </c>
      <c r="F91" s="167" t="n">
        <v>31.2</v>
      </c>
      <c r="G91" s="171" t="n">
        <v>1724.01</v>
      </c>
      <c r="H91" s="171">
        <f>ROUND(F91*G91,2)</f>
        <v/>
      </c>
      <c r="I91" s="178" t="n"/>
    </row>
    <row r="92" ht="25.5" customHeight="1" s="198">
      <c r="A92" s="175" t="n">
        <v>76</v>
      </c>
      <c r="B92" s="244" t="n"/>
      <c r="C92" s="167" t="inlineStr">
        <is>
          <t>04.1.02.05-0009</t>
        </is>
      </c>
      <c r="D92" s="168" t="inlineStr">
        <is>
          <t>Смеси бетонные тяжелого бетона (БСТ), класс B25 (М350)</t>
        </is>
      </c>
      <c r="E92" s="279" t="inlineStr">
        <is>
          <t>м3</t>
        </is>
      </c>
      <c r="F92" s="167" t="n">
        <v>69.54000000000001</v>
      </c>
      <c r="G92" s="171" t="n">
        <v>725.6900000000001</v>
      </c>
      <c r="H92" s="171">
        <f>ROUND(F92*G92,2)</f>
        <v/>
      </c>
      <c r="I92" s="178" t="n"/>
    </row>
    <row r="93" ht="25.5" customHeight="1" s="198">
      <c r="A93" s="175" t="n">
        <v>77</v>
      </c>
      <c r="B93" s="244" t="n"/>
      <c r="C93" s="167" t="inlineStr">
        <is>
          <t>04.3.02.09-0801</t>
        </is>
      </c>
      <c r="D93" s="168" t="inlineStr">
        <is>
          <t>Смеси сухие гидроизоляционные обмазочные эластичные</t>
        </is>
      </c>
      <c r="E93" s="279" t="inlineStr">
        <is>
          <t>кг</t>
        </is>
      </c>
      <c r="F93" s="167" t="n">
        <v>1280</v>
      </c>
      <c r="G93" s="171" t="n">
        <v>37.22</v>
      </c>
      <c r="H93" s="171">
        <f>ROUND(F93*G93,2)</f>
        <v/>
      </c>
      <c r="I93" s="178" t="n"/>
    </row>
    <row r="94" ht="38.25" customHeight="1" s="198">
      <c r="A94" s="175" t="n">
        <v>78</v>
      </c>
      <c r="B94" s="244" t="n"/>
      <c r="C94" s="167" t="inlineStr">
        <is>
          <t>07.2.07.12-0019</t>
        </is>
      </c>
      <c r="D94" s="168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94" s="279" t="inlineStr">
        <is>
          <t>т</t>
        </is>
      </c>
      <c r="F94" s="167" t="n">
        <v>3.69</v>
      </c>
      <c r="G94" s="171" t="n">
        <v>8060</v>
      </c>
      <c r="H94" s="171">
        <f>ROUND(F94*G94,2)</f>
        <v/>
      </c>
      <c r="I94" s="178" t="n"/>
    </row>
    <row r="95" ht="25.5" customHeight="1" s="198">
      <c r="A95" s="175" t="n">
        <v>79</v>
      </c>
      <c r="B95" s="244" t="n"/>
      <c r="C95" s="167" t="inlineStr">
        <is>
          <t>25.1.05.05-0051</t>
        </is>
      </c>
      <c r="D95" s="168" t="inlineStr">
        <is>
          <t>Рельсы железнодорожные Р-50, широкой колеи, 1 группа, марка стали М74т</t>
        </is>
      </c>
      <c r="E95" s="279" t="inlineStr">
        <is>
          <t>м</t>
        </is>
      </c>
      <c r="F95" s="167" t="n">
        <v>102</v>
      </c>
      <c r="G95" s="171" t="n">
        <v>278.58</v>
      </c>
      <c r="H95" s="171">
        <f>ROUND(F95*G95,2)</f>
        <v/>
      </c>
      <c r="I95" s="178" t="n"/>
    </row>
    <row r="96" ht="25.5" customHeight="1" s="198">
      <c r="A96" s="175" t="n">
        <v>80</v>
      </c>
      <c r="B96" s="244" t="n"/>
      <c r="C96" s="167" t="inlineStr">
        <is>
          <t>04.1.02.05-0040</t>
        </is>
      </c>
      <c r="D96" s="168" t="inlineStr">
        <is>
          <t>Смеси бетонные тяжелого бетона (БСТ), крупность заполнителя 20 мм, класс B7,5 (М100)</t>
        </is>
      </c>
      <c r="E96" s="279" t="inlineStr">
        <is>
          <t>м3</t>
        </is>
      </c>
      <c r="F96" s="167" t="n">
        <v>51.81</v>
      </c>
      <c r="G96" s="171" t="n">
        <v>535.46</v>
      </c>
      <c r="H96" s="171">
        <f>ROUND(F96*G96,2)</f>
        <v/>
      </c>
      <c r="I96" s="178" t="n"/>
    </row>
    <row r="97" ht="25.5" customHeight="1" s="198">
      <c r="A97" s="175" t="n">
        <v>81</v>
      </c>
      <c r="B97" s="244" t="n"/>
      <c r="C97" s="167" t="inlineStr">
        <is>
          <t>08.4.03.03-0032</t>
        </is>
      </c>
      <c r="D97" s="168" t="inlineStr">
        <is>
          <t>Сталь арматурная, горячекатаная, периодического профиля, класс А-III, диаметр 12 мм</t>
        </is>
      </c>
      <c r="E97" s="279" t="inlineStr">
        <is>
          <t>т</t>
        </is>
      </c>
      <c r="F97" s="167" t="n">
        <v>3</v>
      </c>
      <c r="G97" s="171" t="n">
        <v>7997.23</v>
      </c>
      <c r="H97" s="171">
        <f>ROUND(F97*G97,2)</f>
        <v/>
      </c>
      <c r="I97" s="178" t="n"/>
    </row>
    <row r="98">
      <c r="A98" s="175" t="n">
        <v>82</v>
      </c>
      <c r="B98" s="244" t="n"/>
      <c r="C98" s="167" t="inlineStr">
        <is>
          <t>22.2.02.07-0003</t>
        </is>
      </c>
      <c r="D98" s="168" t="inlineStr">
        <is>
          <t>Конструкции стальные порталов ОРУ</t>
        </is>
      </c>
      <c r="E98" s="279" t="inlineStr">
        <is>
          <t>т</t>
        </is>
      </c>
      <c r="F98" s="167" t="n">
        <v>1.77</v>
      </c>
      <c r="G98" s="171" t="n">
        <v>12500</v>
      </c>
      <c r="H98" s="171">
        <f>ROUND(F98*G98,2)</f>
        <v/>
      </c>
      <c r="I98" s="178" t="n"/>
    </row>
    <row r="99" ht="25.5" customHeight="1" s="198">
      <c r="A99" s="175" t="n">
        <v>83</v>
      </c>
      <c r="B99" s="244" t="n"/>
      <c r="C99" s="167" t="inlineStr">
        <is>
          <t>20.2.04.04-0029</t>
        </is>
      </c>
      <c r="D99" s="168" t="inlineStr">
        <is>
          <t>Короб кабельный прямой плоский сейсмостойкий горячеоцинкованный КП-0,1/0,4-2 (ККПС-0,1/0,4-2)</t>
        </is>
      </c>
      <c r="E99" s="279" t="inlineStr">
        <is>
          <t>шт</t>
        </is>
      </c>
      <c r="F99" s="167" t="n">
        <v>15</v>
      </c>
      <c r="G99" s="171" t="n">
        <v>705.7</v>
      </c>
      <c r="H99" s="171">
        <f>ROUND(F99*G99,2)</f>
        <v/>
      </c>
      <c r="I99" s="178" t="n"/>
    </row>
    <row r="100">
      <c r="A100" s="175" t="n">
        <v>84</v>
      </c>
      <c r="B100" s="244" t="n"/>
      <c r="C100" s="167" t="inlineStr">
        <is>
          <t>01.7.03.04-0001</t>
        </is>
      </c>
      <c r="D100" s="168" t="inlineStr">
        <is>
          <t>Электроэнергия</t>
        </is>
      </c>
      <c r="E100" s="279" t="inlineStr">
        <is>
          <t>кВт-ч</t>
        </is>
      </c>
      <c r="F100" s="167" t="n">
        <v>25644</v>
      </c>
      <c r="G100" s="171" t="n">
        <v>0.4</v>
      </c>
      <c r="H100" s="171">
        <f>ROUND(F100*G100,2)</f>
        <v/>
      </c>
      <c r="I100" s="178" t="n"/>
    </row>
    <row r="101">
      <c r="A101" s="175" t="n">
        <v>85</v>
      </c>
      <c r="B101" s="244" t="n"/>
      <c r="C101" s="167" t="inlineStr">
        <is>
          <t>08.3.07.01-0056</t>
        </is>
      </c>
      <c r="D101" s="168" t="inlineStr">
        <is>
          <t>Сталь полосовая: 60х4 мм, марка Ст3сп</t>
        </is>
      </c>
      <c r="E101" s="279" t="inlineStr">
        <is>
          <t>т</t>
        </is>
      </c>
      <c r="F101" s="167" t="n">
        <v>1.08</v>
      </c>
      <c r="G101" s="171" t="n">
        <v>7396.23</v>
      </c>
      <c r="H101" s="171">
        <f>ROUND(F101*G101,2)</f>
        <v/>
      </c>
      <c r="I101" s="178" t="n"/>
    </row>
    <row r="102" ht="25.5" customHeight="1" s="198">
      <c r="A102" s="175" t="n">
        <v>86</v>
      </c>
      <c r="B102" s="244" t="n"/>
      <c r="C102" s="167" t="inlineStr">
        <is>
          <t>04.1.02.05-0044</t>
        </is>
      </c>
      <c r="D102" s="168" t="inlineStr">
        <is>
          <t>Смеси бетонные тяжелого бетона (БСТ), крупность заполнителя 20 мм, класс B20 (М250)</t>
        </is>
      </c>
      <c r="E102" s="279" t="inlineStr">
        <is>
          <t>м3</t>
        </is>
      </c>
      <c r="F102" s="167" t="n">
        <v>11.02</v>
      </c>
      <c r="G102" s="171" t="n">
        <v>667.83</v>
      </c>
      <c r="H102" s="171">
        <f>ROUND(F102*G102,2)</f>
        <v/>
      </c>
      <c r="I102" s="178" t="n"/>
    </row>
    <row r="103">
      <c r="A103" s="175" t="n">
        <v>87</v>
      </c>
      <c r="B103" s="244" t="n"/>
      <c r="C103" s="167" t="inlineStr">
        <is>
          <t>08.3.07.01-0054</t>
        </is>
      </c>
      <c r="D103" s="168" t="inlineStr">
        <is>
          <t>Сталь полосовая: 50х8 мм, марка Ст3сп</t>
        </is>
      </c>
      <c r="E103" s="279" t="inlineStr">
        <is>
          <t>т</t>
        </is>
      </c>
      <c r="F103" s="167" t="n">
        <v>1.09</v>
      </c>
      <c r="G103" s="171" t="n">
        <v>6726.18</v>
      </c>
      <c r="H103" s="171">
        <f>ROUND(F103*G103,2)</f>
        <v/>
      </c>
      <c r="I103" s="178" t="n"/>
    </row>
    <row r="104" ht="25.5" customHeight="1" s="198">
      <c r="A104" s="175" t="n">
        <v>88</v>
      </c>
      <c r="B104" s="244" t="n"/>
      <c r="C104" s="167" t="inlineStr">
        <is>
          <t>21.2.01.02-0102</t>
        </is>
      </c>
      <c r="D104" s="168" t="inlineStr">
        <is>
          <t>Провод неизолированный для воздушных линий электропередачи АС 500/64</t>
        </is>
      </c>
      <c r="E104" s="279" t="inlineStr">
        <is>
          <t>т</t>
        </is>
      </c>
      <c r="F104" s="167" t="n">
        <v>0.19</v>
      </c>
      <c r="G104" s="171" t="n">
        <v>35127.27</v>
      </c>
      <c r="H104" s="171">
        <f>ROUND(F104*G104,2)</f>
        <v/>
      </c>
      <c r="I104" s="178" t="n"/>
    </row>
    <row r="105">
      <c r="A105" s="175" t="n">
        <v>89</v>
      </c>
      <c r="B105" s="244" t="n"/>
      <c r="C105" s="167" t="inlineStr">
        <is>
          <t>01.7.19.04-0003</t>
        </is>
      </c>
      <c r="D105" s="168" t="inlineStr">
        <is>
          <t>Пластины технические без тканевых прокладок</t>
        </is>
      </c>
      <c r="E105" s="279" t="inlineStr">
        <is>
          <t>т</t>
        </is>
      </c>
      <c r="F105" s="167" t="n">
        <v>0.12</v>
      </c>
      <c r="G105" s="171" t="n">
        <v>53400</v>
      </c>
      <c r="H105" s="171">
        <f>ROUND(F105*G105,2)</f>
        <v/>
      </c>
      <c r="I105" s="178" t="n"/>
    </row>
    <row r="106" ht="25.5" customHeight="1" s="198">
      <c r="A106" s="175" t="n">
        <v>90</v>
      </c>
      <c r="B106" s="244" t="n"/>
      <c r="C106" s="167" t="inlineStr">
        <is>
          <t>08.4.03.02-0002</t>
        </is>
      </c>
      <c r="D106" s="168" t="inlineStr">
        <is>
          <t>Сталь арматурная, горячекатаная, гладкая, класс А-I, диаметр 8 мм</t>
        </is>
      </c>
      <c r="E106" s="279" t="inlineStr">
        <is>
          <t>т</t>
        </is>
      </c>
      <c r="F106" s="167" t="n">
        <v>0.92</v>
      </c>
      <c r="G106" s="171" t="n">
        <v>6780</v>
      </c>
      <c r="H106" s="171">
        <f>ROUND(F106*G106,2)</f>
        <v/>
      </c>
      <c r="I106" s="178" t="n"/>
    </row>
    <row r="107" ht="51" customHeight="1" s="198">
      <c r="A107" s="175" t="n">
        <v>91</v>
      </c>
      <c r="B107" s="244" t="n"/>
      <c r="C107" s="167" t="inlineStr">
        <is>
          <t>07.2.07.07-0004</t>
        </is>
      </c>
      <c r="D107" s="168" t="inlineStr">
        <is>
          <t>Конструкции покрытий производственных зданий с применением профилей замкнутых гнутосварных прямоугольного сечения, детали крепления Д1 (Опора МСО-21-62 )</t>
        </is>
      </c>
      <c r="E107" s="279" t="inlineStr">
        <is>
          <t>шт</t>
        </is>
      </c>
      <c r="F107" s="167" t="n">
        <v>30</v>
      </c>
      <c r="G107" s="171" t="n">
        <v>204.58</v>
      </c>
      <c r="H107" s="171">
        <f>ROUND(F107*G107,2)</f>
        <v/>
      </c>
      <c r="I107" s="178" t="n"/>
    </row>
    <row r="108">
      <c r="A108" s="175" t="n">
        <v>92</v>
      </c>
      <c r="B108" s="244" t="n"/>
      <c r="C108" s="167" t="inlineStr">
        <is>
          <t>01.2.03.03-0013</t>
        </is>
      </c>
      <c r="D108" s="168" t="inlineStr">
        <is>
          <t>Мастика битумная кровельная горячая</t>
        </is>
      </c>
      <c r="E108" s="279" t="inlineStr">
        <is>
          <t>т</t>
        </is>
      </c>
      <c r="F108" s="167" t="n">
        <v>1.78</v>
      </c>
      <c r="G108" s="171" t="n">
        <v>3390</v>
      </c>
      <c r="H108" s="171">
        <f>ROUND(F108*G108,2)</f>
        <v/>
      </c>
      <c r="I108" s="178" t="n"/>
    </row>
    <row r="109">
      <c r="A109" s="175" t="n">
        <v>93</v>
      </c>
      <c r="B109" s="244" t="n"/>
      <c r="C109" s="167" t="inlineStr">
        <is>
          <t>22.2.01.03-0003</t>
        </is>
      </c>
      <c r="D109" s="168" t="inlineStr">
        <is>
          <t>Изолятор подвесной стеклянный ПСД-70Е</t>
        </is>
      </c>
      <c r="E109" s="279" t="inlineStr">
        <is>
          <t>шт</t>
        </is>
      </c>
      <c r="F109" s="167" t="n">
        <v>32</v>
      </c>
      <c r="G109" s="171" t="n">
        <v>169.25</v>
      </c>
      <c r="H109" s="171">
        <f>ROUND(F109*G109,2)</f>
        <v/>
      </c>
      <c r="I109" s="178" t="n"/>
    </row>
    <row r="110">
      <c r="A110" s="175" t="n">
        <v>94</v>
      </c>
      <c r="B110" s="244" t="n"/>
      <c r="C110" s="167" t="inlineStr">
        <is>
          <t>14.4.02.09-0301</t>
        </is>
      </c>
      <c r="D110" s="168" t="inlineStr">
        <is>
          <t>Композиция антикоррозионная цинкнаполненная</t>
        </is>
      </c>
      <c r="E110" s="279" t="inlineStr">
        <is>
          <t>кг</t>
        </is>
      </c>
      <c r="F110" s="167" t="n">
        <v>21.73</v>
      </c>
      <c r="G110" s="171" t="n">
        <v>238.48</v>
      </c>
      <c r="H110" s="171">
        <f>ROUND(F110*G110,2)</f>
        <v/>
      </c>
      <c r="I110" s="178" t="n"/>
    </row>
    <row r="111" ht="25.5" customHeight="1" s="198">
      <c r="A111" s="175" t="n">
        <v>95</v>
      </c>
      <c r="B111" s="244" t="n"/>
      <c r="C111" s="167" t="inlineStr">
        <is>
          <t>08.4.03.03-0034</t>
        </is>
      </c>
      <c r="D111" s="168" t="inlineStr">
        <is>
          <t>Сталь арматурная, горячекатаная, периодического профиля, класс А-III, диаметр 16-18 мм</t>
        </is>
      </c>
      <c r="E111" s="279" t="inlineStr">
        <is>
          <t>т</t>
        </is>
      </c>
      <c r="F111" s="167" t="n">
        <v>0.6048</v>
      </c>
      <c r="G111" s="171" t="n">
        <v>7956.21</v>
      </c>
      <c r="H111" s="171">
        <f>ROUND(F111*G111,2)</f>
        <v/>
      </c>
      <c r="I111" s="178" t="n"/>
    </row>
    <row r="112" ht="25.5" customHeight="1" s="198">
      <c r="A112" s="175" t="n">
        <v>96</v>
      </c>
      <c r="B112" s="244" t="n"/>
      <c r="C112" s="167" t="inlineStr">
        <is>
          <t>25.1.04.03-0021</t>
        </is>
      </c>
      <c r="D112" s="168" t="inlineStr">
        <is>
          <t>Болты путевые для скрепления рельсов с гайками, диаметр 22 мм</t>
        </is>
      </c>
      <c r="E112" s="279" t="inlineStr">
        <is>
          <t>т</t>
        </is>
      </c>
      <c r="F112" s="167" t="n">
        <v>0.45</v>
      </c>
      <c r="G112" s="171" t="n">
        <v>9743.43</v>
      </c>
      <c r="H112" s="171">
        <f>ROUND(F112*G112,2)</f>
        <v/>
      </c>
      <c r="I112" s="178" t="n"/>
    </row>
    <row r="113" ht="25.5" customHeight="1" s="198">
      <c r="A113" s="175" t="n">
        <v>97</v>
      </c>
      <c r="B113" s="244" t="n"/>
      <c r="C113" s="167" t="inlineStr">
        <is>
          <t>25.1.05.02-0062</t>
        </is>
      </c>
      <c r="D113" s="168" t="inlineStr">
        <is>
          <t>Подкладка раздельного скрепления КБ-65 для рельсов Р-50, Р-75, Р-65 и КБ-50</t>
        </is>
      </c>
      <c r="E113" s="279" t="inlineStr">
        <is>
          <t>т</t>
        </is>
      </c>
      <c r="F113" s="167" t="n">
        <v>0.79</v>
      </c>
      <c r="G113" s="171" t="n">
        <v>4679.74</v>
      </c>
      <c r="H113" s="171">
        <f>ROUND(F113*G113,2)</f>
        <v/>
      </c>
      <c r="I113" s="178" t="n"/>
    </row>
    <row r="114" ht="25.5" customHeight="1" s="198">
      <c r="A114" s="175" t="n">
        <v>98</v>
      </c>
      <c r="B114" s="244" t="n"/>
      <c r="C114" s="167" t="inlineStr">
        <is>
          <t>08.4.03.03-0031</t>
        </is>
      </c>
      <c r="D114" s="168" t="inlineStr">
        <is>
          <t>Сталь арматурная, горячекатаная, периодического профиля, класс А-III, диаметр 10 мм</t>
        </is>
      </c>
      <c r="E114" s="279" t="inlineStr">
        <is>
          <t>т</t>
        </is>
      </c>
      <c r="F114" s="167" t="n">
        <v>0.46</v>
      </c>
      <c r="G114" s="171" t="n">
        <v>8014.15</v>
      </c>
      <c r="H114" s="171">
        <f>ROUND(F114*G114,2)</f>
        <v/>
      </c>
      <c r="I114" s="178" t="n"/>
    </row>
    <row r="115" ht="25.5" customHeight="1" s="198">
      <c r="A115" s="175" t="n">
        <v>99</v>
      </c>
      <c r="B115" s="244" t="n"/>
      <c r="C115" s="167" t="inlineStr">
        <is>
          <t>10.1.02.03-0001</t>
        </is>
      </c>
      <c r="D115" s="168" t="inlineStr">
        <is>
          <t>Проволока алюминиевая, марка АМЦ, диаметр 1,4-1,8 мм</t>
        </is>
      </c>
      <c r="E115" s="279" t="inlineStr">
        <is>
          <t>т</t>
        </is>
      </c>
      <c r="F115" s="167" t="n">
        <v>0.1</v>
      </c>
      <c r="G115" s="171" t="n">
        <v>30090</v>
      </c>
      <c r="H115" s="171">
        <f>ROUND(F115*G115,2)</f>
        <v/>
      </c>
      <c r="I115" s="178" t="n"/>
    </row>
    <row r="116">
      <c r="A116" s="175" t="n">
        <v>100</v>
      </c>
      <c r="B116" s="244" t="n"/>
      <c r="C116" s="167" t="inlineStr">
        <is>
          <t>20.2.04.04-0053</t>
        </is>
      </c>
      <c r="D116" s="168" t="inlineStr">
        <is>
          <t>Короб электротехнический стальной: КП-0,05/0,1-2У1</t>
        </is>
      </c>
      <c r="E116" s="279" t="inlineStr">
        <is>
          <t>шт</t>
        </is>
      </c>
      <c r="F116" s="167" t="n">
        <v>19</v>
      </c>
      <c r="G116" s="171" t="n">
        <v>154.48</v>
      </c>
      <c r="H116" s="171">
        <f>ROUND(F116*G116,2)</f>
        <v/>
      </c>
      <c r="I116" s="178" t="n"/>
    </row>
    <row r="117">
      <c r="A117" s="175" t="n">
        <v>101</v>
      </c>
      <c r="B117" s="244" t="n"/>
      <c r="C117" s="167" t="inlineStr">
        <is>
          <t>02.2.04.03-0003</t>
        </is>
      </c>
      <c r="D117" s="168" t="inlineStr">
        <is>
          <t>Смесь песчано-гравийная природная</t>
        </is>
      </c>
      <c r="E117" s="279" t="inlineStr">
        <is>
          <t>м3</t>
        </is>
      </c>
      <c r="F117" s="167" t="n">
        <v>46.8</v>
      </c>
      <c r="G117" s="171" t="n">
        <v>60</v>
      </c>
      <c r="H117" s="171">
        <f>ROUND(F117*G117,2)</f>
        <v/>
      </c>
      <c r="I117" s="178" t="n"/>
    </row>
    <row r="118" ht="25.5" customHeight="1" s="198">
      <c r="A118" s="175" t="n">
        <v>102</v>
      </c>
      <c r="B118" s="244" t="n"/>
      <c r="C118" s="167" t="inlineStr">
        <is>
          <t>10.1.02.03-0001</t>
        </is>
      </c>
      <c r="D118" s="168" t="inlineStr">
        <is>
          <t>Проволока алюминиевая, марка АМЦ, диаметр 1,4-1,8 мм</t>
        </is>
      </c>
      <c r="E118" s="279" t="inlineStr">
        <is>
          <t>т</t>
        </is>
      </c>
      <c r="F118" s="167" t="n">
        <v>0.08611480000000001</v>
      </c>
      <c r="G118" s="171" t="n">
        <v>30090</v>
      </c>
      <c r="H118" s="171">
        <f>ROUND(F118*G118,2)</f>
        <v/>
      </c>
      <c r="I118" s="178" t="n"/>
    </row>
    <row r="119" ht="51" customHeight="1" s="198">
      <c r="A119" s="175" t="n">
        <v>103</v>
      </c>
      <c r="B119" s="244" t="n"/>
      <c r="C119" s="167" t="inlineStr">
        <is>
          <t>07.2.07.12-0006</t>
        </is>
      </c>
      <c r="D119" s="168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119" s="279" t="inlineStr">
        <is>
          <t>т</t>
        </is>
      </c>
      <c r="F119" s="167" t="n">
        <v>0.23</v>
      </c>
      <c r="G119" s="171" t="n">
        <v>10045</v>
      </c>
      <c r="H119" s="171">
        <f>ROUND(F119*G119,2)</f>
        <v/>
      </c>
      <c r="I119" s="178" t="n"/>
    </row>
    <row r="120" ht="38.25" customHeight="1" s="198">
      <c r="A120" s="175" t="n">
        <v>104</v>
      </c>
      <c r="B120" s="244" t="n"/>
      <c r="C120" s="167" t="inlineStr">
        <is>
          <t>20.2.04.05-0015</t>
        </is>
      </c>
      <c r="D120" s="168" t="inlineStr">
        <is>
          <t>Короб кабельный угловой на три направления под углом 90° (тройник ответвительный) сейсмостойкий КТ-0,1/0,4 (ККПС-ОЗ-0,1/0,4) УТ1,5, горячеоцинкованный</t>
        </is>
      </c>
      <c r="E120" s="279" t="inlineStr">
        <is>
          <t>шт</t>
        </is>
      </c>
      <c r="F120" s="167" t="n">
        <v>3</v>
      </c>
      <c r="G120" s="171" t="n">
        <v>695.96</v>
      </c>
      <c r="H120" s="171">
        <f>ROUND(F120*G120,2)</f>
        <v/>
      </c>
      <c r="I120" s="178" t="n"/>
    </row>
    <row r="121">
      <c r="A121" s="175" t="n">
        <v>105</v>
      </c>
      <c r="B121" s="244" t="n"/>
      <c r="C121" s="167" t="inlineStr">
        <is>
          <t>25.1.06.23-0021</t>
        </is>
      </c>
      <c r="D121" s="168" t="inlineStr">
        <is>
          <t>Стяжки стальные</t>
        </is>
      </c>
      <c r="E121" s="279" t="inlineStr">
        <is>
          <t>т</t>
        </is>
      </c>
      <c r="F121" s="167" t="n">
        <v>0.28</v>
      </c>
      <c r="G121" s="171" t="n">
        <v>7166.25</v>
      </c>
      <c r="H121" s="171">
        <f>ROUND(F121*G121,2)</f>
        <v/>
      </c>
      <c r="I121" s="178" t="n"/>
    </row>
    <row r="122">
      <c r="A122" s="175" t="n">
        <v>106</v>
      </c>
      <c r="B122" s="244" t="n"/>
      <c r="C122" s="167" t="inlineStr">
        <is>
          <t>999-9950</t>
        </is>
      </c>
      <c r="D122" s="168" t="inlineStr">
        <is>
          <t>Вспомогательные ненормируемые материалы</t>
        </is>
      </c>
      <c r="E122" s="279" t="inlineStr">
        <is>
          <t>руб</t>
        </is>
      </c>
      <c r="F122" s="167" t="n">
        <v>1897.44</v>
      </c>
      <c r="G122" s="171" t="n">
        <v>1</v>
      </c>
      <c r="H122" s="171">
        <f>ROUND(F122*G122,2)</f>
        <v/>
      </c>
      <c r="I122" s="178" t="n"/>
    </row>
    <row r="123" ht="38.25" customHeight="1" s="198">
      <c r="A123" s="175" t="n">
        <v>107</v>
      </c>
      <c r="B123" s="244" t="n"/>
      <c r="C123" s="167" t="inlineStr">
        <is>
          <t>20.2.03.03-0031</t>
        </is>
      </c>
      <c r="D123" s="168" t="inlineStr">
        <is>
          <t>Консоль кабельная сейсмостойкая горячеоцинкованная КС5-640 (Консоль МСК-21Д/600-Н )</t>
        </is>
      </c>
      <c r="E123" s="279" t="inlineStr">
        <is>
          <t>шт</t>
        </is>
      </c>
      <c r="F123" s="167" t="n">
        <v>30</v>
      </c>
      <c r="G123" s="171" t="n">
        <v>56.85</v>
      </c>
      <c r="H123" s="171">
        <f>ROUND(F123*G123,2)</f>
        <v/>
      </c>
      <c r="I123" s="178" t="n"/>
    </row>
    <row r="124">
      <c r="A124" s="175" t="n">
        <v>108</v>
      </c>
      <c r="B124" s="244" t="n"/>
      <c r="C124" s="167" t="inlineStr">
        <is>
          <t>20.1.01.02-0019</t>
        </is>
      </c>
      <c r="D124" s="168" t="inlineStr">
        <is>
          <t>Зажим аппаратный прессуемый: 3А2А-500-3</t>
        </is>
      </c>
      <c r="E124" s="279" t="inlineStr">
        <is>
          <t>100 шт</t>
        </is>
      </c>
      <c r="F124" s="167" t="n">
        <v>0.03</v>
      </c>
      <c r="G124" s="171" t="n">
        <v>51438</v>
      </c>
      <c r="H124" s="171">
        <f>ROUND(F124*G124,2)</f>
        <v/>
      </c>
      <c r="I124" s="178" t="n"/>
    </row>
    <row r="125" ht="25.5" customHeight="1" s="198">
      <c r="A125" s="175" t="n">
        <v>109</v>
      </c>
      <c r="B125" s="244" t="n"/>
      <c r="C125" s="167" t="inlineStr">
        <is>
          <t>25.1.05.01-0012</t>
        </is>
      </c>
      <c r="D125" s="168" t="inlineStr">
        <is>
          <t>Накладки двухголовые для рельсов раздельного скрепления</t>
        </is>
      </c>
      <c r="E125" s="279" t="inlineStr">
        <is>
          <t>т</t>
        </is>
      </c>
      <c r="F125" s="167" t="n">
        <v>0.38</v>
      </c>
      <c r="G125" s="171" t="n">
        <v>3824.28</v>
      </c>
      <c r="H125" s="171">
        <f>ROUND(F125*G125,2)</f>
        <v/>
      </c>
      <c r="I125" s="178" t="n"/>
    </row>
    <row r="126">
      <c r="A126" s="175" t="n">
        <v>110</v>
      </c>
      <c r="B126" s="244" t="n"/>
      <c r="C126" s="167" t="inlineStr">
        <is>
          <t>01.7.11.07-0034</t>
        </is>
      </c>
      <c r="D126" s="168" t="inlineStr">
        <is>
          <t>Электроды сварочные Э42А, диаметр 4 мм</t>
        </is>
      </c>
      <c r="E126" s="279" t="inlineStr">
        <is>
          <t>кг</t>
        </is>
      </c>
      <c r="F126" s="167" t="n">
        <v>137</v>
      </c>
      <c r="G126" s="171" t="n">
        <v>10.57</v>
      </c>
      <c r="H126" s="171">
        <f>ROUND(F126*G126,2)</f>
        <v/>
      </c>
      <c r="I126" s="178" t="n"/>
    </row>
    <row r="127">
      <c r="A127" s="175" t="n">
        <v>111</v>
      </c>
      <c r="B127" s="244" t="n"/>
      <c r="C127" s="167" t="inlineStr">
        <is>
          <t>01.7.20.08-0031</t>
        </is>
      </c>
      <c r="D127" s="168" t="inlineStr">
        <is>
          <t>Бязь суровая</t>
        </is>
      </c>
      <c r="E127" s="279" t="inlineStr">
        <is>
          <t>10 м2</t>
        </is>
      </c>
      <c r="F127" s="167" t="n">
        <v>17.17</v>
      </c>
      <c r="G127" s="171" t="n">
        <v>79.09999999999999</v>
      </c>
      <c r="H127" s="171">
        <f>ROUND(F127*G127,2)</f>
        <v/>
      </c>
      <c r="I127" s="178" t="n"/>
    </row>
    <row r="128" ht="25.5" customHeight="1" s="198">
      <c r="A128" s="175" t="n">
        <v>112</v>
      </c>
      <c r="B128" s="244" t="n"/>
      <c r="C128" s="167" t="inlineStr">
        <is>
          <t>01.1.02.09-0021</t>
        </is>
      </c>
      <c r="D128" s="168" t="inlineStr">
        <is>
          <t>Ткань асбестовая со стеклонитью АСТ-1, толщина 1,8 мм</t>
        </is>
      </c>
      <c r="E128" s="279" t="inlineStr">
        <is>
          <t>т</t>
        </is>
      </c>
      <c r="F128" s="167" t="n">
        <v>0.02</v>
      </c>
      <c r="G128" s="171" t="n">
        <v>66860</v>
      </c>
      <c r="H128" s="171">
        <f>ROUND(F128*G128,2)</f>
        <v/>
      </c>
      <c r="I128" s="178" t="n"/>
    </row>
    <row r="129" ht="25.5" customHeight="1" s="198">
      <c r="A129" s="175" t="n">
        <v>113</v>
      </c>
      <c r="B129" s="244" t="n"/>
      <c r="C129" s="167" t="inlineStr">
        <is>
          <t>08.4.01.01-0022</t>
        </is>
      </c>
      <c r="D129" s="168" t="inlineStr">
        <is>
          <t>Детали анкерные с резьбой из прямых или гнутых круглых стержней</t>
        </is>
      </c>
      <c r="E129" s="279" t="inlineStr">
        <is>
          <t>т</t>
        </is>
      </c>
      <c r="F129" s="167" t="n">
        <v>0.13</v>
      </c>
      <c r="G129" s="171" t="n">
        <v>10100</v>
      </c>
      <c r="H129" s="171">
        <f>ROUND(F129*G129,2)</f>
        <v/>
      </c>
      <c r="I129" s="178" t="n"/>
    </row>
    <row r="130" ht="51" customHeight="1" s="198">
      <c r="A130" s="175" t="n">
        <v>114</v>
      </c>
      <c r="B130" s="244" t="n"/>
      <c r="C130" s="167" t="inlineStr">
        <is>
          <t>20.2.04.06-0091</t>
        </is>
      </c>
      <c r="D130" s="168" t="inlineStr">
        <is>
          <t>Короб кабельный угловой для поворота горизонтальной трассы вниз под углом 90 °, сейсмостойкий КУН-0,1/0,4 (ККПС-УН-0,1/0,4),  горячеоцинкованный</t>
        </is>
      </c>
      <c r="E130" s="279" t="inlineStr">
        <is>
          <t>шт</t>
        </is>
      </c>
      <c r="F130" s="167" t="n">
        <v>3</v>
      </c>
      <c r="G130" s="171" t="n">
        <v>404.74</v>
      </c>
      <c r="H130" s="171">
        <f>ROUND(F130*G130,2)</f>
        <v/>
      </c>
      <c r="I130" s="178" t="n"/>
    </row>
    <row r="131">
      <c r="A131" s="175" t="n">
        <v>115</v>
      </c>
      <c r="B131" s="244" t="n"/>
      <c r="C131" s="167" t="inlineStr">
        <is>
          <t>01.7.17.11-0001</t>
        </is>
      </c>
      <c r="D131" s="168" t="inlineStr">
        <is>
          <t>Бумага шлифовальная</t>
        </is>
      </c>
      <c r="E131" s="279" t="inlineStr">
        <is>
          <t>кг</t>
        </is>
      </c>
      <c r="F131" s="167" t="n">
        <v>23.8</v>
      </c>
      <c r="G131" s="171" t="n">
        <v>50</v>
      </c>
      <c r="H131" s="171">
        <f>ROUND(F131*G131,2)</f>
        <v/>
      </c>
      <c r="I131" s="178" t="n"/>
    </row>
    <row r="132">
      <c r="A132" s="175" t="n">
        <v>116</v>
      </c>
      <c r="B132" s="244" t="n"/>
      <c r="C132" s="167" t="inlineStr">
        <is>
          <t>01.7.11.07-0032</t>
        </is>
      </c>
      <c r="D132" s="168" t="inlineStr">
        <is>
          <t>Электроды сварочные Э42, диаметр 4 мм</t>
        </is>
      </c>
      <c r="E132" s="279" t="inlineStr">
        <is>
          <t>т</t>
        </is>
      </c>
      <c r="F132" s="167" t="n">
        <v>0.11</v>
      </c>
      <c r="G132" s="171" t="n">
        <v>10315.01</v>
      </c>
      <c r="H132" s="171">
        <f>ROUND(F132*G132,2)</f>
        <v/>
      </c>
      <c r="I132" s="178" t="n"/>
    </row>
    <row r="133">
      <c r="A133" s="175" t="n">
        <v>117</v>
      </c>
      <c r="B133" s="244" t="n"/>
      <c r="C133" s="167" t="inlineStr">
        <is>
          <t>01.7.07.12-0022</t>
        </is>
      </c>
      <c r="D133" s="168" t="inlineStr">
        <is>
          <t>Пленка полиэтиленовая, толщина 0,2-0,5 мм</t>
        </is>
      </c>
      <c r="E133" s="279" t="inlineStr">
        <is>
          <t>м2</t>
        </is>
      </c>
      <c r="F133" s="167" t="n">
        <v>88.13</v>
      </c>
      <c r="G133" s="171" t="n">
        <v>12.19</v>
      </c>
      <c r="H133" s="171">
        <f>ROUND(F133*G133,2)</f>
        <v/>
      </c>
      <c r="I133" s="178" t="n"/>
    </row>
    <row r="134" ht="25.5" customHeight="1" s="198">
      <c r="A134" s="175" t="n">
        <v>118</v>
      </c>
      <c r="B134" s="244" t="n"/>
      <c r="C134" s="167" t="inlineStr">
        <is>
          <t>07.2.07.04-0007</t>
        </is>
      </c>
      <c r="D134" s="168" t="inlineStr">
        <is>
          <t>Конструкции стальные индивидуальные решетчатые сварные, масса до 0,1 т</t>
        </is>
      </c>
      <c r="E134" s="279" t="inlineStr">
        <is>
          <t>т</t>
        </is>
      </c>
      <c r="F134" s="167" t="n">
        <v>0.09</v>
      </c>
      <c r="G134" s="171" t="n">
        <v>11500</v>
      </c>
      <c r="H134" s="171">
        <f>ROUND(F134*G134,2)</f>
        <v/>
      </c>
      <c r="I134" s="178" t="n"/>
    </row>
    <row r="135" ht="51" customHeight="1" s="198">
      <c r="A135" s="175" t="n">
        <v>119</v>
      </c>
      <c r="B135" s="244" t="n"/>
      <c r="C135" s="167" t="inlineStr">
        <is>
          <t>20.2.04.06-0066</t>
        </is>
      </c>
      <c r="D135" s="168" t="inlineStr">
        <is>
          <t>Короб кабельный угловой для поворота горизонтальной трассы вверх под углом 90 °, сейсмостойкий КУВ-0,1/0,4 (ККПС-УВ-0,1/0,4),  горячеоцинкованный</t>
        </is>
      </c>
      <c r="E135" s="279" t="inlineStr">
        <is>
          <t>шт</t>
        </is>
      </c>
      <c r="F135" s="167" t="n">
        <v>3</v>
      </c>
      <c r="G135" s="171" t="n">
        <v>336.97</v>
      </c>
      <c r="H135" s="171">
        <f>ROUND(F135*G135,2)</f>
        <v/>
      </c>
      <c r="I135" s="178" t="n"/>
    </row>
    <row r="136">
      <c r="A136" s="175" t="n">
        <v>120</v>
      </c>
      <c r="B136" s="244" t="n"/>
      <c r="C136" s="167" t="inlineStr">
        <is>
          <t>11.2.13.04-0012</t>
        </is>
      </c>
      <c r="D136" s="168" t="inlineStr">
        <is>
          <t>Щиты из досок, толщина 40 мм</t>
        </is>
      </c>
      <c r="E136" s="279" t="inlineStr">
        <is>
          <t>м2</t>
        </is>
      </c>
      <c r="F136" s="167" t="n">
        <v>16.33</v>
      </c>
      <c r="G136" s="171" t="n">
        <v>57.63</v>
      </c>
      <c r="H136" s="171">
        <f>ROUND(F136*G136,2)</f>
        <v/>
      </c>
      <c r="I136" s="178" t="n"/>
    </row>
    <row r="137">
      <c r="A137" s="175" t="n">
        <v>121</v>
      </c>
      <c r="B137" s="244" t="n"/>
      <c r="C137" s="167" t="inlineStr">
        <is>
          <t>11.2.13.04-0011</t>
        </is>
      </c>
      <c r="D137" s="168" t="inlineStr">
        <is>
          <t>Щиты из досок, толщина 25 мм</t>
        </is>
      </c>
      <c r="E137" s="279" t="inlineStr">
        <is>
          <t>м2</t>
        </is>
      </c>
      <c r="F137" s="167" t="n">
        <v>25.79</v>
      </c>
      <c r="G137" s="171" t="n">
        <v>35.53</v>
      </c>
      <c r="H137" s="171">
        <f>ROUND(F137*G137,2)</f>
        <v/>
      </c>
      <c r="I137" s="178" t="n"/>
    </row>
    <row r="138">
      <c r="A138" s="175" t="n">
        <v>122</v>
      </c>
      <c r="B138" s="244" t="n"/>
      <c r="C138" s="167" t="inlineStr">
        <is>
          <t>01.7.07.12-0024</t>
        </is>
      </c>
      <c r="D138" s="168" t="inlineStr">
        <is>
          <t>Пленка полиэтиленовая, толщина 0,15 мм</t>
        </is>
      </c>
      <c r="E138" s="279" t="inlineStr">
        <is>
          <t>м2</t>
        </is>
      </c>
      <c r="F138" s="167" t="n">
        <v>224.42</v>
      </c>
      <c r="G138" s="171" t="n">
        <v>3.62</v>
      </c>
      <c r="H138" s="171">
        <f>ROUND(F138*G138,2)</f>
        <v/>
      </c>
      <c r="I138" s="178" t="n"/>
    </row>
    <row r="139" ht="25.5" customHeight="1" s="198">
      <c r="A139" s="175" t="n">
        <v>123</v>
      </c>
      <c r="B139" s="244" t="n"/>
      <c r="C139" s="167" t="inlineStr">
        <is>
          <t>11.1.03.06-0095</t>
        </is>
      </c>
      <c r="D139" s="168" t="inlineStr">
        <is>
          <t>Доска обрезная, хвойных пород, ширина 75-150 мм, толщина 44 мм и более, длина 4-6,5 м, сорт III</t>
        </is>
      </c>
      <c r="E139" s="279" t="inlineStr">
        <is>
          <t>м3</t>
        </is>
      </c>
      <c r="F139" s="167" t="n">
        <v>0.68</v>
      </c>
      <c r="G139" s="171" t="n">
        <v>1056</v>
      </c>
      <c r="H139" s="171">
        <f>ROUND(F139*G139,2)</f>
        <v/>
      </c>
      <c r="I139" s="178" t="n"/>
    </row>
    <row r="140" ht="38.25" customHeight="1" s="198">
      <c r="A140" s="175" t="n">
        <v>124</v>
      </c>
      <c r="B140" s="244" t="n"/>
      <c r="C140" s="167" t="inlineStr">
        <is>
          <t>20.2.04.06-0069</t>
        </is>
      </c>
      <c r="D140" s="168" t="inlineStr">
        <is>
          <t>Короб кабельный угловой для поворота горизонтальной трассы вверх под углом 90 °, сейсмостойкий КУВ-0,05/0,1, горячеоцинкованный</t>
        </is>
      </c>
      <c r="E140" s="279" t="inlineStr">
        <is>
          <t>шт</t>
        </is>
      </c>
      <c r="F140" s="167" t="n">
        <v>4</v>
      </c>
      <c r="G140" s="171" t="n">
        <v>165.21</v>
      </c>
      <c r="H140" s="171">
        <f>ROUND(F140*G140,2)</f>
        <v/>
      </c>
      <c r="I140" s="178" t="n"/>
    </row>
    <row r="141">
      <c r="A141" s="175" t="n">
        <v>125</v>
      </c>
      <c r="B141" s="244" t="n"/>
      <c r="C141" s="167" t="inlineStr">
        <is>
          <t>01.7.11.07-0054</t>
        </is>
      </c>
      <c r="D141" s="168" t="inlineStr">
        <is>
          <t>Электроды сварочные Э42, диаметр 6 мм</t>
        </is>
      </c>
      <c r="E141" s="279" t="inlineStr">
        <is>
          <t>т</t>
        </is>
      </c>
      <c r="F141" s="167" t="n">
        <v>0.07000000000000001</v>
      </c>
      <c r="G141" s="171" t="n">
        <v>9424</v>
      </c>
      <c r="H141" s="171">
        <f>ROUND(F141*G141,2)</f>
        <v/>
      </c>
      <c r="I141" s="178" t="n"/>
    </row>
    <row r="142" ht="25.5" customHeight="1" s="198">
      <c r="A142" s="175" t="n">
        <v>126</v>
      </c>
      <c r="B142" s="244" t="n"/>
      <c r="C142" s="167" t="inlineStr">
        <is>
          <t>08.3.05.02-0101</t>
        </is>
      </c>
      <c r="D142" s="168" t="inlineStr">
        <is>
          <t>Прокат толстолистовой горячекатаный в листах, марка стали ВСт3пс5, толщина 4-6 мм</t>
        </is>
      </c>
      <c r="E142" s="279" t="inlineStr">
        <is>
          <t>т</t>
        </is>
      </c>
      <c r="F142" s="167" t="n">
        <v>0.11</v>
      </c>
      <c r="G142" s="171" t="n">
        <v>5763</v>
      </c>
      <c r="H142" s="171">
        <f>ROUND(F142*G142,2)</f>
        <v/>
      </c>
      <c r="I142" s="178" t="n"/>
    </row>
    <row r="143">
      <c r="A143" s="175" t="n">
        <v>127</v>
      </c>
      <c r="B143" s="244" t="n"/>
      <c r="C143" s="167" t="inlineStr">
        <is>
          <t>20.5.04.04-0016</t>
        </is>
      </c>
      <c r="D143" s="168" t="inlineStr">
        <is>
          <t>Зажим натяжной НАС-600-1</t>
        </is>
      </c>
      <c r="E143" s="279" t="inlineStr">
        <is>
          <t>шт</t>
        </is>
      </c>
      <c r="F143" s="167" t="n">
        <v>2</v>
      </c>
      <c r="G143" s="171" t="n">
        <v>311.42</v>
      </c>
      <c r="H143" s="171">
        <f>ROUND(F143*G143,2)</f>
        <v/>
      </c>
      <c r="I143" s="178" t="n"/>
    </row>
    <row r="144" ht="25.5" customHeight="1" s="198">
      <c r="A144" s="175" t="n">
        <v>128</v>
      </c>
      <c r="B144" s="244" t="n"/>
      <c r="C144" s="167" t="inlineStr">
        <is>
          <t>10.3.02.03-0011</t>
        </is>
      </c>
      <c r="D144" s="168" t="inlineStr">
        <is>
          <t>Припои оловянно-свинцовые бессурьмянистые, марка ПОС30</t>
        </is>
      </c>
      <c r="E144" s="279" t="inlineStr">
        <is>
          <t>т</t>
        </is>
      </c>
      <c r="F144" s="167" t="n">
        <v>0.008999999999999999</v>
      </c>
      <c r="G144" s="171" t="n">
        <v>68050</v>
      </c>
      <c r="H144" s="171">
        <f>ROUND(F144*G144,2)</f>
        <v/>
      </c>
      <c r="I144" s="178" t="n"/>
    </row>
    <row r="145" ht="25.5" customHeight="1" s="198">
      <c r="A145" s="175" t="n">
        <v>129</v>
      </c>
      <c r="B145" s="244" t="n"/>
      <c r="C145" s="167" t="inlineStr">
        <is>
          <t>08.4.03.02-0008</t>
        </is>
      </c>
      <c r="D145" s="168" t="inlineStr">
        <is>
          <t>Горячекатаная арматурная сталь гладкая класса А-I, диаметром: 25-28 мм</t>
        </is>
      </c>
      <c r="E145" s="279" t="inlineStr">
        <is>
          <t>т</t>
        </is>
      </c>
      <c r="F145" s="167" t="n">
        <v>0.1</v>
      </c>
      <c r="G145" s="171" t="n">
        <v>5410.16</v>
      </c>
      <c r="H145" s="171">
        <f>ROUND(F145*G145,2)</f>
        <v/>
      </c>
      <c r="I145" s="178" t="n"/>
    </row>
    <row r="146">
      <c r="A146" s="175" t="n">
        <v>130</v>
      </c>
      <c r="B146" s="244" t="n"/>
      <c r="C146" s="167" t="inlineStr">
        <is>
          <t>20.1.01.12-0016</t>
        </is>
      </c>
      <c r="D146" s="168" t="inlineStr">
        <is>
          <t>Зажим поддерживающий глухой ПГН-5-3</t>
        </is>
      </c>
      <c r="E146" s="279" t="inlineStr">
        <is>
          <t>шт</t>
        </is>
      </c>
      <c r="F146" s="167" t="n">
        <v>2</v>
      </c>
      <c r="G146" s="171" t="n">
        <v>266.27</v>
      </c>
      <c r="H146" s="171">
        <f>ROUND(F146*G146,2)</f>
        <v/>
      </c>
      <c r="I146" s="178" t="n"/>
    </row>
    <row r="147">
      <c r="A147" s="175" t="n">
        <v>131</v>
      </c>
      <c r="B147" s="244" t="n"/>
      <c r="C147" s="167" t="inlineStr">
        <is>
          <t>25.1.01.04-0031</t>
        </is>
      </c>
      <c r="D147" s="168" t="inlineStr">
        <is>
          <t>Шпалы непропитанные для железных дорог, тип I</t>
        </is>
      </c>
      <c r="E147" s="279" t="inlineStr">
        <is>
          <t>шт</t>
        </is>
      </c>
      <c r="F147" s="167" t="n">
        <v>1.92</v>
      </c>
      <c r="G147" s="171" t="n">
        <v>266.67</v>
      </c>
      <c r="H147" s="171">
        <f>ROUND(F147*G147,2)</f>
        <v/>
      </c>
      <c r="I147" s="178" t="n"/>
    </row>
    <row r="148">
      <c r="A148" s="175" t="n">
        <v>132</v>
      </c>
      <c r="B148" s="244" t="n"/>
      <c r="C148" s="167" t="inlineStr">
        <is>
          <t>01.3.01.03-0002</t>
        </is>
      </c>
      <c r="D148" s="168" t="inlineStr">
        <is>
          <t>Керосин для технических целей</t>
        </is>
      </c>
      <c r="E148" s="279" t="inlineStr">
        <is>
          <t>т</t>
        </is>
      </c>
      <c r="F148" s="167" t="n">
        <v>0.18</v>
      </c>
      <c r="G148" s="171" t="n">
        <v>2606.9</v>
      </c>
      <c r="H148" s="171">
        <f>ROUND(F148*G148,2)</f>
        <v/>
      </c>
      <c r="I148" s="178" t="n"/>
    </row>
    <row r="149">
      <c r="A149" s="175" t="n">
        <v>133</v>
      </c>
      <c r="B149" s="244" t="n"/>
      <c r="C149" s="167" t="inlineStr">
        <is>
          <t>01.3.02.08-0001</t>
        </is>
      </c>
      <c r="D149" s="168" t="inlineStr">
        <is>
          <t>Кислород газообразный технический</t>
        </is>
      </c>
      <c r="E149" s="279" t="inlineStr">
        <is>
          <t>м3</t>
        </is>
      </c>
      <c r="F149" s="167" t="n">
        <v>71.45999999999999</v>
      </c>
      <c r="G149" s="171" t="n">
        <v>6.22</v>
      </c>
      <c r="H149" s="171">
        <f>ROUND(F149*G149,2)</f>
        <v/>
      </c>
      <c r="I149" s="178" t="n"/>
    </row>
    <row r="150" ht="38.25" customHeight="1" s="198">
      <c r="A150" s="175" t="n">
        <v>134</v>
      </c>
      <c r="B150" s="244" t="n"/>
      <c r="C150" s="167" t="inlineStr">
        <is>
          <t>08.1.02.13-0011</t>
        </is>
      </c>
      <c r="D150" s="168" t="inlineStr">
        <is>
          <t>Рукава металлические из стальной оцинкованной ленты, негерметичные, простого профиля, РЗ-ЦХ, диаметр условный 32 мм (МПГ-32)</t>
        </is>
      </c>
      <c r="E150" s="279" t="inlineStr">
        <is>
          <t>м</t>
        </is>
      </c>
      <c r="F150" s="167" t="n">
        <v>30</v>
      </c>
      <c r="G150" s="171" t="n">
        <v>13.25</v>
      </c>
      <c r="H150" s="171">
        <f>ROUND(F150*G150,2)</f>
        <v/>
      </c>
      <c r="I150" s="178" t="n"/>
    </row>
    <row r="151">
      <c r="A151" s="175" t="n">
        <v>135</v>
      </c>
      <c r="B151" s="244" t="n"/>
      <c r="C151" s="167" t="inlineStr">
        <is>
          <t>20.1.01.02-0067</t>
        </is>
      </c>
      <c r="D151" s="168" t="inlineStr">
        <is>
          <t>Зажим аппаратный прессуемый: А4А-400-2</t>
        </is>
      </c>
      <c r="E151" s="279" t="inlineStr">
        <is>
          <t>100 шт</t>
        </is>
      </c>
      <c r="F151" s="167" t="n">
        <v>0.06</v>
      </c>
      <c r="G151" s="171" t="n">
        <v>6505</v>
      </c>
      <c r="H151" s="171">
        <f>ROUND(F151*G151,2)</f>
        <v/>
      </c>
      <c r="I151" s="178" t="n"/>
    </row>
    <row r="152">
      <c r="A152" s="175" t="n">
        <v>136</v>
      </c>
      <c r="B152" s="244" t="n"/>
      <c r="C152" s="167" t="inlineStr">
        <is>
          <t>20.1.02.22-0003</t>
        </is>
      </c>
      <c r="D152" s="168" t="inlineStr">
        <is>
          <t>Ушко двухлапчатое У2-12-16</t>
        </is>
      </c>
      <c r="E152" s="279" t="inlineStr">
        <is>
          <t>шт</t>
        </is>
      </c>
      <c r="F152" s="167" t="n">
        <v>2</v>
      </c>
      <c r="G152" s="171" t="n">
        <v>194.37</v>
      </c>
      <c r="H152" s="171">
        <f>ROUND(F152*G152,2)</f>
        <v/>
      </c>
      <c r="I152" s="178" t="n"/>
    </row>
    <row r="153">
      <c r="A153" s="175" t="n">
        <v>137</v>
      </c>
      <c r="B153" s="244" t="n"/>
      <c r="C153" s="167" t="inlineStr">
        <is>
          <t>01.7.03.01-0001</t>
        </is>
      </c>
      <c r="D153" s="168" t="inlineStr">
        <is>
          <t>Вода</t>
        </is>
      </c>
      <c r="E153" s="279" t="inlineStr">
        <is>
          <t>м3</t>
        </is>
      </c>
      <c r="F153" s="167" t="n">
        <v>155.46</v>
      </c>
      <c r="G153" s="171" t="n">
        <v>2.44</v>
      </c>
      <c r="H153" s="171">
        <f>ROUND(F153*G153,2)</f>
        <v/>
      </c>
      <c r="I153" s="178" t="n"/>
    </row>
    <row r="154">
      <c r="A154" s="175" t="n">
        <v>138</v>
      </c>
      <c r="B154" s="244" t="n"/>
      <c r="C154" s="167" t="inlineStr">
        <is>
          <t>01.7.15.06-0111</t>
        </is>
      </c>
      <c r="D154" s="168" t="inlineStr">
        <is>
          <t>Гвозди строительные</t>
        </is>
      </c>
      <c r="E154" s="279" t="inlineStr">
        <is>
          <t>т</t>
        </is>
      </c>
      <c r="F154" s="167" t="n">
        <v>0.03</v>
      </c>
      <c r="G154" s="171" t="n">
        <v>11978</v>
      </c>
      <c r="H154" s="171">
        <f>ROUND(F154*G154,2)</f>
        <v/>
      </c>
      <c r="I154" s="178" t="n"/>
    </row>
    <row r="155" ht="25.5" customHeight="1" s="198">
      <c r="A155" s="175" t="n">
        <v>139</v>
      </c>
      <c r="B155" s="244" t="n"/>
      <c r="C155" s="167" t="inlineStr">
        <is>
          <t>08.4.03.03-0030</t>
        </is>
      </c>
      <c r="D155" s="168" t="inlineStr">
        <is>
          <t>Сталь арматурная, горячекатаная, периодического профиля, класс А-III, диаметр 8 мм</t>
        </is>
      </c>
      <c r="E155" s="279" t="inlineStr">
        <is>
          <t>т</t>
        </is>
      </c>
      <c r="F155" s="167" t="n">
        <v>0.04</v>
      </c>
      <c r="G155" s="171" t="n">
        <v>8102.64</v>
      </c>
      <c r="H155" s="171">
        <f>ROUND(F155*G155,2)</f>
        <v/>
      </c>
      <c r="I155" s="178" t="n"/>
    </row>
    <row r="156">
      <c r="A156" s="175" t="n">
        <v>140</v>
      </c>
      <c r="B156" s="244" t="n"/>
      <c r="C156" s="167" t="inlineStr">
        <is>
          <t>20.5.04.05-0001</t>
        </is>
      </c>
      <c r="D156" s="168" t="inlineStr">
        <is>
          <t>Зажим ответвительный ОА-400-1</t>
        </is>
      </c>
      <c r="E156" s="279" t="inlineStr">
        <is>
          <t>100 шт</t>
        </is>
      </c>
      <c r="F156" s="167" t="n">
        <v>0.05</v>
      </c>
      <c r="G156" s="171" t="n">
        <v>5933</v>
      </c>
      <c r="H156" s="171">
        <f>ROUND(F156*G156,2)</f>
        <v/>
      </c>
      <c r="I156" s="178" t="n"/>
    </row>
    <row r="157">
      <c r="A157" s="175" t="n">
        <v>141</v>
      </c>
      <c r="B157" s="244" t="n"/>
      <c r="C157" s="167" t="inlineStr">
        <is>
          <t>01.3.02.09-0022</t>
        </is>
      </c>
      <c r="D157" s="168" t="inlineStr">
        <is>
          <t>Пропан-бутан смесь техническая</t>
        </is>
      </c>
      <c r="E157" s="279" t="inlineStr">
        <is>
          <t>кг</t>
        </is>
      </c>
      <c r="F157" s="167" t="n">
        <v>48.6</v>
      </c>
      <c r="G157" s="171" t="n">
        <v>6.09</v>
      </c>
      <c r="H157" s="171">
        <f>ROUND(F157*G157,2)</f>
        <v/>
      </c>
      <c r="I157" s="178" t="n"/>
    </row>
    <row r="158" ht="25.5" customHeight="1" s="198">
      <c r="A158" s="175" t="n">
        <v>142</v>
      </c>
      <c r="B158" s="244" t="n"/>
      <c r="C158" s="167" t="inlineStr">
        <is>
          <t>04.1.02.05-0029</t>
        </is>
      </c>
      <c r="D158" s="168" t="inlineStr">
        <is>
          <t>Смеси бетонные тяжелого бетона (БСТ), крупность заполнителя 10 мм, класс B25 (М350)</t>
        </is>
      </c>
      <c r="E158" s="279" t="inlineStr">
        <is>
          <t>м3</t>
        </is>
      </c>
      <c r="F158" s="167" t="n">
        <v>0.39</v>
      </c>
      <c r="G158" s="171" t="n">
        <v>748.04</v>
      </c>
      <c r="H158" s="171">
        <f>ROUND(F158*G158,2)</f>
        <v/>
      </c>
      <c r="I158" s="178" t="n"/>
    </row>
    <row r="159">
      <c r="A159" s="175" t="n">
        <v>143</v>
      </c>
      <c r="B159" s="244" t="n"/>
      <c r="C159" s="167" t="inlineStr">
        <is>
          <t>21.2.02.01-0030</t>
        </is>
      </c>
      <c r="D159" s="168" t="inlineStr">
        <is>
          <t>Провод антенный МГ, сечение 50 мм2</t>
        </is>
      </c>
      <c r="E159" s="279" t="inlineStr">
        <is>
          <t>т</t>
        </is>
      </c>
      <c r="F159" s="167" t="n">
        <v>0.003978</v>
      </c>
      <c r="G159" s="171" t="n">
        <v>70013.25</v>
      </c>
      <c r="H159" s="171">
        <f>ROUND(F159*G159,2)</f>
        <v/>
      </c>
      <c r="I159" s="178" t="n"/>
    </row>
    <row r="160">
      <c r="A160" s="175" t="n">
        <v>144</v>
      </c>
      <c r="B160" s="244" t="n"/>
      <c r="C160" s="167" t="inlineStr">
        <is>
          <t>01.7.15.03-0042</t>
        </is>
      </c>
      <c r="D160" s="168" t="inlineStr">
        <is>
          <t>Болты с гайками и шайбами строительные</t>
        </is>
      </c>
      <c r="E160" s="279" t="inlineStr">
        <is>
          <t>кг</t>
        </is>
      </c>
      <c r="F160" s="167" t="n">
        <v>30.25</v>
      </c>
      <c r="G160" s="171" t="n">
        <v>9.039999999999999</v>
      </c>
      <c r="H160" s="171">
        <f>ROUND(F160*G160,2)</f>
        <v/>
      </c>
      <c r="I160" s="178" t="n"/>
    </row>
    <row r="161">
      <c r="A161" s="175" t="n">
        <v>145</v>
      </c>
      <c r="B161" s="244" t="n"/>
      <c r="C161" s="167" t="inlineStr">
        <is>
          <t>20.1.01.02-0054</t>
        </is>
      </c>
      <c r="D161" s="168" t="inlineStr">
        <is>
          <t>Зажим аппаратный прессуемый: А2А-400-2</t>
        </is>
      </c>
      <c r="E161" s="279" t="inlineStr">
        <is>
          <t>100 шт</t>
        </is>
      </c>
      <c r="F161" s="167" t="n">
        <v>0.05</v>
      </c>
      <c r="G161" s="171" t="n">
        <v>4986</v>
      </c>
      <c r="H161" s="171">
        <f>ROUND(F161*G161,2)</f>
        <v/>
      </c>
      <c r="I161" s="178" t="n"/>
    </row>
    <row r="162" ht="38.25" customHeight="1" s="198">
      <c r="A162" s="175" t="n">
        <v>146</v>
      </c>
      <c r="B162" s="244" t="n"/>
      <c r="C162" s="167" t="inlineStr">
        <is>
          <t>20.2.04.06-0095</t>
        </is>
      </c>
      <c r="D162" s="168" t="inlineStr">
        <is>
          <t>Короб кабельный угловой для поворота горизонтальной трассы вниз под углом 90 °, сейсмостойкий КУН-0,05/0,1, горячеоцинкованный</t>
        </is>
      </c>
      <c r="E162" s="279" t="inlineStr">
        <is>
          <t>шт</t>
        </is>
      </c>
      <c r="F162" s="167" t="n">
        <v>1</v>
      </c>
      <c r="G162" s="171" t="n">
        <v>232.19</v>
      </c>
      <c r="H162" s="171">
        <f>ROUND(F162*G162,2)</f>
        <v/>
      </c>
      <c r="I162" s="178" t="n"/>
    </row>
    <row r="163">
      <c r="A163" s="175" t="n">
        <v>147</v>
      </c>
      <c r="B163" s="244" t="n"/>
      <c r="C163" s="167" t="inlineStr">
        <is>
          <t>04.3.01.09-0014</t>
        </is>
      </c>
      <c r="D163" s="168" t="inlineStr">
        <is>
          <t>Раствор готовый кладочный, цементный, М100</t>
        </is>
      </c>
      <c r="E163" s="279" t="inlineStr">
        <is>
          <t>м3</t>
        </is>
      </c>
      <c r="F163" s="167" t="n">
        <v>0.43</v>
      </c>
      <c r="G163" s="171" t="n">
        <v>519.8</v>
      </c>
      <c r="H163" s="171">
        <f>ROUND(F163*G163,2)</f>
        <v/>
      </c>
      <c r="I163" s="178" t="n"/>
    </row>
    <row r="164">
      <c r="A164" s="175" t="n">
        <v>148</v>
      </c>
      <c r="B164" s="244" t="n"/>
      <c r="C164" s="167" t="inlineStr">
        <is>
          <t>14.5.09.11-0102</t>
        </is>
      </c>
      <c r="D164" s="168" t="inlineStr">
        <is>
          <t>Уайт-спирит</t>
        </is>
      </c>
      <c r="E164" s="279" t="inlineStr">
        <is>
          <t>кг</t>
        </is>
      </c>
      <c r="F164" s="167" t="n">
        <v>33.375</v>
      </c>
      <c r="G164" s="171" t="n">
        <v>6.67</v>
      </c>
      <c r="H164" s="171">
        <f>ROUND(F164*G164,2)</f>
        <v/>
      </c>
      <c r="I164" s="178" t="n"/>
    </row>
    <row r="165" ht="25.5" customHeight="1" s="198">
      <c r="A165" s="175" t="n">
        <v>149</v>
      </c>
      <c r="B165" s="244" t="n"/>
      <c r="C165" s="167" t="inlineStr">
        <is>
          <t>04.3.01.12-0111</t>
        </is>
      </c>
      <c r="D165" s="168" t="inlineStr">
        <is>
          <t>Раствор готовый отделочный тяжелый, цементно-известковый, состав 1:1:6</t>
        </is>
      </c>
      <c r="E165" s="279" t="inlineStr">
        <is>
          <t>м3</t>
        </is>
      </c>
      <c r="F165" s="167" t="n">
        <v>0.42</v>
      </c>
      <c r="G165" s="171" t="n">
        <v>517.91</v>
      </c>
      <c r="H165" s="171">
        <f>ROUND(F165*G165,2)</f>
        <v/>
      </c>
      <c r="I165" s="178" t="n"/>
    </row>
    <row r="166" ht="25.5" customHeight="1" s="198">
      <c r="A166" s="175" t="n">
        <v>150</v>
      </c>
      <c r="B166" s="244" t="n"/>
      <c r="C166" s="167" t="inlineStr">
        <is>
          <t>01.7.15.05-0024</t>
        </is>
      </c>
      <c r="D166" s="168" t="inlineStr">
        <is>
          <t>Гайки шестигранные, диаметр резьбы 12-14 мм, оцинкованные</t>
        </is>
      </c>
      <c r="E166" s="279" t="inlineStr">
        <is>
          <t>т</t>
        </is>
      </c>
      <c r="F166" s="167" t="n">
        <v>0.01</v>
      </c>
      <c r="G166" s="171" t="n">
        <v>21298.23</v>
      </c>
      <c r="H166" s="171">
        <f>ROUND(F166*G166,2)</f>
        <v/>
      </c>
      <c r="I166" s="178" t="n"/>
    </row>
    <row r="167">
      <c r="A167" s="175" t="n">
        <v>151</v>
      </c>
      <c r="B167" s="244" t="n"/>
      <c r="C167" s="167" t="inlineStr">
        <is>
          <t>25.2.01.01-0001</t>
        </is>
      </c>
      <c r="D167" s="168" t="inlineStr">
        <is>
          <t>Бирки-оконцеватели</t>
        </is>
      </c>
      <c r="E167" s="279" t="inlineStr">
        <is>
          <t>100 шт</t>
        </is>
      </c>
      <c r="F167" s="167" t="n">
        <v>3.36</v>
      </c>
      <c r="G167" s="171" t="n">
        <v>63</v>
      </c>
      <c r="H167" s="171">
        <f>ROUND(F167*G167,2)</f>
        <v/>
      </c>
      <c r="I167" s="178" t="n"/>
    </row>
    <row r="168">
      <c r="A168" s="175" t="n">
        <v>152</v>
      </c>
      <c r="B168" s="244" t="n"/>
      <c r="C168" s="167" t="inlineStr">
        <is>
          <t>20.2.10.04-0008</t>
        </is>
      </c>
      <c r="D168" s="168" t="inlineStr">
        <is>
          <t>Наконечники кабельные медные луженные ТМЛ-70</t>
        </is>
      </c>
      <c r="E168" s="279" t="inlineStr">
        <is>
          <t>100 шт</t>
        </is>
      </c>
      <c r="F168" s="167" t="n">
        <v>0.24</v>
      </c>
      <c r="G168" s="171" t="n">
        <v>801</v>
      </c>
      <c r="H168" s="171">
        <f>ROUND(F168*G168,2)</f>
        <v/>
      </c>
      <c r="I168" s="178" t="n"/>
    </row>
    <row r="169">
      <c r="A169" s="175" t="n">
        <v>153</v>
      </c>
      <c r="B169" s="244" t="n"/>
      <c r="C169" s="167" t="inlineStr">
        <is>
          <t>14.5.01.07-0134</t>
        </is>
      </c>
      <c r="D169" s="168" t="inlineStr">
        <is>
          <t>Герметик силиконовый для наружных швов</t>
        </is>
      </c>
      <c r="E169" s="279" t="inlineStr">
        <is>
          <t>л</t>
        </is>
      </c>
      <c r="F169" s="167" t="n">
        <v>2.48</v>
      </c>
      <c r="G169" s="171" t="n">
        <v>76.8</v>
      </c>
      <c r="H169" s="171">
        <f>ROUND(F169*G169,2)</f>
        <v/>
      </c>
      <c r="I169" s="178" t="n"/>
    </row>
    <row r="170">
      <c r="A170" s="175" t="n">
        <v>154</v>
      </c>
      <c r="B170" s="244" t="n"/>
      <c r="C170" s="167" t="inlineStr">
        <is>
          <t>14.5.09.11-0102</t>
        </is>
      </c>
      <c r="D170" s="168" t="inlineStr">
        <is>
          <t>Уайт-спирит</t>
        </is>
      </c>
      <c r="E170" s="279" t="inlineStr">
        <is>
          <t>кг</t>
        </is>
      </c>
      <c r="F170" s="167" t="n">
        <v>28.514825</v>
      </c>
      <c r="G170" s="171" t="n">
        <v>6.67</v>
      </c>
      <c r="H170" s="171">
        <f>ROUND(F170*G170,2)</f>
        <v/>
      </c>
      <c r="I170" s="178" t="n"/>
    </row>
    <row r="171" ht="25.5" customHeight="1" s="198">
      <c r="A171" s="175" t="n">
        <v>155</v>
      </c>
      <c r="B171" s="244" t="n"/>
      <c r="C171" s="167" t="inlineStr">
        <is>
          <t>01.7.15.03-0035</t>
        </is>
      </c>
      <c r="D171" s="168" t="inlineStr">
        <is>
          <t>Болты с гайками и шайбами оцинкованные, диаметр 20 мм</t>
        </is>
      </c>
      <c r="E171" s="279" t="inlineStr">
        <is>
          <t>кг</t>
        </is>
      </c>
      <c r="F171" s="167" t="n">
        <v>7.3</v>
      </c>
      <c r="G171" s="171" t="n">
        <v>24.97</v>
      </c>
      <c r="H171" s="171">
        <f>ROUND(F171*G171,2)</f>
        <v/>
      </c>
      <c r="I171" s="178" t="n"/>
    </row>
    <row r="172" ht="25.5" customHeight="1" s="198">
      <c r="A172" s="175" t="n">
        <v>156</v>
      </c>
      <c r="B172" s="244" t="n"/>
      <c r="C172" s="167" t="inlineStr">
        <is>
          <t>01.3.01.06-0050</t>
        </is>
      </c>
      <c r="D172" s="168" t="inlineStr">
        <is>
          <t>Смазка универсальная тугоплавкая УТ (консталин жировой)</t>
        </is>
      </c>
      <c r="E172" s="279" t="inlineStr">
        <is>
          <t>т</t>
        </is>
      </c>
      <c r="F172" s="167" t="n">
        <v>0.01</v>
      </c>
      <c r="G172" s="171" t="n">
        <v>17500</v>
      </c>
      <c r="H172" s="171">
        <f>ROUND(F172*G172,2)</f>
        <v/>
      </c>
      <c r="I172" s="178" t="n"/>
    </row>
    <row r="173">
      <c r="A173" s="175" t="n">
        <v>157</v>
      </c>
      <c r="B173" s="244" t="n"/>
      <c r="C173" s="167" t="inlineStr">
        <is>
          <t>01.2.01.02-0054</t>
        </is>
      </c>
      <c r="D173" s="168" t="inlineStr">
        <is>
          <t>Битумы нефтяные строительные БН-90/10</t>
        </is>
      </c>
      <c r="E173" s="279" t="inlineStr">
        <is>
          <t>т</t>
        </is>
      </c>
      <c r="F173" s="167" t="n">
        <v>0.12</v>
      </c>
      <c r="G173" s="171" t="n">
        <v>1383.1</v>
      </c>
      <c r="H173" s="171">
        <f>ROUND(F173*G173,2)</f>
        <v/>
      </c>
      <c r="I173" s="178" t="n"/>
    </row>
    <row r="174" ht="25.5" customHeight="1" s="198">
      <c r="A174" s="175" t="n">
        <v>158</v>
      </c>
      <c r="B174" s="244" t="n"/>
      <c r="C174" s="167" t="inlineStr">
        <is>
          <t>11.1.02.04-0031</t>
        </is>
      </c>
      <c r="D174" s="168" t="inlineStr">
        <is>
          <t>Лесоматериалы круглые, хвойных пород, для строительства, диаметр 14-24 см, длина 3-6,5 м</t>
        </is>
      </c>
      <c r="E174" s="279" t="inlineStr">
        <is>
          <t>м3</t>
        </is>
      </c>
      <c r="F174" s="167" t="n">
        <v>0.29</v>
      </c>
      <c r="G174" s="171" t="n">
        <v>558.33</v>
      </c>
      <c r="H174" s="171">
        <f>ROUND(F174*G174,2)</f>
        <v/>
      </c>
      <c r="I174" s="178" t="n"/>
    </row>
    <row r="175" ht="38.25" customHeight="1" s="198">
      <c r="A175" s="175" t="n">
        <v>159</v>
      </c>
      <c r="B175" s="244" t="n"/>
      <c r="C175" s="167" t="inlineStr">
        <is>
          <t>20.2.04.06-0032</t>
        </is>
      </c>
      <c r="D175" s="168" t="inlineStr">
        <is>
          <t>Короб кабельный угловой горизонтального поворота трассы под углом 90 °, сейсмостойкий КУГ-0,05/0,1, горячеоцинкованный</t>
        </is>
      </c>
      <c r="E175" s="279" t="inlineStr">
        <is>
          <t>шт</t>
        </is>
      </c>
      <c r="F175" s="167" t="n">
        <v>1</v>
      </c>
      <c r="G175" s="171" t="n">
        <v>158.66</v>
      </c>
      <c r="H175" s="171">
        <f>ROUND(F175*G175,2)</f>
        <v/>
      </c>
      <c r="I175" s="178" t="n"/>
    </row>
    <row r="176" ht="25.5" customHeight="1" s="198">
      <c r="A176" s="175" t="n">
        <v>160</v>
      </c>
      <c r="B176" s="244" t="n"/>
      <c r="C176" s="167" t="inlineStr">
        <is>
          <t>14.4.02.04-0015</t>
        </is>
      </c>
      <c r="D176" s="168" t="inlineStr">
        <is>
          <t>Краска масляная для внутренних работ МА-015, черная густотертая</t>
        </is>
      </c>
      <c r="E176" s="279" t="inlineStr">
        <is>
          <t>т</t>
        </is>
      </c>
      <c r="F176" s="167" t="n">
        <v>0.01</v>
      </c>
      <c r="G176" s="171" t="n">
        <v>15707</v>
      </c>
      <c r="H176" s="171">
        <f>ROUND(F176*G176,2)</f>
        <v/>
      </c>
      <c r="I176" s="178" t="n"/>
    </row>
    <row r="177">
      <c r="A177" s="175" t="n">
        <v>161</v>
      </c>
      <c r="B177" s="244" t="n"/>
      <c r="C177" s="167" t="inlineStr">
        <is>
          <t>20.2.09.13-0011</t>
        </is>
      </c>
      <c r="D177" s="168" t="inlineStr">
        <is>
          <t>Муфты</t>
        </is>
      </c>
      <c r="E177" s="279" t="inlineStr">
        <is>
          <t>шт</t>
        </is>
      </c>
      <c r="F177" s="167" t="n">
        <v>30</v>
      </c>
      <c r="G177" s="171" t="n">
        <v>5</v>
      </c>
      <c r="H177" s="171">
        <f>ROUND(F177*G177,2)</f>
        <v/>
      </c>
      <c r="I177" s="178" t="n"/>
    </row>
    <row r="178" ht="25.5" customHeight="1" s="198">
      <c r="A178" s="175" t="n">
        <v>162</v>
      </c>
      <c r="B178" s="244" t="n"/>
      <c r="C178" s="167" t="inlineStr">
        <is>
          <t>08.3.07.01-0076</t>
        </is>
      </c>
      <c r="D178" s="168" t="inlineStr">
        <is>
          <t>Прокат полосовой, горячекатаный, марка стали Ст3сп, ширина 50-200 мм, толщина 4-5 мм</t>
        </is>
      </c>
      <c r="E178" s="279" t="inlineStr">
        <is>
          <t>т</t>
        </is>
      </c>
      <c r="F178" s="167" t="n">
        <v>0.03</v>
      </c>
      <c r="G178" s="171" t="n">
        <v>5000</v>
      </c>
      <c r="H178" s="171">
        <f>ROUND(F178*G178,2)</f>
        <v/>
      </c>
      <c r="I178" s="178" t="n"/>
    </row>
    <row r="179" ht="25.5" customHeight="1" s="198">
      <c r="A179" s="175" t="n">
        <v>163</v>
      </c>
      <c r="B179" s="244" t="n"/>
      <c r="C179" s="167" t="inlineStr">
        <is>
          <t>11.1.03.05-0085</t>
        </is>
      </c>
      <c r="D179" s="168" t="inlineStr">
        <is>
          <t>Доска необрезная, хвойных пород, длина 4-6,5 м, все ширины, толщина 44 мм и более, сорт III</t>
        </is>
      </c>
      <c r="E179" s="279" t="inlineStr">
        <is>
          <t>м3</t>
        </is>
      </c>
      <c r="F179" s="167" t="n">
        <v>0.2</v>
      </c>
      <c r="G179" s="171" t="n">
        <v>684</v>
      </c>
      <c r="H179" s="171">
        <f>ROUND(F179*G179,2)</f>
        <v/>
      </c>
      <c r="I179" s="178" t="n"/>
    </row>
    <row r="180">
      <c r="A180" s="175" t="n">
        <v>164</v>
      </c>
      <c r="B180" s="244" t="n"/>
      <c r="C180" s="167" t="inlineStr">
        <is>
          <t>22.2.02.04-0048</t>
        </is>
      </c>
      <c r="D180" s="168" t="inlineStr">
        <is>
          <t>Звено промежуточное трехлапчатое ПРТ-12/21-2</t>
        </is>
      </c>
      <c r="E180" s="279" t="inlineStr">
        <is>
          <t>шт</t>
        </is>
      </c>
      <c r="F180" s="167" t="n">
        <v>2</v>
      </c>
      <c r="G180" s="171" t="n">
        <v>66.12</v>
      </c>
      <c r="H180" s="171">
        <f>ROUND(F180*G180,2)</f>
        <v/>
      </c>
      <c r="I180" s="178" t="n"/>
    </row>
    <row r="181" ht="25.5" customHeight="1" s="198">
      <c r="A181" s="175" t="n">
        <v>165</v>
      </c>
      <c r="B181" s="244" t="n"/>
      <c r="C181" s="167" t="inlineStr">
        <is>
          <t>11.1.03.01-0079</t>
        </is>
      </c>
      <c r="D181" s="168" t="inlineStr">
        <is>
          <t>Бруски обрезные, хвойных пород, длина 4-6,5 м, ширина 75-150 мм, толщина 40-75 мм, сорт III</t>
        </is>
      </c>
      <c r="E181" s="279" t="inlineStr">
        <is>
          <t>м3</t>
        </is>
      </c>
      <c r="F181" s="167" t="n">
        <v>0.1</v>
      </c>
      <c r="G181" s="171" t="n">
        <v>1287</v>
      </c>
      <c r="H181" s="171">
        <f>ROUND(F181*G181,2)</f>
        <v/>
      </c>
      <c r="I181" s="178" t="n"/>
    </row>
    <row r="182">
      <c r="A182" s="175" t="n">
        <v>166</v>
      </c>
      <c r="B182" s="244" t="n"/>
      <c r="C182" s="167" t="inlineStr">
        <is>
          <t>01.7.15.10-0053</t>
        </is>
      </c>
      <c r="D182" s="168" t="inlineStr">
        <is>
          <t>Скобы металлические</t>
        </is>
      </c>
      <c r="E182" s="279" t="inlineStr">
        <is>
          <t>кг</t>
        </is>
      </c>
      <c r="F182" s="167" t="n">
        <v>20.01</v>
      </c>
      <c r="G182" s="171" t="n">
        <v>6.4</v>
      </c>
      <c r="H182" s="171">
        <f>ROUND(F182*G182,2)</f>
        <v/>
      </c>
      <c r="I182" s="178" t="n"/>
    </row>
    <row r="183">
      <c r="A183" s="175" t="n">
        <v>167</v>
      </c>
      <c r="B183" s="244" t="n"/>
      <c r="C183" s="167" t="inlineStr">
        <is>
          <t>01.7.15.10-0032</t>
        </is>
      </c>
      <c r="D183" s="168" t="inlineStr">
        <is>
          <t>Скобы СК-12-1А</t>
        </is>
      </c>
      <c r="E183" s="279" t="inlineStr">
        <is>
          <t>шт</t>
        </is>
      </c>
      <c r="F183" s="167" t="n">
        <v>2</v>
      </c>
      <c r="G183" s="171" t="n">
        <v>54.7</v>
      </c>
      <c r="H183" s="171">
        <f>ROUND(F183*G183,2)</f>
        <v/>
      </c>
      <c r="I183" s="178" t="n"/>
    </row>
    <row r="184">
      <c r="A184" s="175" t="n">
        <v>168</v>
      </c>
      <c r="B184" s="244" t="n"/>
      <c r="C184" s="167" t="inlineStr">
        <is>
          <t>20.1.02.21-0043</t>
        </is>
      </c>
      <c r="D184" s="168" t="inlineStr">
        <is>
          <t>Узел крепления КГП-7-3</t>
        </is>
      </c>
      <c r="E184" s="279" t="inlineStr">
        <is>
          <t>шт</t>
        </is>
      </c>
      <c r="F184" s="167" t="n">
        <v>4</v>
      </c>
      <c r="G184" s="171" t="n">
        <v>25.55</v>
      </c>
      <c r="H184" s="171">
        <f>ROUND(F184*G184,2)</f>
        <v/>
      </c>
      <c r="I184" s="178" t="n"/>
    </row>
    <row r="185" ht="25.5" customHeight="1" s="198">
      <c r="A185" s="175" t="n">
        <v>169</v>
      </c>
      <c r="B185" s="244" t="n"/>
      <c r="C185" s="167" t="inlineStr">
        <is>
          <t>08.3.03.06-0002</t>
        </is>
      </c>
      <c r="D185" s="168" t="inlineStr">
        <is>
          <t>Проволока горячекатаная в мотках, диаметр 6,3-6,5 мм</t>
        </is>
      </c>
      <c r="E185" s="279" t="inlineStr">
        <is>
          <t>т</t>
        </is>
      </c>
      <c r="F185" s="167" t="n">
        <v>0.02</v>
      </c>
      <c r="G185" s="171" t="n">
        <v>4455.2</v>
      </c>
      <c r="H185" s="171">
        <f>ROUND(F185*G185,2)</f>
        <v/>
      </c>
      <c r="I185" s="178" t="n"/>
    </row>
    <row r="186">
      <c r="A186" s="175" t="n">
        <v>170</v>
      </c>
      <c r="B186" s="244" t="n"/>
      <c r="C186" s="167" t="inlineStr">
        <is>
          <t>18.5.08.09-0001</t>
        </is>
      </c>
      <c r="D186" s="168" t="inlineStr">
        <is>
          <t>Патрубки</t>
        </is>
      </c>
      <c r="E186" s="279" t="inlineStr">
        <is>
          <t>10 шт</t>
        </is>
      </c>
      <c r="F186" s="167" t="n">
        <v>0.3</v>
      </c>
      <c r="G186" s="171" t="n">
        <v>277.5</v>
      </c>
      <c r="H186" s="171">
        <f>ROUND(F186*G186,2)</f>
        <v/>
      </c>
      <c r="I186" s="178" t="n"/>
    </row>
    <row r="187">
      <c r="A187" s="175" t="n">
        <v>171</v>
      </c>
      <c r="B187" s="244" t="n"/>
      <c r="C187" s="167" t="inlineStr">
        <is>
          <t>14.4.02.09-0001</t>
        </is>
      </c>
      <c r="D187" s="168" t="inlineStr">
        <is>
          <t>Краска</t>
        </is>
      </c>
      <c r="E187" s="279" t="inlineStr">
        <is>
          <t>кг</t>
        </is>
      </c>
      <c r="F187" s="167" t="n">
        <v>2.46</v>
      </c>
      <c r="G187" s="171" t="n">
        <v>28.6</v>
      </c>
      <c r="H187" s="171">
        <f>ROUND(F187*G187,2)</f>
        <v/>
      </c>
      <c r="I187" s="178" t="n"/>
    </row>
    <row r="188" ht="25.5" customHeight="1" s="198">
      <c r="A188" s="175" t="n">
        <v>172</v>
      </c>
      <c r="B188" s="244" t="n"/>
      <c r="C188" s="167" t="inlineStr">
        <is>
          <t>20.2.03.01-0006</t>
        </is>
      </c>
      <c r="D188" s="168" t="inlineStr">
        <is>
          <t>Заглушка торцевая сейсмостойкая горячеоцинкованная ЗТ-0,1/0,3</t>
        </is>
      </c>
      <c r="E188" s="279" t="inlineStr">
        <is>
          <t>шт</t>
        </is>
      </c>
      <c r="F188" s="167" t="n">
        <v>3</v>
      </c>
      <c r="G188" s="171" t="n">
        <v>21.17</v>
      </c>
      <c r="H188" s="171">
        <f>ROUND(F188*G188,2)</f>
        <v/>
      </c>
      <c r="I188" s="178" t="n"/>
    </row>
    <row r="189" ht="38.25" customHeight="1" s="198">
      <c r="A189" s="175" t="n">
        <v>173</v>
      </c>
      <c r="B189" s="244" t="n"/>
      <c r="C189" s="167" t="inlineStr">
        <is>
          <t>14.4.01.20-0001</t>
        </is>
      </c>
      <c r="D189" s="168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E189" s="279" t="inlineStr">
        <is>
          <t>т</t>
        </is>
      </c>
      <c r="F189" s="167" t="n">
        <v>0.00059</v>
      </c>
      <c r="G189" s="171" t="n">
        <v>107351.35</v>
      </c>
      <c r="H189" s="171">
        <f>ROUND(F189*G189,2)</f>
        <v/>
      </c>
      <c r="I189" s="178" t="n"/>
    </row>
    <row r="190">
      <c r="A190" s="175" t="n">
        <v>174</v>
      </c>
      <c r="B190" s="244" t="n"/>
      <c r="C190" s="167" t="inlineStr">
        <is>
          <t>04.3.01.09-0012</t>
        </is>
      </c>
      <c r="D190" s="168" t="inlineStr">
        <is>
          <t>Раствор готовый кладочный, цементный, М50</t>
        </is>
      </c>
      <c r="E190" s="279" t="inlineStr">
        <is>
          <t>м3</t>
        </is>
      </c>
      <c r="F190" s="167" t="n">
        <v>0.13</v>
      </c>
      <c r="G190" s="171" t="n">
        <v>485.9</v>
      </c>
      <c r="H190" s="171">
        <f>ROUND(F190*G190,2)</f>
        <v/>
      </c>
      <c r="I190" s="178" t="n"/>
    </row>
    <row r="191">
      <c r="A191" s="175" t="n">
        <v>175</v>
      </c>
      <c r="B191" s="244" t="n"/>
      <c r="C191" s="167" t="inlineStr">
        <is>
          <t>08.1.02.11-0001</t>
        </is>
      </c>
      <c r="D191" s="168" t="inlineStr">
        <is>
          <t>Поковки из квадратных заготовок, масса 1,8 кг</t>
        </is>
      </c>
      <c r="E191" s="279" t="inlineStr">
        <is>
          <t>т</t>
        </is>
      </c>
      <c r="F191" s="167" t="n">
        <v>0.01</v>
      </c>
      <c r="G191" s="171" t="n">
        <v>5989</v>
      </c>
      <c r="H191" s="171">
        <f>ROUND(F191*G191,2)</f>
        <v/>
      </c>
      <c r="I191" s="178" t="n"/>
    </row>
    <row r="192" ht="25.5" customHeight="1" s="198">
      <c r="A192" s="175" t="n">
        <v>176</v>
      </c>
      <c r="B192" s="244" t="n"/>
      <c r="C192" s="167" t="inlineStr">
        <is>
          <t>14.5.01.10-0024</t>
        </is>
      </c>
      <c r="D192" s="168" t="inlineStr">
        <is>
          <t>Пена монтажная для герметизации стыков в баллончике емкостью 0,75 л</t>
        </is>
      </c>
      <c r="E192" s="279" t="inlineStr">
        <is>
          <t>шт</t>
        </is>
      </c>
      <c r="F192" s="167" t="n">
        <v>1</v>
      </c>
      <c r="G192" s="171" t="n">
        <v>59.19</v>
      </c>
      <c r="H192" s="171">
        <f>ROUND(F192*G192,2)</f>
        <v/>
      </c>
      <c r="I192" s="178" t="n"/>
    </row>
    <row r="193">
      <c r="A193" s="175" t="n">
        <v>177</v>
      </c>
      <c r="B193" s="244" t="n"/>
      <c r="C193" s="167" t="inlineStr">
        <is>
          <t>01.7.15.10-0031</t>
        </is>
      </c>
      <c r="D193" s="168" t="inlineStr">
        <is>
          <t>Скобы СК-7-1А</t>
        </is>
      </c>
      <c r="E193" s="279" t="inlineStr">
        <is>
          <t>шт</t>
        </is>
      </c>
      <c r="F193" s="167" t="n">
        <v>2</v>
      </c>
      <c r="G193" s="171" t="n">
        <v>28.07</v>
      </c>
      <c r="H193" s="171">
        <f>ROUND(F193*G193,2)</f>
        <v/>
      </c>
      <c r="I193" s="178" t="n"/>
    </row>
    <row r="194">
      <c r="A194" s="175" t="n">
        <v>178</v>
      </c>
      <c r="B194" s="244" t="n"/>
      <c r="C194" s="167" t="inlineStr">
        <is>
          <t>20.2.08.07-0033</t>
        </is>
      </c>
      <c r="D194" s="168" t="inlineStr">
        <is>
          <t>Скоба У1078</t>
        </is>
      </c>
      <c r="E194" s="279" t="inlineStr">
        <is>
          <t>100 шт</t>
        </is>
      </c>
      <c r="F194" s="167" t="n">
        <v>0.09</v>
      </c>
      <c r="G194" s="171" t="n">
        <v>617</v>
      </c>
      <c r="H194" s="171">
        <f>ROUND(F194*G194,2)</f>
        <v/>
      </c>
      <c r="I194" s="178" t="n"/>
    </row>
    <row r="195" ht="25.5" customHeight="1" s="198">
      <c r="A195" s="175" t="n">
        <v>179</v>
      </c>
      <c r="B195" s="244" t="n"/>
      <c r="C195" s="167" t="inlineStr">
        <is>
          <t>11.1.03.06-0087</t>
        </is>
      </c>
      <c r="D195" s="168" t="inlineStr">
        <is>
          <t>Доска обрезная, хвойных пород, ширина 75-150 мм, толщина 25 мм, длина 4-6,5 м, сорт III</t>
        </is>
      </c>
      <c r="E195" s="279" t="inlineStr">
        <is>
          <t>м3</t>
        </is>
      </c>
      <c r="F195" s="167" t="n">
        <v>0.05</v>
      </c>
      <c r="G195" s="171" t="n">
        <v>1100</v>
      </c>
      <c r="H195" s="171">
        <f>ROUND(F195*G195,2)</f>
        <v/>
      </c>
      <c r="I195" s="178" t="n"/>
    </row>
    <row r="196">
      <c r="A196" s="175" t="n">
        <v>180</v>
      </c>
      <c r="B196" s="244" t="n"/>
      <c r="C196" s="167" t="inlineStr">
        <is>
          <t>22.2.02.04-0005</t>
        </is>
      </c>
      <c r="D196" s="168" t="inlineStr">
        <is>
          <t>Звено промежуточное монтажное ПТМ-7-2</t>
        </is>
      </c>
      <c r="E196" s="279" t="inlineStr">
        <is>
          <t>шт</t>
        </is>
      </c>
      <c r="F196" s="167" t="n">
        <v>2</v>
      </c>
      <c r="G196" s="171" t="n">
        <v>25.36</v>
      </c>
      <c r="H196" s="171">
        <f>ROUND(F196*G196,2)</f>
        <v/>
      </c>
      <c r="I196" s="178" t="n"/>
    </row>
    <row r="197">
      <c r="A197" s="175" t="n">
        <v>181</v>
      </c>
      <c r="B197" s="244" t="n"/>
      <c r="C197" s="167" t="inlineStr">
        <is>
          <t>05.1.02.03-0001</t>
        </is>
      </c>
      <c r="D197" s="168" t="inlineStr">
        <is>
          <t>Бруски железобетонные для прокладки лотков</t>
        </is>
      </c>
      <c r="E197" s="279" t="inlineStr">
        <is>
          <t>м3</t>
        </is>
      </c>
      <c r="F197" s="167" t="n">
        <v>0.03</v>
      </c>
      <c r="G197" s="171" t="n">
        <v>1684.93</v>
      </c>
      <c r="H197" s="171">
        <f>ROUND(F197*G197,2)</f>
        <v/>
      </c>
      <c r="I197" s="178" t="n"/>
    </row>
    <row r="198">
      <c r="A198" s="175" t="n">
        <v>182</v>
      </c>
      <c r="B198" s="244" t="n"/>
      <c r="C198" s="167" t="inlineStr">
        <is>
          <t>01.7.15.11-0046</t>
        </is>
      </c>
      <c r="D198" s="168" t="inlineStr">
        <is>
          <t>Шайбы оцинкованные, диаметр 12 мм</t>
        </is>
      </c>
      <c r="E198" s="279" t="inlineStr">
        <is>
          <t>кг</t>
        </is>
      </c>
      <c r="F198" s="167" t="n">
        <v>1.43</v>
      </c>
      <c r="G198" s="171" t="n">
        <v>32.88</v>
      </c>
      <c r="H198" s="171">
        <f>ROUND(F198*G198,2)</f>
        <v/>
      </c>
      <c r="I198" s="178" t="n"/>
    </row>
    <row r="199">
      <c r="A199" s="175" t="n">
        <v>183</v>
      </c>
      <c r="B199" s="244" t="n"/>
      <c r="C199" s="167" t="inlineStr">
        <is>
          <t>14.1.02.01-0002</t>
        </is>
      </c>
      <c r="D199" s="168" t="inlineStr">
        <is>
          <t>Клей БМК-5к</t>
        </is>
      </c>
      <c r="E199" s="279" t="inlineStr">
        <is>
          <t>кг</t>
        </is>
      </c>
      <c r="F199" s="167" t="n">
        <v>1.81</v>
      </c>
      <c r="G199" s="171" t="n">
        <v>25.8</v>
      </c>
      <c r="H199" s="171">
        <f>ROUND(F199*G199,2)</f>
        <v/>
      </c>
      <c r="I199" s="178" t="n"/>
    </row>
    <row r="200">
      <c r="A200" s="175" t="n">
        <v>184</v>
      </c>
      <c r="B200" s="244" t="n"/>
      <c r="C200" s="167" t="inlineStr">
        <is>
          <t>04.3.01.09-0023</t>
        </is>
      </c>
      <c r="D200" s="168" t="inlineStr">
        <is>
          <t>Раствор отделочный тяжелый цементный, состав 1:3</t>
        </is>
      </c>
      <c r="E200" s="279" t="inlineStr">
        <is>
          <t>м3</t>
        </is>
      </c>
      <c r="F200" s="167" t="n">
        <v>0.09</v>
      </c>
      <c r="G200" s="171" t="n">
        <v>497</v>
      </c>
      <c r="H200" s="171">
        <f>ROUND(F200*G200,2)</f>
        <v/>
      </c>
      <c r="I200" s="178" t="n"/>
    </row>
    <row r="201">
      <c r="A201" s="175" t="n">
        <v>185</v>
      </c>
      <c r="B201" s="244" t="n"/>
      <c r="C201" s="167" t="inlineStr">
        <is>
          <t>01.7.15.07-0014</t>
        </is>
      </c>
      <c r="D201" s="168" t="inlineStr">
        <is>
          <t>Дюбели распорные полипропиленовые</t>
        </is>
      </c>
      <c r="E201" s="279" t="inlineStr">
        <is>
          <t>100 шт</t>
        </is>
      </c>
      <c r="F201" s="167" t="n">
        <v>0.49</v>
      </c>
      <c r="G201" s="171" t="n">
        <v>86</v>
      </c>
      <c r="H201" s="171">
        <f>ROUND(F201*G201,2)</f>
        <v/>
      </c>
      <c r="I201" s="178" t="n"/>
    </row>
    <row r="202" ht="38.25" customHeight="1" s="198">
      <c r="A202" s="175" t="n">
        <v>186</v>
      </c>
      <c r="B202" s="244" t="n"/>
      <c r="C202" s="167" t="inlineStr">
        <is>
          <t>14.4.01.20-0012</t>
        </is>
      </c>
      <c r="D202" s="168" t="inlineStr">
        <is>
          <t>Грунтовка антикоррозионная цинкнаполненная быстросохнущая, преобразователь ржавчины и окалины</t>
        </is>
      </c>
      <c r="E202" s="279" t="inlineStr">
        <is>
          <t>т</t>
        </is>
      </c>
      <c r="F202" s="167" t="n">
        <v>0.000443</v>
      </c>
      <c r="G202" s="171" t="n">
        <v>86794.72</v>
      </c>
      <c r="H202" s="171">
        <f>ROUND(F202*G202,2)</f>
        <v/>
      </c>
      <c r="I202" s="178" t="n"/>
    </row>
    <row r="203" ht="25.5" customHeight="1" s="198">
      <c r="A203" s="175" t="n">
        <v>187</v>
      </c>
      <c r="B203" s="244" t="n"/>
      <c r="C203" s="167" t="inlineStr">
        <is>
          <t>11.1.03.06-0078</t>
        </is>
      </c>
      <c r="D203" s="168" t="inlineStr">
        <is>
          <t>Доска обрезная, хвойных пород, ширина 75-150 мм, толщина 44 мм и более, длина 2-3,75 м, сорт II</t>
        </is>
      </c>
      <c r="E203" s="279" t="inlineStr">
        <is>
          <t>м3</t>
        </is>
      </c>
      <c r="F203" s="167" t="n">
        <v>0.03</v>
      </c>
      <c r="G203" s="171" t="n">
        <v>1247</v>
      </c>
      <c r="H203" s="171">
        <f>ROUND(F203*G203,2)</f>
        <v/>
      </c>
      <c r="I203" s="178" t="n"/>
    </row>
    <row r="204" ht="25.5" customHeight="1" s="198">
      <c r="A204" s="175" t="n">
        <v>188</v>
      </c>
      <c r="B204" s="244" t="n"/>
      <c r="C204" s="167" t="inlineStr">
        <is>
          <t>20.2.03.01-1064</t>
        </is>
      </c>
      <c r="D204" s="168" t="inlineStr">
        <is>
          <t>Заглушка торцевая сейсмостойкая из оцинкованной стали ЗТ-0,05/0,1</t>
        </is>
      </c>
      <c r="E204" s="279" t="inlineStr">
        <is>
          <t>шт</t>
        </is>
      </c>
      <c r="F204" s="167" t="n">
        <v>3</v>
      </c>
      <c r="G204" s="171" t="n">
        <v>11.59</v>
      </c>
      <c r="H204" s="171">
        <f>ROUND(F204*G204,2)</f>
        <v/>
      </c>
      <c r="I204" s="178" t="n"/>
    </row>
    <row r="205" ht="25.5" customHeight="1" s="198">
      <c r="A205" s="175" t="n">
        <v>189</v>
      </c>
      <c r="B205" s="244" t="n"/>
      <c r="C205" s="167" t="inlineStr">
        <is>
          <t>01.7.15.06-0121</t>
        </is>
      </c>
      <c r="D205" s="168" t="inlineStr">
        <is>
          <t>Гвозди строительные с плоской головкой, размер 1,6х50 мм</t>
        </is>
      </c>
      <c r="E205" s="279" t="inlineStr">
        <is>
          <t>т</t>
        </is>
      </c>
      <c r="F205" s="167" t="n">
        <v>0.0036</v>
      </c>
      <c r="G205" s="171" t="n">
        <v>8475</v>
      </c>
      <c r="H205" s="171">
        <f>ROUND(F205*G205,2)</f>
        <v/>
      </c>
      <c r="I205" s="178" t="n"/>
    </row>
    <row r="206">
      <c r="A206" s="175" t="n">
        <v>190</v>
      </c>
      <c r="B206" s="244" t="n"/>
      <c r="C206" s="167" t="inlineStr">
        <is>
          <t>01.7.02.07-0011</t>
        </is>
      </c>
      <c r="D206" s="168" t="inlineStr">
        <is>
          <t>Прессшпан листовой, марка А</t>
        </is>
      </c>
      <c r="E206" s="279" t="inlineStr">
        <is>
          <t>кг</t>
        </is>
      </c>
      <c r="F206" s="167" t="n">
        <v>0.63</v>
      </c>
      <c r="G206" s="171" t="n">
        <v>47.57</v>
      </c>
      <c r="H206" s="171">
        <f>ROUND(F206*G206,2)</f>
        <v/>
      </c>
      <c r="I206" s="178" t="n"/>
    </row>
    <row r="207">
      <c r="A207" s="175" t="n">
        <v>191</v>
      </c>
      <c r="B207" s="244" t="n"/>
      <c r="C207" s="167" t="inlineStr">
        <is>
          <t>03.1.02.03-0011</t>
        </is>
      </c>
      <c r="D207" s="168" t="inlineStr">
        <is>
          <t>Известь строительная негашеная комовая, сорт I</t>
        </is>
      </c>
      <c r="E207" s="279" t="inlineStr">
        <is>
          <t>т</t>
        </is>
      </c>
      <c r="F207" s="167" t="n">
        <v>0.04</v>
      </c>
      <c r="G207" s="171" t="n">
        <v>734.5</v>
      </c>
      <c r="H207" s="171">
        <f>ROUND(F207*G207,2)</f>
        <v/>
      </c>
      <c r="I207" s="178" t="n"/>
    </row>
    <row r="208">
      <c r="A208" s="175" t="n">
        <v>192</v>
      </c>
      <c r="B208" s="244" t="n"/>
      <c r="C208" s="167" t="inlineStr">
        <is>
          <t>20.1.02.14-1006</t>
        </is>
      </c>
      <c r="D208" s="168" t="inlineStr">
        <is>
          <t>Серьга СР-12-16</t>
        </is>
      </c>
      <c r="E208" s="279" t="inlineStr">
        <is>
          <t>шт</t>
        </is>
      </c>
      <c r="F208" s="167" t="n">
        <v>2</v>
      </c>
      <c r="G208" s="171" t="n">
        <v>13.29</v>
      </c>
      <c r="H208" s="171">
        <f>ROUND(F208*G208,2)</f>
        <v/>
      </c>
      <c r="I208" s="178" t="n"/>
    </row>
    <row r="209">
      <c r="A209" s="175" t="n">
        <v>193</v>
      </c>
      <c r="B209" s="244" t="n"/>
      <c r="C209" s="167" t="inlineStr">
        <is>
          <t>01.7.06.12-0004</t>
        </is>
      </c>
      <c r="D209" s="168" t="inlineStr">
        <is>
          <t>Лента киперная, ширина 40 мм</t>
        </is>
      </c>
      <c r="E209" s="279" t="inlineStr">
        <is>
          <t>100 м</t>
        </is>
      </c>
      <c r="F209" s="167" t="n">
        <v>0.21</v>
      </c>
      <c r="G209" s="171" t="n">
        <v>94</v>
      </c>
      <c r="H209" s="171">
        <f>ROUND(F209*G209,2)</f>
        <v/>
      </c>
      <c r="I209" s="178" t="n"/>
    </row>
    <row r="210">
      <c r="A210" s="175" t="n">
        <v>194</v>
      </c>
      <c r="B210" s="244" t="n"/>
      <c r="C210" s="167" t="inlineStr">
        <is>
          <t>20.1.02.14-1014</t>
        </is>
      </c>
      <c r="D210" s="168" t="inlineStr">
        <is>
          <t>Серьга СР-7-16</t>
        </is>
      </c>
      <c r="E210" s="279" t="inlineStr">
        <is>
          <t>шт</t>
        </is>
      </c>
      <c r="F210" s="167" t="n">
        <v>2</v>
      </c>
      <c r="G210" s="171" t="n">
        <v>9.359999999999999</v>
      </c>
      <c r="H210" s="171">
        <f>ROUND(F210*G210,2)</f>
        <v/>
      </c>
      <c r="I210" s="178" t="n"/>
    </row>
    <row r="211">
      <c r="A211" s="175" t="n">
        <v>195</v>
      </c>
      <c r="B211" s="244" t="n"/>
      <c r="C211" s="167" t="inlineStr">
        <is>
          <t>01.7.07.20-0002</t>
        </is>
      </c>
      <c r="D211" s="168" t="inlineStr">
        <is>
          <t>Тальк молотый, сорт I</t>
        </is>
      </c>
      <c r="E211" s="279" t="inlineStr">
        <is>
          <t>т</t>
        </is>
      </c>
      <c r="F211" s="167" t="n">
        <v>0.01</v>
      </c>
      <c r="G211" s="171" t="n">
        <v>1820</v>
      </c>
      <c r="H211" s="171">
        <f>ROUND(F211*G211,2)</f>
        <v/>
      </c>
      <c r="I211" s="178" t="n"/>
    </row>
    <row r="212" ht="25.5" customHeight="1" s="198">
      <c r="A212" s="175" t="n">
        <v>196</v>
      </c>
      <c r="B212" s="244" t="n"/>
      <c r="C212" s="167" t="inlineStr">
        <is>
          <t>08.3.08.02-0052</t>
        </is>
      </c>
      <c r="D212" s="168" t="inlineStr">
        <is>
          <t>Уголок горячекатаный, марка стали ВСт3кп2, размер 50х50х5 мм</t>
        </is>
      </c>
      <c r="E212" s="279" t="inlineStr">
        <is>
          <t>т</t>
        </is>
      </c>
      <c r="F212" s="167" t="n">
        <v>0.003</v>
      </c>
      <c r="G212" s="171" t="n">
        <v>5763</v>
      </c>
      <c r="H212" s="171">
        <f>ROUND(F212*G212,2)</f>
        <v/>
      </c>
      <c r="I212" s="178" t="n"/>
    </row>
    <row r="213">
      <c r="A213" s="175" t="n">
        <v>197</v>
      </c>
      <c r="B213" s="244" t="n"/>
      <c r="C213" s="167" t="inlineStr">
        <is>
          <t>14.4.03.03-0002</t>
        </is>
      </c>
      <c r="D213" s="168" t="inlineStr">
        <is>
          <t>Лак битумный БТ-123</t>
        </is>
      </c>
      <c r="E213" s="279" t="inlineStr">
        <is>
          <t>т</t>
        </is>
      </c>
      <c r="F213" s="167" t="n">
        <v>0.001503</v>
      </c>
      <c r="G213" s="171" t="n">
        <v>7826.9</v>
      </c>
      <c r="H213" s="171">
        <f>ROUND(F213*G213,2)</f>
        <v/>
      </c>
      <c r="I213" s="178" t="n"/>
    </row>
    <row r="214">
      <c r="A214" s="175" t="n">
        <v>198</v>
      </c>
      <c r="B214" s="244" t="n"/>
      <c r="C214" s="167" t="inlineStr">
        <is>
          <t>20.2.12.03-0013</t>
        </is>
      </c>
      <c r="D214" s="168" t="inlineStr">
        <is>
          <t>Трубы гибкие гофрированные из ПВХ, диаметр 32 мм</t>
        </is>
      </c>
      <c r="E214" s="279" t="inlineStr">
        <is>
          <t>м</t>
        </is>
      </c>
      <c r="F214" s="167" t="n">
        <v>3</v>
      </c>
      <c r="G214" s="171" t="n">
        <v>3.1</v>
      </c>
      <c r="H214" s="171">
        <f>ROUND(F214*G214,2)</f>
        <v/>
      </c>
      <c r="I214" s="178" t="n"/>
    </row>
    <row r="215">
      <c r="A215" s="175" t="n">
        <v>199</v>
      </c>
      <c r="B215" s="244" t="n"/>
      <c r="C215" s="167" t="inlineStr">
        <is>
          <t>01.7.15.04-0011</t>
        </is>
      </c>
      <c r="D215" s="168" t="inlineStr">
        <is>
          <t>Винты с полукруглой головкой, длина 50 мм</t>
        </is>
      </c>
      <c r="E215" s="279" t="inlineStr">
        <is>
          <t>т</t>
        </is>
      </c>
      <c r="F215" s="167" t="n">
        <v>0.000654</v>
      </c>
      <c r="G215" s="171" t="n">
        <v>12430</v>
      </c>
      <c r="H215" s="171">
        <f>ROUND(F215*G215,2)</f>
        <v/>
      </c>
      <c r="I215" s="178" t="n"/>
    </row>
    <row r="216" ht="38.25" customHeight="1" s="198">
      <c r="A216" s="175" t="n">
        <v>200</v>
      </c>
      <c r="B216" s="244" t="n"/>
      <c r="C216" s="167" t="inlineStr">
        <is>
          <t>23.3.06.04-0011</t>
        </is>
      </c>
      <c r="D216" s="168" t="inlineStr">
        <is>
          <t>Трубы стальные сварные неоцинкованные водогазопроводные с резьбой, легкие, номинальный диаметр 50 мм, толщина стенки 3 мм</t>
        </is>
      </c>
      <c r="E216" s="279" t="inlineStr">
        <is>
          <t>м</t>
        </is>
      </c>
      <c r="F216" s="167" t="n">
        <v>0.23</v>
      </c>
      <c r="G216" s="171" t="n">
        <v>28.05</v>
      </c>
      <c r="H216" s="171">
        <f>ROUND(F216*G216,2)</f>
        <v/>
      </c>
      <c r="I216" s="178" t="n"/>
    </row>
    <row r="217">
      <c r="A217" s="175" t="n">
        <v>201</v>
      </c>
      <c r="B217" s="244" t="n"/>
      <c r="C217" s="167" t="inlineStr">
        <is>
          <t>20.1.02.23-0082</t>
        </is>
      </c>
      <c r="D217" s="168" t="inlineStr">
        <is>
          <t>Перемычки гибкие, тип ПГС-50</t>
        </is>
      </c>
      <c r="E217" s="279" t="inlineStr">
        <is>
          <t>10 шт</t>
        </is>
      </c>
      <c r="F217" s="167" t="n">
        <v>0.15</v>
      </c>
      <c r="G217" s="171" t="n">
        <v>39</v>
      </c>
      <c r="H217" s="171">
        <f>ROUND(F217*G217,2)</f>
        <v/>
      </c>
      <c r="I217" s="178" t="n"/>
    </row>
    <row r="218">
      <c r="A218" s="175" t="n">
        <v>202</v>
      </c>
      <c r="B218" s="244" t="n"/>
      <c r="C218" s="167" t="inlineStr">
        <is>
          <t>01.7.20.08-0051</t>
        </is>
      </c>
      <c r="D218" s="168" t="inlineStr">
        <is>
          <t>Ветошь</t>
        </is>
      </c>
      <c r="E218" s="279" t="inlineStr">
        <is>
          <t>кг</t>
        </is>
      </c>
      <c r="F218" s="167" t="n">
        <v>0.8100000000000001</v>
      </c>
      <c r="G218" s="171" t="n">
        <v>1.82</v>
      </c>
      <c r="H218" s="171">
        <f>ROUND(F218*G218,2)</f>
        <v/>
      </c>
      <c r="I218" s="178" t="n"/>
    </row>
    <row r="219">
      <c r="A219" s="175" t="n">
        <v>203</v>
      </c>
      <c r="B219" s="244" t="n"/>
      <c r="C219" s="167" t="inlineStr">
        <is>
          <t>20.2.02.01-0019</t>
        </is>
      </c>
      <c r="D219" s="168" t="inlineStr">
        <is>
          <t>Втулки изолирующие</t>
        </is>
      </c>
      <c r="E219" s="279" t="inlineStr">
        <is>
          <t>1000 шт</t>
        </is>
      </c>
      <c r="F219" s="167" t="n">
        <v>0.003</v>
      </c>
      <c r="G219" s="171" t="n">
        <v>270</v>
      </c>
      <c r="H219" s="171">
        <f>ROUND(F219*G219,2)</f>
        <v/>
      </c>
      <c r="I219" s="178" t="n"/>
    </row>
    <row r="220">
      <c r="A220" s="175" t="n">
        <v>204</v>
      </c>
      <c r="B220" s="244" t="n"/>
      <c r="C220" s="167" t="inlineStr">
        <is>
          <t>14.5.09.07-0029</t>
        </is>
      </c>
      <c r="D220" s="168" t="inlineStr">
        <is>
          <t>Растворитель марки: Р-4</t>
        </is>
      </c>
      <c r="E220" s="279" t="inlineStr">
        <is>
          <t>т</t>
        </is>
      </c>
      <c r="F220" s="167" t="n">
        <v>5.2e-05</v>
      </c>
      <c r="G220" s="171" t="n">
        <v>9420</v>
      </c>
      <c r="H220" s="171">
        <f>ROUND(F220*G220,2)</f>
        <v/>
      </c>
      <c r="I220" s="178" t="n"/>
    </row>
    <row r="221" ht="38.25" customHeight="1" s="198">
      <c r="A221" s="175" t="n">
        <v>205</v>
      </c>
      <c r="B221" s="244" t="n"/>
      <c r="C221" s="167" t="inlineStr">
        <is>
          <t>01.7.15.14-0043</t>
        </is>
      </c>
      <c r="D221" s="168" t="inlineStr">
        <is>
          <t>Шурупы самонарезающий прокалывающий, для крепления металлических профилей или листовых деталей 3,5/11 мм</t>
        </is>
      </c>
      <c r="E221" s="279" t="inlineStr">
        <is>
          <t>100 шт</t>
        </is>
      </c>
      <c r="F221" s="167" t="n">
        <v>0.18</v>
      </c>
      <c r="G221" s="171" t="n">
        <v>2</v>
      </c>
      <c r="H221" s="171">
        <f>ROUND(F221*G221,2)</f>
        <v/>
      </c>
      <c r="I221" s="178" t="n"/>
    </row>
    <row r="222" ht="25.5" customHeight="1" s="198">
      <c r="A222" s="175" t="n">
        <v>206</v>
      </c>
      <c r="B222" s="244" t="n"/>
      <c r="C222" s="167" t="inlineStr">
        <is>
          <t>02.4.03.02-0001</t>
        </is>
      </c>
      <c r="D222" s="168" t="inlineStr">
        <is>
          <t>Пемза шлаковая (Щебень пористый из металлургического шлака М 600, фракция 5-10 мм)</t>
        </is>
      </c>
      <c r="E222" s="279" t="inlineStr">
        <is>
          <t>м3</t>
        </is>
      </c>
      <c r="F222" s="167" t="n">
        <v>0.00212</v>
      </c>
      <c r="G222" s="171" t="n">
        <v>74.58</v>
      </c>
      <c r="H222" s="171">
        <f>ROUND(F222*G222,2)</f>
        <v/>
      </c>
      <c r="I222" s="178" t="n"/>
    </row>
    <row r="225">
      <c r="B225" s="200" t="inlineStr">
        <is>
          <t>Составил ______________________     Е. М. Добровольская</t>
        </is>
      </c>
    </row>
    <row r="226">
      <c r="B226" s="142" t="inlineStr">
        <is>
          <t xml:space="preserve">                         (подпись, инициалы, фамилия)</t>
        </is>
      </c>
    </row>
    <row r="228">
      <c r="B228" s="200" t="inlineStr">
        <is>
          <t>Проверил ______________________        А.В. Костянецкая</t>
        </is>
      </c>
    </row>
    <row r="229">
      <c r="B229" s="142" t="inlineStr">
        <is>
          <t xml:space="preserve">                        (подпись, инициалы, фамилия)</t>
        </is>
      </c>
    </row>
  </sheetData>
  <mergeCells count="16">
    <mergeCell ref="C9:C10"/>
    <mergeCell ref="A34:E34"/>
    <mergeCell ref="A12:E12"/>
    <mergeCell ref="A3:H3"/>
    <mergeCell ref="B9:B10"/>
    <mergeCell ref="D9:D10"/>
    <mergeCell ref="E9:E10"/>
    <mergeCell ref="F9:F10"/>
    <mergeCell ref="A9:A10"/>
    <mergeCell ref="A83:E83"/>
    <mergeCell ref="A2:H2"/>
    <mergeCell ref="A85:E85"/>
    <mergeCell ref="C4:H4"/>
    <mergeCell ref="A36:E36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D45" sqref="D45"/>
    </sheetView>
  </sheetViews>
  <sheetFormatPr baseColWidth="8" defaultRowHeight="15"/>
  <cols>
    <col width="4.140625" customWidth="1" style="198" min="1" max="1"/>
    <col width="36.28515625" customWidth="1" style="198" min="2" max="2"/>
    <col width="18.85546875" customWidth="1" style="198" min="3" max="3"/>
    <col width="18.28515625" customWidth="1" style="198" min="4" max="4"/>
    <col width="18.85546875" customWidth="1" style="198" min="5" max="5"/>
    <col width="9.140625" customWidth="1" style="198" min="6" max="6"/>
    <col width="13.42578125" customWidth="1" style="198" min="7" max="7"/>
    <col width="9.140625" customWidth="1" style="198" min="8" max="11"/>
    <col width="13.5703125" customWidth="1" style="198" min="12" max="12"/>
    <col width="9.140625" customWidth="1" style="198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74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22" t="inlineStr">
        <is>
          <t>Ресурсная модель</t>
        </is>
      </c>
    </row>
    <row r="6">
      <c r="B6" s="163" t="n"/>
      <c r="C6" s="186" t="n"/>
      <c r="D6" s="186" t="n"/>
      <c r="E6" s="186" t="n"/>
    </row>
    <row r="7">
      <c r="B7" s="248" t="inlineStr">
        <is>
          <t>Наименование разрабатываемого показателя УНЦ — КРМ 750кВ мощность 330(3х110)Мвар для ШР</t>
        </is>
      </c>
    </row>
    <row r="8">
      <c r="B8" s="248" t="inlineStr">
        <is>
          <t>Единица измерения  — 1 ед.</t>
        </is>
      </c>
    </row>
    <row r="9">
      <c r="B9" s="163" t="n"/>
      <c r="C9" s="186" t="n"/>
      <c r="D9" s="186" t="n"/>
      <c r="E9" s="186" t="n"/>
    </row>
    <row r="10" ht="51" customHeight="1" s="198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1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1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1">
        <f>'Прил.5 Расчет СМР и ОБ'!J66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1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1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1">
        <f>'Прил.5 Расчет СМР и ОБ'!J92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1">
        <f>'Прил.5 Расчет СМР и ОБ'!J215</f>
        <v/>
      </c>
      <c r="D17" s="26">
        <f>C17/$C$24</f>
        <v/>
      </c>
      <c r="E17" s="26">
        <f>C17/$C$40</f>
        <v/>
      </c>
      <c r="G17" s="347" t="n"/>
    </row>
    <row r="18">
      <c r="B18" s="24" t="inlineStr">
        <is>
          <t>МАТЕРИАЛЫ, ВСЕГО:</t>
        </is>
      </c>
      <c r="C18" s="19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ОБ'!D219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ОБ'!D218</f>
        <v/>
      </c>
      <c r="D23" s="26" t="n"/>
      <c r="E23" s="24" t="n"/>
    </row>
    <row r="24">
      <c r="B24" s="24" t="inlineStr">
        <is>
          <t>ВСЕГО СМР с НР и СП</t>
        </is>
      </c>
      <c r="C24" s="191">
        <f>C19+C20+C22</f>
        <v/>
      </c>
      <c r="D24" s="26">
        <f>C24/$C$24</f>
        <v/>
      </c>
      <c r="E24" s="26">
        <f>C24/$C$40</f>
        <v/>
      </c>
    </row>
    <row r="25" ht="25.5" customHeight="1" s="198">
      <c r="B25" s="24" t="inlineStr">
        <is>
          <t>ВСЕГО стоимость оборудования, в том числе</t>
        </is>
      </c>
      <c r="C25" s="191">
        <f>'Прил.5 Расчет СМР и ОБ'!J73</f>
        <v/>
      </c>
      <c r="D25" s="26" t="n"/>
      <c r="E25" s="26">
        <f>C25/$C$40</f>
        <v/>
      </c>
    </row>
    <row r="26" ht="25.5" customHeight="1" s="198">
      <c r="B26" s="24" t="inlineStr">
        <is>
          <t>стоимость оборудования технологического</t>
        </is>
      </c>
      <c r="C26" s="191">
        <f>'Прил.5 Расчет СМР и ОБ'!J74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1" t="n"/>
    </row>
    <row r="28" ht="33" customHeight="1" s="19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8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 t="n">
        <v>0.039</v>
      </c>
    </row>
    <row r="30" ht="38.25" customHeight="1" s="19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25" t="n">
        <v>1147461.39</v>
      </c>
      <c r="D31" s="24" t="n"/>
      <c r="E31" s="26">
        <f>C31/$C$40</f>
        <v/>
      </c>
    </row>
    <row r="32" ht="25.5" customHeight="1" s="198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8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8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61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61" t="n"/>
    </row>
    <row r="38" ht="38.25" customHeight="1" s="198">
      <c r="B38" s="24" t="inlineStr">
        <is>
          <t>ИТОГО (СМР+ОБОРУДОВАНИЕ+ПРОЧ. ЗАТР., УЧТЕННЫЕ ПОКАЗАТЕЛЕМ)</t>
        </is>
      </c>
      <c r="C38" s="191">
        <f>C27+C32+C33+C34+C35+C29+C31+C30+C36+C37</f>
        <v/>
      </c>
      <c r="D38" s="24" t="n"/>
      <c r="E38" s="26">
        <f>C38/$C$40</f>
        <v/>
      </c>
    </row>
    <row r="39" ht="13.5" customHeight="1" s="198">
      <c r="B39" s="24" t="inlineStr">
        <is>
          <t>Непредвиденные расходы</t>
        </is>
      </c>
      <c r="C39" s="19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1">
        <f>C40/'Прил.5 Расчет СМР и ОБ'!E222</f>
        <v/>
      </c>
      <c r="D41" s="24" t="n"/>
      <c r="E41" s="24" t="n"/>
    </row>
    <row r="42">
      <c r="B42" s="193" t="n"/>
      <c r="C42" s="186" t="n"/>
      <c r="D42" s="186" t="n"/>
      <c r="E42" s="186" t="n"/>
    </row>
    <row r="43">
      <c r="B43" s="193" t="inlineStr">
        <is>
          <t>Составил ____________________________  Е. М. Добровольская</t>
        </is>
      </c>
      <c r="C43" s="186" t="n"/>
      <c r="D43" s="186" t="n"/>
      <c r="E43" s="186" t="n"/>
    </row>
    <row r="44">
      <c r="B44" s="193" t="inlineStr">
        <is>
          <t xml:space="preserve">(должность, подпись, инициалы, фамилия) </t>
        </is>
      </c>
      <c r="C44" s="186" t="n"/>
      <c r="D44" s="186" t="n"/>
      <c r="E44" s="186" t="n"/>
    </row>
    <row r="45">
      <c r="B45" s="193" t="n"/>
      <c r="C45" s="186" t="n"/>
      <c r="D45" s="186" t="n"/>
      <c r="E45" s="186" t="n"/>
    </row>
    <row r="46">
      <c r="B46" s="193" t="inlineStr">
        <is>
          <t>Проверил ____________________________ А.В. Костянецкая</t>
        </is>
      </c>
      <c r="C46" s="186" t="n"/>
      <c r="D46" s="186" t="n"/>
      <c r="E46" s="186" t="n"/>
    </row>
    <row r="47">
      <c r="B47" s="248" t="inlineStr">
        <is>
          <t>(должность, подпись, инициалы, фамилия)</t>
        </is>
      </c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28"/>
  <sheetViews>
    <sheetView view="pageBreakPreview" topLeftCell="A86" zoomScale="70" workbookViewId="0">
      <selection activeCell="C235" sqref="C235"/>
    </sheetView>
  </sheetViews>
  <sheetFormatPr baseColWidth="8" defaultColWidth="9.140625" defaultRowHeight="15" outlineLevelRow="1"/>
  <cols>
    <col width="5.7109375" customWidth="1" style="196" min="1" max="1"/>
    <col width="22.5703125" customWidth="1" style="196" min="2" max="2"/>
    <col width="39.140625" customWidth="1" style="196" min="3" max="3"/>
    <col width="10.7109375" customWidth="1" style="196" min="4" max="4"/>
    <col width="14.5703125" customWidth="1" style="196" min="5" max="6"/>
    <col width="15.85546875" customWidth="1" style="196" min="7" max="7"/>
    <col width="12.7109375" customWidth="1" style="196" min="8" max="8"/>
    <col width="15.140625" customWidth="1" style="196" min="9" max="9"/>
    <col width="17.5703125" customWidth="1" style="196" min="10" max="10"/>
    <col width="18.5703125" customWidth="1" style="196" min="11" max="11"/>
    <col width="13.85546875" customWidth="1" style="196" min="12" max="12"/>
  </cols>
  <sheetData>
    <row r="1">
      <c r="M1" s="196" t="n"/>
      <c r="N1" s="196" t="n"/>
    </row>
    <row r="2" ht="15.75" customHeight="1" s="198">
      <c r="H2" s="249" t="inlineStr">
        <is>
          <t>Приложение №5</t>
        </is>
      </c>
      <c r="M2" s="196" t="n"/>
      <c r="N2" s="196" t="n"/>
    </row>
    <row r="3">
      <c r="M3" s="196" t="n"/>
      <c r="N3" s="196" t="n"/>
    </row>
    <row r="4" ht="12.75" customFormat="1" customHeight="1" s="186">
      <c r="A4" s="222" t="inlineStr">
        <is>
          <t>Расчет стоимости СМР и оборудования</t>
        </is>
      </c>
    </row>
    <row r="5" ht="12.75" customFormat="1" customHeight="1" s="186">
      <c r="A5" s="222" t="n"/>
      <c r="B5" s="222" t="n"/>
      <c r="C5" s="281" t="n"/>
      <c r="D5" s="222" t="n"/>
      <c r="E5" s="222" t="n"/>
      <c r="F5" s="222" t="n"/>
      <c r="G5" s="222" t="n"/>
      <c r="H5" s="222" t="n"/>
      <c r="I5" s="222" t="n"/>
      <c r="J5" s="222" t="n"/>
    </row>
    <row r="6" ht="13.5" customFormat="1" customHeight="1" s="186">
      <c r="A6" s="179" t="inlineStr">
        <is>
          <t>Наименование разрабатываемого показателя УНЦ</t>
        </is>
      </c>
      <c r="B6" s="136" t="n"/>
      <c r="C6" s="136" t="n"/>
      <c r="D6" s="225" t="inlineStr">
        <is>
          <t>КРМ 750кВ мощность 330(3х110)Мвар для ШР</t>
        </is>
      </c>
    </row>
    <row r="7" ht="12.75" customFormat="1" customHeight="1" s="186">
      <c r="A7" s="225" t="inlineStr">
        <is>
          <t>Единица измерения  — 1 ед.</t>
        </is>
      </c>
      <c r="I7" s="250" t="n"/>
      <c r="J7" s="250" t="n"/>
    </row>
    <row r="8" ht="13.5" customFormat="1" customHeight="1" s="186">
      <c r="A8" s="225" t="n"/>
    </row>
    <row r="9" ht="27" customHeight="1" s="198">
      <c r="A9" s="253" t="inlineStr">
        <is>
          <t>№ пп.</t>
        </is>
      </c>
      <c r="B9" s="253" t="inlineStr">
        <is>
          <t>Код ресурса</t>
        </is>
      </c>
      <c r="C9" s="253" t="inlineStr">
        <is>
          <t>Наименование</t>
        </is>
      </c>
      <c r="D9" s="253" t="inlineStr">
        <is>
          <t>Ед. изм.</t>
        </is>
      </c>
      <c r="E9" s="253" t="inlineStr">
        <is>
          <t>Кол-во единиц по проектным данным</t>
        </is>
      </c>
      <c r="F9" s="253" t="inlineStr">
        <is>
          <t>Сметная стоимость в ценах на 01.01.2000 (руб.)</t>
        </is>
      </c>
      <c r="G9" s="334" t="n"/>
      <c r="H9" s="253" t="inlineStr">
        <is>
          <t>Удельный вес, %</t>
        </is>
      </c>
      <c r="I9" s="253" t="inlineStr">
        <is>
          <t>Сметная стоимость в ценах на 01.01.2023 (руб.)</t>
        </is>
      </c>
      <c r="J9" s="334" t="n"/>
      <c r="M9" s="196" t="n"/>
      <c r="N9" s="196" t="n"/>
    </row>
    <row r="10" ht="28.5" customHeight="1" s="198">
      <c r="A10" s="336" t="n"/>
      <c r="B10" s="336" t="n"/>
      <c r="C10" s="336" t="n"/>
      <c r="D10" s="336" t="n"/>
      <c r="E10" s="336" t="n"/>
      <c r="F10" s="253" t="inlineStr">
        <is>
          <t>на ед. изм.</t>
        </is>
      </c>
      <c r="G10" s="253" t="inlineStr">
        <is>
          <t>общая</t>
        </is>
      </c>
      <c r="H10" s="336" t="n"/>
      <c r="I10" s="253" t="inlineStr">
        <is>
          <t>на ед. изм.</t>
        </is>
      </c>
      <c r="J10" s="253" t="inlineStr">
        <is>
          <t>общая</t>
        </is>
      </c>
      <c r="M10" s="196" t="n"/>
      <c r="N10" s="196" t="n"/>
    </row>
    <row r="11">
      <c r="A11" s="253" t="n">
        <v>1</v>
      </c>
      <c r="B11" s="253" t="n">
        <v>2</v>
      </c>
      <c r="C11" s="253" t="n">
        <v>3</v>
      </c>
      <c r="D11" s="253" t="n">
        <v>4</v>
      </c>
      <c r="E11" s="253" t="n">
        <v>5</v>
      </c>
      <c r="F11" s="253" t="n">
        <v>6</v>
      </c>
      <c r="G11" s="253" t="n">
        <v>7</v>
      </c>
      <c r="H11" s="253" t="n">
        <v>8</v>
      </c>
      <c r="I11" s="254" t="n">
        <v>9</v>
      </c>
      <c r="J11" s="254" t="n">
        <v>10</v>
      </c>
      <c r="M11" s="196" t="n"/>
      <c r="N11" s="196" t="n"/>
    </row>
    <row r="12">
      <c r="A12" s="253" t="n"/>
      <c r="B12" s="242" t="inlineStr">
        <is>
          <t>Затраты труда рабочих-строителей</t>
        </is>
      </c>
      <c r="C12" s="333" t="n"/>
      <c r="D12" s="333" t="n"/>
      <c r="E12" s="333" t="n"/>
      <c r="F12" s="333" t="n"/>
      <c r="G12" s="333" t="n"/>
      <c r="H12" s="334" t="n"/>
      <c r="I12" s="125" t="n"/>
      <c r="J12" s="125" t="n"/>
    </row>
    <row r="13" ht="25.5" customHeight="1" s="198">
      <c r="A13" s="253" t="n">
        <v>1</v>
      </c>
      <c r="B13" s="135" t="inlineStr">
        <is>
          <t>1-3-6</t>
        </is>
      </c>
      <c r="C13" s="260" t="inlineStr">
        <is>
          <t>Затраты труда рабочих-строителей среднего разряда (3,6)</t>
        </is>
      </c>
      <c r="D13" s="253" t="inlineStr">
        <is>
          <t>чел.-ч.</t>
        </is>
      </c>
      <c r="E13" s="348">
        <f>G13/F13</f>
        <v/>
      </c>
      <c r="F13" s="30" t="n">
        <v>9.18</v>
      </c>
      <c r="G13" s="30">
        <f>Прил.3!H12</f>
        <v/>
      </c>
      <c r="H13" s="128">
        <f>G13/G14</f>
        <v/>
      </c>
      <c r="I13" s="30">
        <f>'ФОТр.тек.'!E13</f>
        <v/>
      </c>
      <c r="J13" s="30">
        <f>ROUND(I13*E13,2)</f>
        <v/>
      </c>
    </row>
    <row r="14" ht="25.5" customFormat="1" customHeight="1" s="196">
      <c r="A14" s="253" t="n"/>
      <c r="B14" s="253" t="n"/>
      <c r="C14" s="242" t="inlineStr">
        <is>
          <t>Итого по разделу "Затраты труда рабочих-строителей"</t>
        </is>
      </c>
      <c r="D14" s="253" t="inlineStr">
        <is>
          <t>чел.-ч.</t>
        </is>
      </c>
      <c r="E14" s="348">
        <f>SUM(E13:E13)</f>
        <v/>
      </c>
      <c r="F14" s="30" t="n"/>
      <c r="G14" s="30">
        <f>SUM(G13:G13)</f>
        <v/>
      </c>
      <c r="H14" s="263" t="n">
        <v>1</v>
      </c>
      <c r="I14" s="125" t="n"/>
      <c r="J14" s="30">
        <f>SUM(J13:J13)</f>
        <v/>
      </c>
    </row>
    <row r="15" ht="14.25" customFormat="1" customHeight="1" s="196">
      <c r="A15" s="253" t="n"/>
      <c r="B15" s="260" t="inlineStr">
        <is>
          <t>Затраты труда машинистов</t>
        </is>
      </c>
      <c r="C15" s="333" t="n"/>
      <c r="D15" s="333" t="n"/>
      <c r="E15" s="333" t="n"/>
      <c r="F15" s="333" t="n"/>
      <c r="G15" s="333" t="n"/>
      <c r="H15" s="334" t="n"/>
      <c r="I15" s="125" t="n"/>
      <c r="J15" s="125" t="n"/>
    </row>
    <row r="16" ht="14.25" customFormat="1" customHeight="1" s="196">
      <c r="A16" s="253" t="n">
        <v>2</v>
      </c>
      <c r="B16" s="253" t="n">
        <v>2</v>
      </c>
      <c r="C16" s="260" t="inlineStr">
        <is>
          <t>Затраты труда машинистов</t>
        </is>
      </c>
      <c r="D16" s="253" t="inlineStr">
        <is>
          <t>чел.-ч.</t>
        </is>
      </c>
      <c r="E16" s="348">
        <f>Прил.3!F35</f>
        <v/>
      </c>
      <c r="F16" s="30">
        <f>G16/E16</f>
        <v/>
      </c>
      <c r="G16" s="30">
        <f>Прил.3!H34</f>
        <v/>
      </c>
      <c r="H16" s="263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196">
      <c r="A17" s="253" t="n"/>
      <c r="B17" s="242" t="inlineStr">
        <is>
          <t>Машины и механизмы</t>
        </is>
      </c>
      <c r="C17" s="333" t="n"/>
      <c r="D17" s="333" t="n"/>
      <c r="E17" s="333" t="n"/>
      <c r="F17" s="333" t="n"/>
      <c r="G17" s="333" t="n"/>
      <c r="H17" s="334" t="n"/>
      <c r="I17" s="125" t="n"/>
      <c r="J17" s="125" t="n"/>
    </row>
    <row r="18" ht="14.25" customFormat="1" customHeight="1" s="196">
      <c r="A18" s="253" t="n"/>
      <c r="B18" s="260" t="inlineStr">
        <is>
          <t>Основные машины и механизмы</t>
        </is>
      </c>
      <c r="C18" s="333" t="n"/>
      <c r="D18" s="333" t="n"/>
      <c r="E18" s="333" t="n"/>
      <c r="F18" s="333" t="n"/>
      <c r="G18" s="333" t="n"/>
      <c r="H18" s="334" t="n"/>
      <c r="I18" s="125" t="n"/>
      <c r="J18" s="125" t="n"/>
    </row>
    <row r="19" ht="25.5" customFormat="1" customHeight="1" s="196">
      <c r="A19" s="253" t="n">
        <v>3</v>
      </c>
      <c r="B19" s="135" t="inlineStr">
        <is>
          <t>91.14.03-002</t>
        </is>
      </c>
      <c r="C19" s="260" t="inlineStr">
        <is>
          <t>Автомобили-самосвалы, грузоподъемность до 10 т</t>
        </is>
      </c>
      <c r="D19" s="253" t="inlineStr">
        <is>
          <t>маш.-ч</t>
        </is>
      </c>
      <c r="E19" s="348" t="n">
        <v>2237.07</v>
      </c>
      <c r="F19" s="262" t="n">
        <v>87.48999999999999</v>
      </c>
      <c r="G19" s="30">
        <f>ROUND(E19*F19,2)</f>
        <v/>
      </c>
      <c r="H19" s="128">
        <f>G19/$G$67</f>
        <v/>
      </c>
      <c r="I19" s="30">
        <f>ROUND(F19*Прил.10!$D$12,2)</f>
        <v/>
      </c>
      <c r="J19" s="30">
        <f>ROUND(I19*E19,2)</f>
        <v/>
      </c>
    </row>
    <row r="20" ht="25.5" customFormat="1" customHeight="1" s="196">
      <c r="A20" s="253" t="n">
        <v>4</v>
      </c>
      <c r="B20" s="135" t="inlineStr">
        <is>
          <t>91.05.05-014</t>
        </is>
      </c>
      <c r="C20" s="260" t="inlineStr">
        <is>
          <t>Краны на автомобильном ходу, грузоподъемность 10 т</t>
        </is>
      </c>
      <c r="D20" s="253" t="inlineStr">
        <is>
          <t>маш.-ч</t>
        </is>
      </c>
      <c r="E20" s="348" t="n">
        <v>530</v>
      </c>
      <c r="F20" s="262" t="n">
        <v>111.99</v>
      </c>
      <c r="G20" s="30">
        <f>ROUND(E20*F20,2)</f>
        <v/>
      </c>
      <c r="H20" s="128">
        <f>G20/$G$67</f>
        <v/>
      </c>
      <c r="I20" s="30">
        <f>ROUND(F20*Прил.10!$D$12,2)</f>
        <v/>
      </c>
      <c r="J20" s="30">
        <f>ROUND(I20*E20,2)</f>
        <v/>
      </c>
    </row>
    <row r="21" ht="51" customFormat="1" customHeight="1" s="196">
      <c r="A21" s="253" t="n">
        <v>5</v>
      </c>
      <c r="B21" s="135" t="inlineStr">
        <is>
          <t>91.18.01-007</t>
        </is>
      </c>
      <c r="C21" s="26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253" t="inlineStr">
        <is>
          <t>маш.-ч</t>
        </is>
      </c>
      <c r="E21" s="348" t="n">
        <v>484.04</v>
      </c>
      <c r="F21" s="262" t="n">
        <v>90</v>
      </c>
      <c r="G21" s="30">
        <f>ROUND(E21*F21,2)</f>
        <v/>
      </c>
      <c r="H21" s="128">
        <f>G21/$G$67</f>
        <v/>
      </c>
      <c r="I21" s="30">
        <f>ROUND(F21*Прил.10!$D$12,2)</f>
        <v/>
      </c>
      <c r="J21" s="30">
        <f>ROUND(I21*E21,2)</f>
        <v/>
      </c>
    </row>
    <row r="22" ht="38.25" customFormat="1" customHeight="1" s="196">
      <c r="A22" s="253" t="n">
        <v>6</v>
      </c>
      <c r="B22" s="135" t="inlineStr">
        <is>
          <t>91.01.05-085</t>
        </is>
      </c>
      <c r="C22" s="260" t="inlineStr">
        <is>
          <t>Экскаваторы одноковшовые дизельные на гусеничном ходу, емкость ковша 0,5 м3</t>
        </is>
      </c>
      <c r="D22" s="253" t="inlineStr">
        <is>
          <t>маш.-ч</t>
        </is>
      </c>
      <c r="E22" s="348" t="n">
        <v>113</v>
      </c>
      <c r="F22" s="262" t="n">
        <v>100</v>
      </c>
      <c r="G22" s="30">
        <f>ROUND(E22*F22,2)</f>
        <v/>
      </c>
      <c r="H22" s="128">
        <f>G22/$G$67</f>
        <v/>
      </c>
      <c r="I22" s="30">
        <f>ROUND(F22*Прил.10!$D$12,2)</f>
        <v/>
      </c>
      <c r="J22" s="30">
        <f>ROUND(I22*E22,2)</f>
        <v/>
      </c>
    </row>
    <row r="23" ht="25.5" customFormat="1" customHeight="1" s="196">
      <c r="A23" s="253" t="n">
        <v>7</v>
      </c>
      <c r="B23" s="135" t="inlineStr">
        <is>
          <t>91.21.22-432</t>
        </is>
      </c>
      <c r="C23" s="260" t="inlineStr">
        <is>
          <t>Установки вакуумной обработки трансформаторного масла</t>
        </is>
      </c>
      <c r="D23" s="253" t="inlineStr">
        <is>
          <t>маш.-ч</t>
        </is>
      </c>
      <c r="E23" s="348" t="n">
        <v>110.61</v>
      </c>
      <c r="F23" s="262" t="n">
        <v>77.03</v>
      </c>
      <c r="G23" s="30">
        <f>ROUND(E23*F23,2)</f>
        <v/>
      </c>
      <c r="H23" s="128">
        <f>G23/$G$67</f>
        <v/>
      </c>
      <c r="I23" s="30">
        <f>ROUND(F23*Прил.10!$D$12,2)</f>
        <v/>
      </c>
      <c r="J23" s="30">
        <f>ROUND(I23*E23,2)</f>
        <v/>
      </c>
    </row>
    <row r="24" ht="25.5" customFormat="1" customHeight="1" s="196">
      <c r="A24" s="253" t="n">
        <v>8</v>
      </c>
      <c r="B24" s="135" t="inlineStr">
        <is>
          <t>91.14.02-001</t>
        </is>
      </c>
      <c r="C24" s="260" t="inlineStr">
        <is>
          <t>Автомобили бортовые, грузоподъемность до 5 т</t>
        </is>
      </c>
      <c r="D24" s="253" t="inlineStr">
        <is>
          <t>маш.-ч</t>
        </is>
      </c>
      <c r="E24" s="348" t="n">
        <v>117.34</v>
      </c>
      <c r="F24" s="262" t="n">
        <v>65.70999999999999</v>
      </c>
      <c r="G24" s="30">
        <f>ROUND(E24*F24,2)</f>
        <v/>
      </c>
      <c r="H24" s="128">
        <f>G24/$G$67</f>
        <v/>
      </c>
      <c r="I24" s="30">
        <f>ROUND(F24*Прил.10!$D$12,2)</f>
        <v/>
      </c>
      <c r="J24" s="30">
        <f>ROUND(I24*E24,2)</f>
        <v/>
      </c>
    </row>
    <row r="25" ht="38.25" customFormat="1" customHeight="1" s="196">
      <c r="A25" s="253" t="n">
        <v>9</v>
      </c>
      <c r="B25" s="135" t="inlineStr">
        <is>
          <t>91.06.05-057</t>
        </is>
      </c>
      <c r="C25" s="260" t="inlineStr">
        <is>
          <t>Погрузчики одноковшовые универсальные фронтальные пневмоколесные, грузоподъемность 3 т</t>
        </is>
      </c>
      <c r="D25" s="253" t="inlineStr">
        <is>
          <t>маш.-ч</t>
        </is>
      </c>
      <c r="E25" s="348" t="n">
        <v>80.79000000000001</v>
      </c>
      <c r="F25" s="262" t="n">
        <v>90.40000000000001</v>
      </c>
      <c r="G25" s="30">
        <f>ROUND(E25*F25,2)</f>
        <v/>
      </c>
      <c r="H25" s="128">
        <f>G25/$G$67</f>
        <v/>
      </c>
      <c r="I25" s="30">
        <f>ROUND(F25*Прил.10!$D$12,2)</f>
        <v/>
      </c>
      <c r="J25" s="30">
        <f>ROUND(I25*E25,2)</f>
        <v/>
      </c>
    </row>
    <row r="26" ht="14.25" customFormat="1" customHeight="1" s="196">
      <c r="A26" s="253" t="n"/>
      <c r="B26" s="253" t="n"/>
      <c r="C26" s="260" t="inlineStr">
        <is>
          <t>Итого основные машины и механизмы</t>
        </is>
      </c>
      <c r="D26" s="253" t="n"/>
      <c r="E26" s="348" t="n"/>
      <c r="F26" s="30" t="n"/>
      <c r="G26" s="30">
        <f>SUM(G19:G25)</f>
        <v/>
      </c>
      <c r="H26" s="263">
        <f>G26/G67</f>
        <v/>
      </c>
      <c r="I26" s="127" t="n"/>
      <c r="J26" s="30">
        <f>SUM(J19:J25)</f>
        <v/>
      </c>
    </row>
    <row r="27" hidden="1" outlineLevel="1" ht="14.25" customFormat="1" customHeight="1" s="196">
      <c r="A27" s="253" t="n">
        <v>10</v>
      </c>
      <c r="B27" s="135" t="inlineStr">
        <is>
          <t>91.21.18-011</t>
        </is>
      </c>
      <c r="C27" s="260" t="inlineStr">
        <is>
          <t>Маслоподогреватели</t>
        </is>
      </c>
      <c r="D27" s="253" t="inlineStr">
        <is>
          <t>маш.-ч</t>
        </is>
      </c>
      <c r="E27" s="348" t="n">
        <v>181.32</v>
      </c>
      <c r="F27" s="262" t="n">
        <v>38.87</v>
      </c>
      <c r="G27" s="30">
        <f>ROUND(E27*F27,2)</f>
        <v/>
      </c>
      <c r="H27" s="128">
        <f>G27/$G$67</f>
        <v/>
      </c>
      <c r="I27" s="30">
        <f>ROUND(F27*Прил.10!$D$12,2)</f>
        <v/>
      </c>
      <c r="J27" s="30">
        <f>ROUND(I27*E27,2)</f>
        <v/>
      </c>
    </row>
    <row r="28" hidden="1" outlineLevel="1" ht="25.5" customFormat="1" customHeight="1" s="196">
      <c r="A28" s="253" t="n">
        <v>11</v>
      </c>
      <c r="B28" s="135" t="inlineStr">
        <is>
          <t>91.05.06-007</t>
        </is>
      </c>
      <c r="C28" s="260" t="inlineStr">
        <is>
          <t>Краны на гусеничном ходу, грузоподъемность 25 т</t>
        </is>
      </c>
      <c r="D28" s="253" t="inlineStr">
        <is>
          <t>маш.-ч</t>
        </is>
      </c>
      <c r="E28" s="348" t="n">
        <v>57.1</v>
      </c>
      <c r="F28" s="262" t="n">
        <v>120.04</v>
      </c>
      <c r="G28" s="30">
        <f>ROUND(E28*F28,2)</f>
        <v/>
      </c>
      <c r="H28" s="128">
        <f>G28/$G$67</f>
        <v/>
      </c>
      <c r="I28" s="30">
        <f>ROUND(F28*Прил.10!$D$12,2)</f>
        <v/>
      </c>
      <c r="J28" s="30">
        <f>ROUND(I28*E28,2)</f>
        <v/>
      </c>
    </row>
    <row r="29" hidden="1" outlineLevel="1" ht="14.25" customFormat="1" customHeight="1" s="196">
      <c r="A29" s="253" t="n">
        <v>12</v>
      </c>
      <c r="B29" s="135" t="inlineStr">
        <is>
          <t>91.21.22-447</t>
        </is>
      </c>
      <c r="C29" s="260" t="inlineStr">
        <is>
          <t>Установки электрометаллизационные</t>
        </is>
      </c>
      <c r="D29" s="253" t="inlineStr">
        <is>
          <t>маш.-ч</t>
        </is>
      </c>
      <c r="E29" s="348" t="n">
        <v>65.08</v>
      </c>
      <c r="F29" s="262" t="n">
        <v>74.23999999999999</v>
      </c>
      <c r="G29" s="30">
        <f>ROUND(E29*F29,2)</f>
        <v/>
      </c>
      <c r="H29" s="128">
        <f>G29/$G$67</f>
        <v/>
      </c>
      <c r="I29" s="30">
        <f>ROUND(F29*Прил.10!$D$12,2)</f>
        <v/>
      </c>
      <c r="J29" s="30">
        <f>ROUND(I29*E29,2)</f>
        <v/>
      </c>
    </row>
    <row r="30" hidden="1" outlineLevel="1" ht="14.25" customFormat="1" customHeight="1" s="196">
      <c r="A30" s="253" t="n">
        <v>13</v>
      </c>
      <c r="B30" s="135" t="inlineStr">
        <is>
          <t>91.19.12-021</t>
        </is>
      </c>
      <c r="C30" s="260" t="inlineStr">
        <is>
          <t>Насосы вакуумные 3,6 м3/мин</t>
        </is>
      </c>
      <c r="D30" s="253" t="inlineStr">
        <is>
          <t>маш.-ч</t>
        </is>
      </c>
      <c r="E30" s="348" t="n">
        <v>715.2</v>
      </c>
      <c r="F30" s="262" t="n">
        <v>6.28</v>
      </c>
      <c r="G30" s="30">
        <f>ROUND(E30*F30,2)</f>
        <v/>
      </c>
      <c r="H30" s="128">
        <f>G30/$G$67</f>
        <v/>
      </c>
      <c r="I30" s="30">
        <f>ROUND(F30*Прил.10!$D$12,2)</f>
        <v/>
      </c>
      <c r="J30" s="30">
        <f>ROUND(I30*E30,2)</f>
        <v/>
      </c>
    </row>
    <row r="31" hidden="1" outlineLevel="1" ht="14.25" customFormat="1" customHeight="1" s="196">
      <c r="A31" s="253" t="n">
        <v>14</v>
      </c>
      <c r="B31" s="135" t="inlineStr">
        <is>
          <t>91.21.22-438</t>
        </is>
      </c>
      <c r="C31" s="260" t="inlineStr">
        <is>
          <t>Установки передвижные цеолитовые</t>
        </is>
      </c>
      <c r="D31" s="253" t="inlineStr">
        <is>
          <t>маш.-ч</t>
        </is>
      </c>
      <c r="E31" s="348" t="n">
        <v>105.72</v>
      </c>
      <c r="F31" s="262" t="n">
        <v>38.65</v>
      </c>
      <c r="G31" s="30">
        <f>ROUND(E31*F31,2)</f>
        <v/>
      </c>
      <c r="H31" s="128">
        <f>G31/$G$67</f>
        <v/>
      </c>
      <c r="I31" s="30">
        <f>ROUND(F31*Прил.10!$D$12,2)</f>
        <v/>
      </c>
      <c r="J31" s="30">
        <f>ROUND(I31*E31,2)</f>
        <v/>
      </c>
    </row>
    <row r="32" hidden="1" outlineLevel="1" ht="14.25" customFormat="1" customHeight="1" s="196">
      <c r="A32" s="253" t="n">
        <v>15</v>
      </c>
      <c r="B32" s="135" t="inlineStr">
        <is>
          <t>91.05.01-017</t>
        </is>
      </c>
      <c r="C32" s="260" t="inlineStr">
        <is>
          <t>Краны башенные, грузоподъемность 8 т</t>
        </is>
      </c>
      <c r="D32" s="253" t="inlineStr">
        <is>
          <t>маш.-ч</t>
        </is>
      </c>
      <c r="E32" s="348" t="n">
        <v>46.89</v>
      </c>
      <c r="F32" s="262" t="n">
        <v>86.40000000000001</v>
      </c>
      <c r="G32" s="30">
        <f>ROUND(E32*F32,2)</f>
        <v/>
      </c>
      <c r="H32" s="128">
        <f>G32/$G$67</f>
        <v/>
      </c>
      <c r="I32" s="30">
        <f>ROUND(F32*Прил.10!$D$12,2)</f>
        <v/>
      </c>
      <c r="J32" s="30">
        <f>ROUND(I32*E32,2)</f>
        <v/>
      </c>
    </row>
    <row r="33" hidden="1" outlineLevel="1" ht="14.25" customFormat="1" customHeight="1" s="196">
      <c r="A33" s="253" t="n">
        <v>16</v>
      </c>
      <c r="B33" s="135" t="inlineStr">
        <is>
          <t>91.21.22-447</t>
        </is>
      </c>
      <c r="C33" s="260" t="inlineStr">
        <is>
          <t>Установки электрометаллизационные</t>
        </is>
      </c>
      <c r="D33" s="253" t="inlineStr">
        <is>
          <t>маш.час</t>
        </is>
      </c>
      <c r="E33" s="348" t="n">
        <v>53.61</v>
      </c>
      <c r="F33" s="262" t="n">
        <v>74.23999999999999</v>
      </c>
      <c r="G33" s="30">
        <f>ROUND(E33*F33,2)</f>
        <v/>
      </c>
      <c r="H33" s="128">
        <f>G33/$G$67</f>
        <v/>
      </c>
      <c r="I33" s="30">
        <f>ROUND(F33*Прил.10!$D$12,2)</f>
        <v/>
      </c>
      <c r="J33" s="30">
        <f>ROUND(I33*E33,2)</f>
        <v/>
      </c>
    </row>
    <row r="34" hidden="1" outlineLevel="1" ht="14.25" customFormat="1" customHeight="1" s="196">
      <c r="A34" s="253" t="n">
        <v>17</v>
      </c>
      <c r="B34" s="135" t="inlineStr">
        <is>
          <t>91.06.09-011</t>
        </is>
      </c>
      <c r="C34" s="260" t="inlineStr">
        <is>
          <t>Люльки</t>
        </is>
      </c>
      <c r="D34" s="253" t="inlineStr">
        <is>
          <t>маш.-ч</t>
        </is>
      </c>
      <c r="E34" s="348" t="n">
        <v>58.74</v>
      </c>
      <c r="F34" s="262" t="n">
        <v>53.87</v>
      </c>
      <c r="G34" s="30">
        <f>ROUND(E34*F34,2)</f>
        <v/>
      </c>
      <c r="H34" s="128">
        <f>G34/$G$67</f>
        <v/>
      </c>
      <c r="I34" s="30">
        <f>ROUND(F34*Прил.10!$D$12,2)</f>
        <v/>
      </c>
      <c r="J34" s="30">
        <f>ROUND(I34*E34,2)</f>
        <v/>
      </c>
    </row>
    <row r="35" hidden="1" outlineLevel="1" ht="25.5" customFormat="1" customHeight="1" s="196">
      <c r="A35" s="253" t="n">
        <v>18</v>
      </c>
      <c r="B35" s="135" t="inlineStr">
        <is>
          <t>91.17.04-233</t>
        </is>
      </c>
      <c r="C35" s="260" t="inlineStr">
        <is>
          <t>Установки для сварки ручной дуговой (постоянного тока)</t>
        </is>
      </c>
      <c r="D35" s="253" t="inlineStr">
        <is>
          <t>маш.-ч</t>
        </is>
      </c>
      <c r="E35" s="348" t="n">
        <v>269.18</v>
      </c>
      <c r="F35" s="262" t="n">
        <v>8.1</v>
      </c>
      <c r="G35" s="30">
        <f>ROUND(E35*F35,2)</f>
        <v/>
      </c>
      <c r="H35" s="128">
        <f>G35/$G$67</f>
        <v/>
      </c>
      <c r="I35" s="30">
        <f>ROUND(F35*Прил.10!$D$12,2)</f>
        <v/>
      </c>
      <c r="J35" s="30">
        <f>ROUND(I35*E35,2)</f>
        <v/>
      </c>
    </row>
    <row r="36" hidden="1" outlineLevel="1" ht="25.5" customFormat="1" customHeight="1" s="196">
      <c r="A36" s="253" t="n">
        <v>19</v>
      </c>
      <c r="B36" s="135" t="inlineStr">
        <is>
          <t>91.10.01-002</t>
        </is>
      </c>
      <c r="C36" s="260" t="inlineStr">
        <is>
          <t>Агрегаты наполнительно-опрессовочные до 300 м3/ч</t>
        </is>
      </c>
      <c r="D36" s="253" t="inlineStr">
        <is>
          <t>маш.-ч</t>
        </is>
      </c>
      <c r="E36" s="348" t="n">
        <v>6.33</v>
      </c>
      <c r="F36" s="262" t="n">
        <v>287.99</v>
      </c>
      <c r="G36" s="30">
        <f>ROUND(E36*F36,2)</f>
        <v/>
      </c>
      <c r="H36" s="128">
        <f>G36/$G$67</f>
        <v/>
      </c>
      <c r="I36" s="30">
        <f>ROUND(F36*Прил.10!$D$12,2)</f>
        <v/>
      </c>
      <c r="J36" s="30">
        <f>ROUND(I36*E36,2)</f>
        <v/>
      </c>
    </row>
    <row r="37" hidden="1" outlineLevel="1" ht="25.5" customFormat="1" customHeight="1" s="196">
      <c r="A37" s="253" t="n">
        <v>20</v>
      </c>
      <c r="B37" s="135" t="inlineStr">
        <is>
          <t>91.21.18-031</t>
        </is>
      </c>
      <c r="C37" s="260" t="inlineStr">
        <is>
          <t>Установки для защиты изоляции трансформаторов от увлажнения</t>
        </is>
      </c>
      <c r="D37" s="253" t="inlineStr">
        <is>
          <t>маш.-ч</t>
        </is>
      </c>
      <c r="E37" s="348" t="n">
        <v>114.6</v>
      </c>
      <c r="F37" s="262" t="n">
        <v>13.49</v>
      </c>
      <c r="G37" s="30">
        <f>ROUND(E37*F37,2)</f>
        <v/>
      </c>
      <c r="H37" s="128">
        <f>G37/$G$67</f>
        <v/>
      </c>
      <c r="I37" s="30">
        <f>ROUND(F37*Прил.10!$D$12,2)</f>
        <v/>
      </c>
      <c r="J37" s="30">
        <f>ROUND(I37*E37,2)</f>
        <v/>
      </c>
    </row>
    <row r="38" hidden="1" outlineLevel="1" ht="25.5" customFormat="1" customHeight="1" s="196">
      <c r="A38" s="253" t="n">
        <v>21</v>
      </c>
      <c r="B38" s="135" t="inlineStr">
        <is>
          <t>91.21.22-091</t>
        </is>
      </c>
      <c r="C38" s="260" t="inlineStr">
        <is>
          <t>Выпрямители полупроводниковые для подогрева трансформаторов</t>
        </is>
      </c>
      <c r="D38" s="253" t="inlineStr">
        <is>
          <t>маш.-ч</t>
        </is>
      </c>
      <c r="E38" s="348" t="n">
        <v>348.9</v>
      </c>
      <c r="F38" s="262" t="n">
        <v>3.82</v>
      </c>
      <c r="G38" s="30">
        <f>ROUND(E38*F38,2)</f>
        <v/>
      </c>
      <c r="H38" s="128">
        <f>G38/$G$67</f>
        <v/>
      </c>
      <c r="I38" s="30">
        <f>ROUND(F38*Прил.10!$D$12,2)</f>
        <v/>
      </c>
      <c r="J38" s="30">
        <f>ROUND(I38*E38,2)</f>
        <v/>
      </c>
    </row>
    <row r="39" hidden="1" outlineLevel="1" ht="25.5" customFormat="1" customHeight="1" s="196">
      <c r="A39" s="253" t="n">
        <v>22</v>
      </c>
      <c r="B39" s="135" t="inlineStr">
        <is>
          <t>91.05.06-012</t>
        </is>
      </c>
      <c r="C39" s="260" t="inlineStr">
        <is>
          <t>Краны на гусеничном ходу, грузоподъемность до 16 т</t>
        </is>
      </c>
      <c r="D39" s="253" t="inlineStr">
        <is>
          <t>маш.-ч</t>
        </is>
      </c>
      <c r="E39" s="348" t="n">
        <v>12.02</v>
      </c>
      <c r="F39" s="262" t="n">
        <v>96.89</v>
      </c>
      <c r="G39" s="30">
        <f>ROUND(E39*F39,2)</f>
        <v/>
      </c>
      <c r="H39" s="128">
        <f>G39/$G$67</f>
        <v/>
      </c>
      <c r="I39" s="30">
        <f>ROUND(F39*Прил.10!$D$12,2)</f>
        <v/>
      </c>
      <c r="J39" s="30">
        <f>ROUND(I39*E39,2)</f>
        <v/>
      </c>
    </row>
    <row r="40" hidden="1" outlineLevel="1" ht="14.25" customFormat="1" customHeight="1" s="196">
      <c r="A40" s="253" t="n">
        <v>23</v>
      </c>
      <c r="B40" s="135" t="inlineStr">
        <is>
          <t>91.09.12-101</t>
        </is>
      </c>
      <c r="C40" s="260" t="inlineStr">
        <is>
          <t>Станки рельсорезные</t>
        </is>
      </c>
      <c r="D40" s="253" t="inlineStr">
        <is>
          <t>маш.-ч</t>
        </is>
      </c>
      <c r="E40" s="348" t="n">
        <v>27.95</v>
      </c>
      <c r="F40" s="262" t="n">
        <v>20</v>
      </c>
      <c r="G40" s="30">
        <f>ROUND(E40*F40,2)</f>
        <v/>
      </c>
      <c r="H40" s="128">
        <f>G40/$G$67</f>
        <v/>
      </c>
      <c r="I40" s="30">
        <f>ROUND(F40*Прил.10!$D$12,2)</f>
        <v/>
      </c>
      <c r="J40" s="30">
        <f>ROUND(I40*E40,2)</f>
        <v/>
      </c>
    </row>
    <row r="41" hidden="1" outlineLevel="1" ht="14.25" customFormat="1" customHeight="1" s="196">
      <c r="A41" s="253" t="n">
        <v>24</v>
      </c>
      <c r="B41" s="135" t="inlineStr">
        <is>
          <t>91.21.18-051</t>
        </is>
      </c>
      <c r="C41" s="260" t="inlineStr">
        <is>
          <t>Шкафы сушильные</t>
        </is>
      </c>
      <c r="D41" s="253" t="inlineStr">
        <is>
          <t>маш.-ч</t>
        </is>
      </c>
      <c r="E41" s="348" t="n">
        <v>187.92</v>
      </c>
      <c r="F41" s="262" t="n">
        <v>2.67</v>
      </c>
      <c r="G41" s="30">
        <f>ROUND(E41*F41,2)</f>
        <v/>
      </c>
      <c r="H41" s="128">
        <f>G41/$G$67</f>
        <v/>
      </c>
      <c r="I41" s="30">
        <f>ROUND(F41*Прил.10!$D$12,2)</f>
        <v/>
      </c>
      <c r="J41" s="30">
        <f>ROUND(I41*E41,2)</f>
        <v/>
      </c>
    </row>
    <row r="42" hidden="1" outlineLevel="1" ht="14.25" customFormat="1" customHeight="1" s="196">
      <c r="A42" s="253" t="n">
        <v>25</v>
      </c>
      <c r="B42" s="135" t="inlineStr">
        <is>
          <t>91.08.04-021</t>
        </is>
      </c>
      <c r="C42" s="260" t="inlineStr">
        <is>
          <t>Котлы битумные передвижные 400 л</t>
        </is>
      </c>
      <c r="D42" s="253" t="inlineStr">
        <is>
          <t>маш.-ч</t>
        </is>
      </c>
      <c r="E42" s="348" t="n">
        <v>14.43</v>
      </c>
      <c r="F42" s="262" t="n">
        <v>30</v>
      </c>
      <c r="G42" s="30">
        <f>ROUND(E42*F42,2)</f>
        <v/>
      </c>
      <c r="H42" s="128">
        <f>G42/$G$67</f>
        <v/>
      </c>
      <c r="I42" s="30">
        <f>ROUND(F42*Прил.10!$D$12,2)</f>
        <v/>
      </c>
      <c r="J42" s="30">
        <f>ROUND(I42*E42,2)</f>
        <v/>
      </c>
    </row>
    <row r="43" hidden="1" outlineLevel="1" ht="14.25" customFormat="1" customHeight="1" s="196">
      <c r="A43" s="253" t="n">
        <v>26</v>
      </c>
      <c r="B43" s="135" t="inlineStr">
        <is>
          <t>91.01.01-035</t>
        </is>
      </c>
      <c r="C43" s="260" t="inlineStr">
        <is>
          <t>Бульдозеры, мощность 79 кВт (108 л.с.)</t>
        </is>
      </c>
      <c r="D43" s="253" t="inlineStr">
        <is>
          <t>маш.-ч</t>
        </is>
      </c>
      <c r="E43" s="348" t="n">
        <v>5.38</v>
      </c>
      <c r="F43" s="262" t="n">
        <v>79.06999999999999</v>
      </c>
      <c r="G43" s="30">
        <f>ROUND(E43*F43,2)</f>
        <v/>
      </c>
      <c r="H43" s="128">
        <f>G43/$G$67</f>
        <v/>
      </c>
      <c r="I43" s="30">
        <f>ROUND(F43*Прил.10!$D$12,2)</f>
        <v/>
      </c>
      <c r="J43" s="30">
        <f>ROUND(I43*E43,2)</f>
        <v/>
      </c>
    </row>
    <row r="44" hidden="1" outlineLevel="1" ht="25.5" customFormat="1" customHeight="1" s="196">
      <c r="A44" s="253" t="n">
        <v>27</v>
      </c>
      <c r="B44" s="135" t="inlineStr">
        <is>
          <t>91.08.09-023</t>
        </is>
      </c>
      <c r="C44" s="260" t="inlineStr">
        <is>
          <t>Трамбовки пневматические при работе от передвижных компрессорных станций</t>
        </is>
      </c>
      <c r="D44" s="253" t="inlineStr">
        <is>
          <t>маш.-ч</t>
        </is>
      </c>
      <c r="E44" s="348" t="n">
        <v>753.42</v>
      </c>
      <c r="F44" s="262" t="n">
        <v>0.55</v>
      </c>
      <c r="G44" s="30">
        <f>ROUND(E44*F44,2)</f>
        <v/>
      </c>
      <c r="H44" s="128">
        <f>G44/$G$67</f>
        <v/>
      </c>
      <c r="I44" s="30">
        <f>ROUND(F44*Прил.10!$D$12,2)</f>
        <v/>
      </c>
      <c r="J44" s="30">
        <f>ROUND(I44*E44,2)</f>
        <v/>
      </c>
    </row>
    <row r="45" hidden="1" outlineLevel="1" ht="25.5" customFormat="1" customHeight="1" s="196">
      <c r="A45" s="253" t="n">
        <v>28</v>
      </c>
      <c r="B45" s="135" t="inlineStr">
        <is>
          <t>91.06.03-058</t>
        </is>
      </c>
      <c r="C45" s="260" t="inlineStr">
        <is>
          <t>Лебедки электрические тяговым усилием 156,96 кН (16 т)</t>
        </is>
      </c>
      <c r="D45" s="253" t="inlineStr">
        <is>
          <t>маш.-ч</t>
        </is>
      </c>
      <c r="E45" s="348" t="n">
        <v>3.11</v>
      </c>
      <c r="F45" s="262" t="n">
        <v>131.44</v>
      </c>
      <c r="G45" s="30">
        <f>ROUND(E45*F45,2)</f>
        <v/>
      </c>
      <c r="H45" s="128">
        <f>G45/$G$67</f>
        <v/>
      </c>
      <c r="I45" s="30">
        <f>ROUND(F45*Прил.10!$D$12,2)</f>
        <v/>
      </c>
      <c r="J45" s="30">
        <f>ROUND(I45*E45,2)</f>
        <v/>
      </c>
    </row>
    <row r="46" hidden="1" outlineLevel="1" ht="25.5" customFormat="1" customHeight="1" s="196">
      <c r="A46" s="253" t="n">
        <v>29</v>
      </c>
      <c r="B46" s="135" t="inlineStr">
        <is>
          <t>91.06.06-042</t>
        </is>
      </c>
      <c r="C46" s="260" t="inlineStr">
        <is>
          <t>Подъемники гидравлические, высота подъема 10 м</t>
        </is>
      </c>
      <c r="D46" s="253" t="inlineStr">
        <is>
          <t>маш.-ч</t>
        </is>
      </c>
      <c r="E46" s="348" t="n">
        <v>13.42</v>
      </c>
      <c r="F46" s="262" t="n">
        <v>29.6</v>
      </c>
      <c r="G46" s="30">
        <f>ROUND(E46*F46,2)</f>
        <v/>
      </c>
      <c r="H46" s="128">
        <f>G46/$G$67</f>
        <v/>
      </c>
      <c r="I46" s="30">
        <f>ROUND(F46*Прил.10!$D$12,2)</f>
        <v/>
      </c>
      <c r="J46" s="30">
        <f>ROUND(I46*E46,2)</f>
        <v/>
      </c>
    </row>
    <row r="47" hidden="1" outlineLevel="1" ht="25.5" customFormat="1" customHeight="1" s="196">
      <c r="A47" s="253" t="n">
        <v>30</v>
      </c>
      <c r="B47" s="135" t="inlineStr">
        <is>
          <t>91.16.01-002</t>
        </is>
      </c>
      <c r="C47" s="260" t="inlineStr">
        <is>
          <t>Электростанции передвижные, мощность 4 кВт</t>
        </is>
      </c>
      <c r="D47" s="253" t="inlineStr">
        <is>
          <t>маш.-ч</t>
        </is>
      </c>
      <c r="E47" s="348" t="n">
        <v>13.97</v>
      </c>
      <c r="F47" s="262" t="n">
        <v>27.11</v>
      </c>
      <c r="G47" s="30">
        <f>ROUND(E47*F47,2)</f>
        <v/>
      </c>
      <c r="H47" s="128">
        <f>G47/$G$67</f>
        <v/>
      </c>
      <c r="I47" s="30">
        <f>ROUND(F47*Прил.10!$D$12,2)</f>
        <v/>
      </c>
      <c r="J47" s="30">
        <f>ROUND(I47*E47,2)</f>
        <v/>
      </c>
    </row>
    <row r="48" hidden="1" outlineLevel="1" ht="38.25" customFormat="1" customHeight="1" s="196">
      <c r="A48" s="253" t="n">
        <v>31</v>
      </c>
      <c r="B48" s="135" t="inlineStr">
        <is>
          <t>91.17.04-036</t>
        </is>
      </c>
      <c r="C48" s="260" t="inlineStr">
        <is>
          <t>Агрегаты сварочные передвижные с дизельным двигателем, номинальный сварочный ток 250-400 А</t>
        </is>
      </c>
      <c r="D48" s="253" t="inlineStr">
        <is>
          <t>маш.-ч</t>
        </is>
      </c>
      <c r="E48" s="348" t="n">
        <v>20.9</v>
      </c>
      <c r="F48" s="262" t="n">
        <v>14</v>
      </c>
      <c r="G48" s="30">
        <f>ROUND(E48*F48,2)</f>
        <v/>
      </c>
      <c r="H48" s="128">
        <f>G48/$G$67</f>
        <v/>
      </c>
      <c r="I48" s="30">
        <f>ROUND(F48*Прил.10!$D$12,2)</f>
        <v/>
      </c>
      <c r="J48" s="30">
        <f>ROUND(I48*E48,2)</f>
        <v/>
      </c>
    </row>
    <row r="49" hidden="1" outlineLevel="1" ht="38.25" customFormat="1" customHeight="1" s="196">
      <c r="A49" s="253" t="n">
        <v>32</v>
      </c>
      <c r="B49" s="135" t="inlineStr">
        <is>
          <t>91.01.05-086</t>
        </is>
      </c>
      <c r="C49" s="260" t="inlineStr">
        <is>
          <t>Экскаваторы одноковшовые дизельные на гусеничном ходу, емкость ковша 0,65 м3</t>
        </is>
      </c>
      <c r="D49" s="253" t="inlineStr">
        <is>
          <t>маш.-ч</t>
        </is>
      </c>
      <c r="E49" s="348" t="n">
        <v>2.46</v>
      </c>
      <c r="F49" s="262" t="n">
        <v>115.27</v>
      </c>
      <c r="G49" s="30">
        <f>ROUND(E49*F49,2)</f>
        <v/>
      </c>
      <c r="H49" s="128">
        <f>G49/$G$67</f>
        <v/>
      </c>
      <c r="I49" s="30">
        <f>ROUND(F49*Прил.10!$D$12,2)</f>
        <v/>
      </c>
      <c r="J49" s="30">
        <f>ROUND(I49*E49,2)</f>
        <v/>
      </c>
    </row>
    <row r="50" hidden="1" outlineLevel="1" ht="25.5" customFormat="1" customHeight="1" s="196">
      <c r="A50" s="253" t="n">
        <v>33</v>
      </c>
      <c r="B50" s="135" t="inlineStr">
        <is>
          <t>91.14.02-002</t>
        </is>
      </c>
      <c r="C50" s="260" t="inlineStr">
        <is>
          <t>Автомобили бортовые, грузоподъемность до 8 т</t>
        </is>
      </c>
      <c r="D50" s="253" t="inlineStr">
        <is>
          <t>маш.-ч</t>
        </is>
      </c>
      <c r="E50" s="348" t="n">
        <v>3.12</v>
      </c>
      <c r="F50" s="262" t="n">
        <v>85.84</v>
      </c>
      <c r="G50" s="30">
        <f>ROUND(E50*F50,2)</f>
        <v/>
      </c>
      <c r="H50" s="128">
        <f>G50/$G$67</f>
        <v/>
      </c>
      <c r="I50" s="30">
        <f>ROUND(F50*Прил.10!$D$12,2)</f>
        <v/>
      </c>
      <c r="J50" s="30">
        <f>ROUND(I50*E50,2)</f>
        <v/>
      </c>
    </row>
    <row r="51" hidden="1" outlineLevel="1" ht="38.25" customFormat="1" customHeight="1" s="196">
      <c r="A51" s="253" t="n">
        <v>34</v>
      </c>
      <c r="B51" s="135" t="inlineStr">
        <is>
          <t>91.21.22-231</t>
        </is>
      </c>
      <c r="C51" s="260" t="inlineStr">
        <is>
          <t>Мотопомпы бензиновые производительностью 54 м3/час, высота подъема 26 м, глубина всасывания 8 м</t>
        </is>
      </c>
      <c r="D51" s="253" t="inlineStr">
        <is>
          <t>маш.-ч</t>
        </is>
      </c>
      <c r="E51" s="348" t="n">
        <v>28.78</v>
      </c>
      <c r="F51" s="262" t="n">
        <v>9.08</v>
      </c>
      <c r="G51" s="30">
        <f>ROUND(E51*F51,2)</f>
        <v/>
      </c>
      <c r="H51" s="128">
        <f>G51/$G$67</f>
        <v/>
      </c>
      <c r="I51" s="30">
        <f>ROUND(F51*Прил.10!$D$12,2)</f>
        <v/>
      </c>
      <c r="J51" s="30">
        <f>ROUND(I51*E51,2)</f>
        <v/>
      </c>
    </row>
    <row r="52" hidden="1" outlineLevel="1" ht="25.5" customFormat="1" customHeight="1" s="196">
      <c r="A52" s="253" t="n">
        <v>35</v>
      </c>
      <c r="B52" s="135" t="inlineStr">
        <is>
          <t>91.15.03-014</t>
        </is>
      </c>
      <c r="C52" s="260" t="inlineStr">
        <is>
          <t>Тракторы на пневмоколесном ходу, мощность 59 кВт (80 л.с.)</t>
        </is>
      </c>
      <c r="D52" s="253" t="inlineStr">
        <is>
          <t>маш.-ч</t>
        </is>
      </c>
      <c r="E52" s="348" t="n">
        <v>3.3</v>
      </c>
      <c r="F52" s="262" t="n">
        <v>74.61</v>
      </c>
      <c r="G52" s="30">
        <f>ROUND(E52*F52,2)</f>
        <v/>
      </c>
      <c r="H52" s="128">
        <f>G52/$G$67</f>
        <v/>
      </c>
      <c r="I52" s="30">
        <f>ROUND(F52*Прил.10!$D$12,2)</f>
        <v/>
      </c>
      <c r="J52" s="30">
        <f>ROUND(I52*E52,2)</f>
        <v/>
      </c>
    </row>
    <row r="53" hidden="1" outlineLevel="1" ht="25.5" customFormat="1" customHeight="1" s="196">
      <c r="A53" s="253" t="n">
        <v>36</v>
      </c>
      <c r="B53" s="135" t="inlineStr">
        <is>
          <t>91.14.02-001</t>
        </is>
      </c>
      <c r="C53" s="260" t="inlineStr">
        <is>
          <t>Автомобили бортовые, грузоподъемность до 5 т</t>
        </is>
      </c>
      <c r="D53" s="253" t="inlineStr">
        <is>
          <t>маш.час</t>
        </is>
      </c>
      <c r="E53" s="348" t="n">
        <v>3.42</v>
      </c>
      <c r="F53" s="262" t="n">
        <v>65.70999999999999</v>
      </c>
      <c r="G53" s="30">
        <f>ROUND(E53*F53,2)</f>
        <v/>
      </c>
      <c r="H53" s="128">
        <f>G53/$G$67</f>
        <v/>
      </c>
      <c r="I53" s="30">
        <f>ROUND(F53*Прил.10!$D$12,2)</f>
        <v/>
      </c>
      <c r="J53" s="30">
        <f>ROUND(I53*E53,2)</f>
        <v/>
      </c>
    </row>
    <row r="54" hidden="1" outlineLevel="1" ht="14.25" customFormat="1" customHeight="1" s="196">
      <c r="A54" s="253" t="n">
        <v>37</v>
      </c>
      <c r="B54" s="135" t="inlineStr">
        <is>
          <t>91.14.04-002</t>
        </is>
      </c>
      <c r="C54" s="260" t="inlineStr">
        <is>
          <t>Тягачи седельные, грузоподъемность 15 т</t>
        </is>
      </c>
      <c r="D54" s="253" t="inlineStr">
        <is>
          <t>маш.-ч</t>
        </is>
      </c>
      <c r="E54" s="348" t="n">
        <v>2.29</v>
      </c>
      <c r="F54" s="262" t="n">
        <v>94.38</v>
      </c>
      <c r="G54" s="30">
        <f>ROUND(E54*F54,2)</f>
        <v/>
      </c>
      <c r="H54" s="128">
        <f>G54/$G$67</f>
        <v/>
      </c>
      <c r="I54" s="30">
        <f>ROUND(F54*Прил.10!$D$12,2)</f>
        <v/>
      </c>
      <c r="J54" s="30">
        <f>ROUND(I54*E54,2)</f>
        <v/>
      </c>
    </row>
    <row r="55" hidden="1" outlineLevel="1" ht="14.25" customFormat="1" customHeight="1" s="196">
      <c r="A55" s="253" t="n">
        <v>38</v>
      </c>
      <c r="B55" s="135" t="inlineStr">
        <is>
          <t>91.06.05-011</t>
        </is>
      </c>
      <c r="C55" s="260" t="inlineStr">
        <is>
          <t>Погрузчики, грузоподъемность 5 т</t>
        </is>
      </c>
      <c r="D55" s="253" t="inlineStr">
        <is>
          <t>маш.-ч</t>
        </is>
      </c>
      <c r="E55" s="348" t="n">
        <v>2.09</v>
      </c>
      <c r="F55" s="262" t="n">
        <v>89.98999999999999</v>
      </c>
      <c r="G55" s="30">
        <f>ROUND(E55*F55,2)</f>
        <v/>
      </c>
      <c r="H55" s="128">
        <f>G55/$G$67</f>
        <v/>
      </c>
      <c r="I55" s="30">
        <f>ROUND(F55*Прил.10!$D$12,2)</f>
        <v/>
      </c>
      <c r="J55" s="30">
        <f>ROUND(I55*E55,2)</f>
        <v/>
      </c>
    </row>
    <row r="56" hidden="1" outlineLevel="1" ht="25.5" customFormat="1" customHeight="1" s="196">
      <c r="A56" s="253" t="n">
        <v>39</v>
      </c>
      <c r="B56" s="135" t="inlineStr">
        <is>
          <t>91.06.01-003</t>
        </is>
      </c>
      <c r="C56" s="260" t="inlineStr">
        <is>
          <t>Домкраты гидравлические, грузоподъемность 63-100 т</t>
        </is>
      </c>
      <c r="D56" s="253" t="inlineStr">
        <is>
          <t>маш.-ч</t>
        </is>
      </c>
      <c r="E56" s="348" t="n">
        <v>133.63</v>
      </c>
      <c r="F56" s="262" t="n">
        <v>0.9</v>
      </c>
      <c r="G56" s="30">
        <f>ROUND(E56*F56,2)</f>
        <v/>
      </c>
      <c r="H56" s="128">
        <f>G56/$G$67</f>
        <v/>
      </c>
      <c r="I56" s="30">
        <f>ROUND(F56*Прил.10!$D$12,2)</f>
        <v/>
      </c>
      <c r="J56" s="30">
        <f>ROUND(I56*E56,2)</f>
        <v/>
      </c>
    </row>
    <row r="57" hidden="1" outlineLevel="1" ht="25.5" customFormat="1" customHeight="1" s="196">
      <c r="A57" s="253" t="n">
        <v>40</v>
      </c>
      <c r="B57" s="135" t="inlineStr">
        <is>
          <t>91.14.05-002</t>
        </is>
      </c>
      <c r="C57" s="260" t="inlineStr">
        <is>
          <t>Полуприцепы-тяжеловозы, грузоподъемность 40 т</t>
        </is>
      </c>
      <c r="D57" s="253" t="inlineStr">
        <is>
          <t>маш.-ч</t>
        </is>
      </c>
      <c r="E57" s="348" t="n">
        <v>2.29</v>
      </c>
      <c r="F57" s="262" t="n">
        <v>28.65</v>
      </c>
      <c r="G57" s="30">
        <f>ROUND(E57*F57,2)</f>
        <v/>
      </c>
      <c r="H57" s="128">
        <f>G57/$G$67</f>
        <v/>
      </c>
      <c r="I57" s="30">
        <f>ROUND(F57*Прил.10!$D$12,2)</f>
        <v/>
      </c>
      <c r="J57" s="30">
        <f>ROUND(I57*E57,2)</f>
        <v/>
      </c>
    </row>
    <row r="58" hidden="1" outlineLevel="1" ht="14.25" customFormat="1" customHeight="1" s="196">
      <c r="A58" s="253" t="n">
        <v>41</v>
      </c>
      <c r="B58" s="135" t="inlineStr">
        <is>
          <t>91.07.04-001</t>
        </is>
      </c>
      <c r="C58" s="260" t="inlineStr">
        <is>
          <t>Вибраторы глубинные</t>
        </is>
      </c>
      <c r="D58" s="253" t="inlineStr">
        <is>
          <t>маш.-ч</t>
        </is>
      </c>
      <c r="E58" s="348" t="n">
        <v>29.54</v>
      </c>
      <c r="F58" s="262" t="n">
        <v>1.9</v>
      </c>
      <c r="G58" s="30">
        <f>ROUND(E58*F58,2)</f>
        <v/>
      </c>
      <c r="H58" s="128">
        <f>G58/$G$67</f>
        <v/>
      </c>
      <c r="I58" s="30">
        <f>ROUND(F58*Прил.10!$D$12,2)</f>
        <v/>
      </c>
      <c r="J58" s="30">
        <f>ROUND(I58*E58,2)</f>
        <v/>
      </c>
    </row>
    <row r="59" hidden="1" outlineLevel="1" ht="25.5" customFormat="1" customHeight="1" s="196">
      <c r="A59" s="253" t="n">
        <v>42</v>
      </c>
      <c r="B59" s="135" t="inlineStr">
        <is>
          <t>91.19.02-002</t>
        </is>
      </c>
      <c r="C59" s="260" t="inlineStr">
        <is>
          <t>Маслонасосы шестеренные, производительность 2,3 м3/час</t>
        </is>
      </c>
      <c r="D59" s="253" t="inlineStr">
        <is>
          <t>маш.-ч</t>
        </is>
      </c>
      <c r="E59" s="348" t="n">
        <v>57.96</v>
      </c>
      <c r="F59" s="262" t="n">
        <v>0.9</v>
      </c>
      <c r="G59" s="30">
        <f>ROUND(E59*F59,2)</f>
        <v/>
      </c>
      <c r="H59" s="128">
        <f>G59/$G$67</f>
        <v/>
      </c>
      <c r="I59" s="30">
        <f>ROUND(F59*Прил.10!$D$12,2)</f>
        <v/>
      </c>
      <c r="J59" s="30">
        <f>ROUND(I59*E59,2)</f>
        <v/>
      </c>
    </row>
    <row r="60" hidden="1" outlineLevel="1" ht="14.25" customFormat="1" customHeight="1" s="196">
      <c r="A60" s="253" t="n">
        <v>43</v>
      </c>
      <c r="B60" s="135" t="inlineStr">
        <is>
          <t>91.01.01-036</t>
        </is>
      </c>
      <c r="C60" s="260" t="inlineStr">
        <is>
          <t>Бульдозеры, мощность 96 кВт (130 л.с.)</t>
        </is>
      </c>
      <c r="D60" s="253" t="inlineStr">
        <is>
          <t>маш.-ч</t>
        </is>
      </c>
      <c r="E60" s="348" t="n">
        <v>0.55</v>
      </c>
      <c r="F60" s="262" t="n">
        <v>94.05</v>
      </c>
      <c r="G60" s="30">
        <f>ROUND(E60*F60,2)</f>
        <v/>
      </c>
      <c r="H60" s="128">
        <f>G60/$G$67</f>
        <v/>
      </c>
      <c r="I60" s="30">
        <f>ROUND(F60*Прил.10!$D$12,2)</f>
        <v/>
      </c>
      <c r="J60" s="30">
        <f>ROUND(I60*E60,2)</f>
        <v/>
      </c>
    </row>
    <row r="61" hidden="1" outlineLevel="1" ht="14.25" customFormat="1" customHeight="1" s="196">
      <c r="A61" s="253" t="n">
        <v>44</v>
      </c>
      <c r="B61" s="135" t="inlineStr">
        <is>
          <t>91.06.05-011</t>
        </is>
      </c>
      <c r="C61" s="260" t="inlineStr">
        <is>
          <t>Погрузчики, грузоподъемность 5 т</t>
        </is>
      </c>
      <c r="D61" s="253" t="inlineStr">
        <is>
          <t>маш.час</t>
        </is>
      </c>
      <c r="E61" s="348" t="n">
        <v>0.57</v>
      </c>
      <c r="F61" s="262" t="n">
        <v>89.98999999999999</v>
      </c>
      <c r="G61" s="30">
        <f>ROUND(E61*F61,2)</f>
        <v/>
      </c>
      <c r="H61" s="128">
        <f>G61/$G$67</f>
        <v/>
      </c>
      <c r="I61" s="30">
        <f>ROUND(F61*Прил.10!$D$12,2)</f>
        <v/>
      </c>
      <c r="J61" s="30">
        <f>ROUND(I61*E61,2)</f>
        <v/>
      </c>
    </row>
    <row r="62" hidden="1" outlineLevel="1" ht="25.5" customFormat="1" customHeight="1" s="196">
      <c r="A62" s="253" t="n">
        <v>45</v>
      </c>
      <c r="B62" s="135" t="inlineStr">
        <is>
          <t>91.19.10-031</t>
        </is>
      </c>
      <c r="C62" s="260" t="inlineStr">
        <is>
          <t>Станции насосные для привода гидродомкратов</t>
        </is>
      </c>
      <c r="D62" s="253" t="inlineStr">
        <is>
          <t>маш.-ч</t>
        </is>
      </c>
      <c r="E62" s="348" t="n">
        <v>27.15</v>
      </c>
      <c r="F62" s="262" t="n">
        <v>1.82</v>
      </c>
      <c r="G62" s="30">
        <f>ROUND(E62*F62,2)</f>
        <v/>
      </c>
      <c r="H62" s="128">
        <f>G62/$G$67</f>
        <v/>
      </c>
      <c r="I62" s="30">
        <f>ROUND(F62*Прил.10!$D$12,2)</f>
        <v/>
      </c>
      <c r="J62" s="30">
        <f>ROUND(I62*E62,2)</f>
        <v/>
      </c>
    </row>
    <row r="63" hidden="1" outlineLevel="1" ht="38.25" customFormat="1" customHeight="1" s="196">
      <c r="A63" s="253" t="n">
        <v>46</v>
      </c>
      <c r="B63" s="135" t="inlineStr">
        <is>
          <t>91.21.01-012</t>
        </is>
      </c>
      <c r="C63" s="260" t="inlineStr">
        <is>
          <t>Агрегаты окрасочные высокого давления для окраски поверхностей конструкций, мощность 1 кВт</t>
        </is>
      </c>
      <c r="D63" s="253" t="inlineStr">
        <is>
          <t>маш.-ч</t>
        </is>
      </c>
      <c r="E63" s="348" t="n">
        <v>3.54</v>
      </c>
      <c r="F63" s="262" t="n">
        <v>6.82</v>
      </c>
      <c r="G63" s="30">
        <f>ROUND(E63*F63,2)</f>
        <v/>
      </c>
      <c r="H63" s="128">
        <f>G63/$G$67</f>
        <v/>
      </c>
      <c r="I63" s="30">
        <f>ROUND(F63*Прил.10!$D$12,2)</f>
        <v/>
      </c>
      <c r="J63" s="30">
        <f>ROUND(I63*E63,2)</f>
        <v/>
      </c>
    </row>
    <row r="64" hidden="1" outlineLevel="1" ht="14.25" customFormat="1" customHeight="1" s="196">
      <c r="A64" s="253" t="n">
        <v>47</v>
      </c>
      <c r="B64" s="135" t="inlineStr">
        <is>
          <t>91.07.04-002</t>
        </is>
      </c>
      <c r="C64" s="260" t="inlineStr">
        <is>
          <t>Вибраторы поверхностные</t>
        </is>
      </c>
      <c r="D64" s="253" t="inlineStr">
        <is>
          <t>маш.-ч</t>
        </is>
      </c>
      <c r="E64" s="348" t="n">
        <v>37.53</v>
      </c>
      <c r="F64" s="262" t="n">
        <v>0.5</v>
      </c>
      <c r="G64" s="30">
        <f>ROUND(E64*F64,2)</f>
        <v/>
      </c>
      <c r="H64" s="128">
        <f>G64/$G$67</f>
        <v/>
      </c>
      <c r="I64" s="30">
        <f>ROUND(F64*Прил.10!$D$12,2)</f>
        <v/>
      </c>
      <c r="J64" s="30">
        <f>ROUND(I64*E64,2)</f>
        <v/>
      </c>
    </row>
    <row r="65" hidden="1" outlineLevel="1" ht="25.5" customFormat="1" customHeight="1" s="196">
      <c r="A65" s="253" t="n">
        <v>48</v>
      </c>
      <c r="B65" s="135" t="inlineStr">
        <is>
          <t>91.07.08-024</t>
        </is>
      </c>
      <c r="C65" s="260" t="inlineStr">
        <is>
          <t>Растворосмесители передвижные, объем барабана 65 л</t>
        </is>
      </c>
      <c r="D65" s="253" t="inlineStr">
        <is>
          <t>маш.-ч</t>
        </is>
      </c>
      <c r="E65" s="348" t="n">
        <v>0.53</v>
      </c>
      <c r="F65" s="262" t="n">
        <v>12.39</v>
      </c>
      <c r="G65" s="30">
        <f>ROUND(E65*F65,2)</f>
        <v/>
      </c>
      <c r="H65" s="128">
        <f>G65/$G$67</f>
        <v/>
      </c>
      <c r="I65" s="30">
        <f>ROUND(F65*Прил.10!$D$12,2)</f>
        <v/>
      </c>
      <c r="J65" s="30">
        <f>ROUND(I65*E65,2)</f>
        <v/>
      </c>
    </row>
    <row r="66" collapsed="1" ht="14.25" customFormat="1" customHeight="1" s="196">
      <c r="A66" s="253" t="n"/>
      <c r="B66" s="253" t="n"/>
      <c r="C66" s="260" t="inlineStr">
        <is>
          <t>Итого прочие машины и механизмы</t>
        </is>
      </c>
      <c r="D66" s="253" t="n"/>
      <c r="E66" s="261" t="n"/>
      <c r="F66" s="30" t="n"/>
      <c r="G66" s="127">
        <f>SUM(G27:G65)</f>
        <v/>
      </c>
      <c r="H66" s="128">
        <f>G66/G67</f>
        <v/>
      </c>
      <c r="I66" s="30" t="n"/>
      <c r="J66" s="127">
        <f>SUM(J27:J65)</f>
        <v/>
      </c>
    </row>
    <row r="67" ht="25.5" customFormat="1" customHeight="1" s="196">
      <c r="A67" s="253" t="n"/>
      <c r="B67" s="253" t="n"/>
      <c r="C67" s="242" t="inlineStr">
        <is>
          <t>Итого по разделу «Машины и механизмы»</t>
        </is>
      </c>
      <c r="D67" s="253" t="n"/>
      <c r="E67" s="261" t="n"/>
      <c r="F67" s="30" t="n"/>
      <c r="G67" s="30">
        <f>G66+G26</f>
        <v/>
      </c>
      <c r="H67" s="129" t="n">
        <v>1</v>
      </c>
      <c r="I67" s="130" t="n"/>
      <c r="J67" s="131">
        <f>J66+J26</f>
        <v/>
      </c>
    </row>
    <row r="68" ht="14.25" customFormat="1" customHeight="1" s="196">
      <c r="A68" s="253" t="n"/>
      <c r="B68" s="242" t="inlineStr">
        <is>
          <t>Оборудование</t>
        </is>
      </c>
      <c r="C68" s="333" t="n"/>
      <c r="D68" s="333" t="n"/>
      <c r="E68" s="333" t="n"/>
      <c r="F68" s="333" t="n"/>
      <c r="G68" s="333" t="n"/>
      <c r="H68" s="334" t="n"/>
      <c r="I68" s="125" t="n"/>
      <c r="J68" s="125" t="n"/>
    </row>
    <row r="69">
      <c r="A69" s="253" t="n"/>
      <c r="B69" s="256" t="inlineStr">
        <is>
          <t>Основное оборудование</t>
        </is>
      </c>
      <c r="C69" s="349" t="n"/>
      <c r="D69" s="349" t="n"/>
      <c r="E69" s="349" t="n"/>
      <c r="F69" s="349" t="n"/>
      <c r="G69" s="349" t="n"/>
      <c r="H69" s="350" t="n"/>
      <c r="I69" s="125" t="n"/>
      <c r="J69" s="125" t="n"/>
    </row>
    <row r="70" ht="51" customHeight="1" s="198">
      <c r="A70" s="253" t="n">
        <v>49</v>
      </c>
      <c r="B70" s="135" t="inlineStr">
        <is>
          <t>БЦ.21.25</t>
        </is>
      </c>
      <c r="C70" s="260" t="inlineStr">
        <is>
          <t>Компенсация реактивной мощности ШР 330 кВ  330(3х110) Мвар</t>
        </is>
      </c>
      <c r="D70" s="253" t="inlineStr">
        <is>
          <t>компл.</t>
        </is>
      </c>
      <c r="E70" s="348" t="n">
        <v>1</v>
      </c>
      <c r="F70" s="30">
        <f>ROUND(I70/Прил.10!D14,2)</f>
        <v/>
      </c>
      <c r="G70" s="30">
        <f>ROUND(E70*F70,2)</f>
        <v/>
      </c>
      <c r="H70" s="128">
        <f>G70/G73</f>
        <v/>
      </c>
      <c r="I70" s="30" t="n">
        <v>365000000</v>
      </c>
      <c r="J70" s="30">
        <f>ROUND(I70*E70,2)</f>
        <v/>
      </c>
    </row>
    <row r="71">
      <c r="A71" s="253" t="n"/>
      <c r="B71" s="253" t="n"/>
      <c r="C71" s="260" t="inlineStr">
        <is>
          <t>Итого основное оборудование</t>
        </is>
      </c>
      <c r="D71" s="253" t="n"/>
      <c r="E71" s="348" t="n"/>
      <c r="F71" s="262" t="n"/>
      <c r="G71" s="30">
        <f>G70</f>
        <v/>
      </c>
      <c r="H71" s="263" t="n">
        <v>0</v>
      </c>
      <c r="I71" s="127" t="n"/>
      <c r="J71" s="30">
        <f>J70</f>
        <v/>
      </c>
    </row>
    <row r="72">
      <c r="A72" s="253" t="n"/>
      <c r="B72" s="253" t="n"/>
      <c r="C72" s="260" t="inlineStr">
        <is>
          <t>Итого прочее оборудование</t>
        </is>
      </c>
      <c r="D72" s="253" t="n"/>
      <c r="E72" s="348" t="n"/>
      <c r="F72" s="262" t="n"/>
      <c r="G72" s="30" t="n">
        <v>0</v>
      </c>
      <c r="H72" s="263" t="n">
        <v>0</v>
      </c>
      <c r="I72" s="127" t="n"/>
      <c r="J72" s="30" t="n">
        <v>0</v>
      </c>
    </row>
    <row r="73">
      <c r="A73" s="253" t="n"/>
      <c r="B73" s="253" t="n"/>
      <c r="C73" s="242" t="inlineStr">
        <is>
          <t>Итого по разделу «Оборудование»</t>
        </is>
      </c>
      <c r="D73" s="253" t="n"/>
      <c r="E73" s="261" t="n"/>
      <c r="F73" s="262" t="n"/>
      <c r="G73" s="30">
        <f>G72+G71</f>
        <v/>
      </c>
      <c r="H73" s="263">
        <f>H72+H71</f>
        <v/>
      </c>
      <c r="I73" s="127" t="n"/>
      <c r="J73" s="30">
        <f>J72+J71</f>
        <v/>
      </c>
    </row>
    <row r="74" ht="25.5" customHeight="1" s="198">
      <c r="A74" s="253" t="n"/>
      <c r="B74" s="253" t="n"/>
      <c r="C74" s="260" t="inlineStr">
        <is>
          <t>в том числе технологическое оборудование</t>
        </is>
      </c>
      <c r="D74" s="253" t="n"/>
      <c r="E74" s="351" t="n"/>
      <c r="F74" s="262" t="n"/>
      <c r="G74" s="30">
        <f>G73</f>
        <v/>
      </c>
      <c r="H74" s="263" t="n"/>
      <c r="I74" s="127" t="n"/>
      <c r="J74" s="30">
        <f>J73</f>
        <v/>
      </c>
    </row>
    <row r="75" ht="14.25" customFormat="1" customHeight="1" s="196">
      <c r="A75" s="253" t="n"/>
      <c r="B75" s="242" t="inlineStr">
        <is>
          <t>Материалы</t>
        </is>
      </c>
      <c r="C75" s="333" t="n"/>
      <c r="D75" s="333" t="n"/>
      <c r="E75" s="333" t="n"/>
      <c r="F75" s="333" t="n"/>
      <c r="G75" s="333" t="n"/>
      <c r="H75" s="334" t="n"/>
      <c r="I75" s="125" t="n"/>
      <c r="J75" s="125" t="n"/>
    </row>
    <row r="76" ht="14.25" customFormat="1" customHeight="1" s="196">
      <c r="A76" s="254" t="n"/>
      <c r="B76" s="256" t="inlineStr">
        <is>
          <t>Основные материалы</t>
        </is>
      </c>
      <c r="C76" s="349" t="n"/>
      <c r="D76" s="349" t="n"/>
      <c r="E76" s="349" t="n"/>
      <c r="F76" s="349" t="n"/>
      <c r="G76" s="349" t="n"/>
      <c r="H76" s="350" t="n"/>
      <c r="I76" s="137" t="n"/>
      <c r="J76" s="137" t="n"/>
    </row>
    <row r="77" ht="25.5" customFormat="1" customHeight="1" s="196">
      <c r="A77" s="253" t="n">
        <v>50</v>
      </c>
      <c r="B77" s="135" t="inlineStr">
        <is>
          <t>05.1.08.06-0092</t>
        </is>
      </c>
      <c r="C77" s="260" t="inlineStr">
        <is>
          <t>Плиты сборные железобетонные для укладки рельсовых путей</t>
        </is>
      </c>
      <c r="D77" s="253" t="inlineStr">
        <is>
          <t>м3</t>
        </is>
      </c>
      <c r="E77" s="348" t="n">
        <v>35.37</v>
      </c>
      <c r="F77" s="30" t="n">
        <v>3356.1</v>
      </c>
      <c r="G77" s="30">
        <f>ROUND(E77*F77,2)</f>
        <v/>
      </c>
      <c r="H77" s="128">
        <f>G77/$G$216</f>
        <v/>
      </c>
      <c r="I77" s="30">
        <f>ROUND(F77*Прил.10!$D$13,2)</f>
        <v/>
      </c>
      <c r="J77" s="30">
        <f>ROUND(I77*E77,2)</f>
        <v/>
      </c>
    </row>
    <row r="78" ht="38.25" customFormat="1" customHeight="1" s="196">
      <c r="A78" s="253" t="n">
        <v>51</v>
      </c>
      <c r="B78" s="135" t="inlineStr">
        <is>
          <t>02.3.01.02-0016</t>
        </is>
      </c>
      <c r="C78" s="260" t="inlineStr">
        <is>
          <t>Песок природный для строительных: работ средний с крупностью зерен размером свыше 5 мм - до 5% по массе</t>
        </is>
      </c>
      <c r="D78" s="253" t="inlineStr">
        <is>
          <t>м3</t>
        </is>
      </c>
      <c r="E78" s="348" t="n">
        <v>1945.16</v>
      </c>
      <c r="F78" s="30" t="n">
        <v>55.26</v>
      </c>
      <c r="G78" s="30">
        <f>ROUND(E78*F78,2)</f>
        <v/>
      </c>
      <c r="H78" s="128">
        <f>G78/$G$216</f>
        <v/>
      </c>
      <c r="I78" s="30">
        <f>ROUND(F78*Прил.10!$D$13,2)</f>
        <v/>
      </c>
      <c r="J78" s="30">
        <f>ROUND(I78*E78,2)</f>
        <v/>
      </c>
    </row>
    <row r="79" ht="25.5" customFormat="1" customHeight="1" s="196">
      <c r="A79" s="253" t="n">
        <v>52</v>
      </c>
      <c r="B79" s="135" t="inlineStr">
        <is>
          <t>05.1.02.07-0025</t>
        </is>
      </c>
      <c r="C79" s="260" t="inlineStr">
        <is>
          <t>Стойка железобетонная вибрированная ОРУ</t>
        </is>
      </c>
      <c r="D79" s="253" t="inlineStr">
        <is>
          <t>м3</t>
        </is>
      </c>
      <c r="E79" s="348" t="n">
        <v>24</v>
      </c>
      <c r="F79" s="30" t="n">
        <v>3642.1</v>
      </c>
      <c r="G79" s="30">
        <f>ROUND(E79*F79,2)</f>
        <v/>
      </c>
      <c r="H79" s="128">
        <f>G79/$G$216</f>
        <v/>
      </c>
      <c r="I79" s="30">
        <f>ROUND(F79*Прил.10!$D$13,2)</f>
        <v/>
      </c>
      <c r="J79" s="30">
        <f>ROUND(I79*E79,2)</f>
        <v/>
      </c>
    </row>
    <row r="80" ht="38.25" customFormat="1" customHeight="1" s="196">
      <c r="A80" s="253" t="n">
        <v>53</v>
      </c>
      <c r="B80" s="135" t="inlineStr">
        <is>
          <t>08.4.03.03-0033</t>
        </is>
      </c>
      <c r="C80" s="260" t="inlineStr">
        <is>
          <t>Сталь арматурная, горячекатаная, периодического профиля, класс А-III, диаметр 14 мм</t>
        </is>
      </c>
      <c r="D80" s="253" t="inlineStr">
        <is>
          <t>т</t>
        </is>
      </c>
      <c r="E80" s="348" t="n">
        <v>10.7</v>
      </c>
      <c r="F80" s="30" t="n">
        <v>7997.23</v>
      </c>
      <c r="G80" s="30">
        <f>ROUND(E80*F80,2)</f>
        <v/>
      </c>
      <c r="H80" s="128">
        <f>G80/$G$216</f>
        <v/>
      </c>
      <c r="I80" s="30">
        <f>ROUND(F80*Прил.10!$D$13,2)</f>
        <v/>
      </c>
      <c r="J80" s="30">
        <f>ROUND(I80*E80,2)</f>
        <v/>
      </c>
    </row>
    <row r="81" ht="25.5" customFormat="1" customHeight="1" s="196">
      <c r="A81" s="253" t="n">
        <v>54</v>
      </c>
      <c r="B81" s="135" t="inlineStr">
        <is>
          <t>04.1.02.05-0007</t>
        </is>
      </c>
      <c r="C81" s="260" t="inlineStr">
        <is>
          <t>Смеси бетонные тяжелого бетона (БСТ), класс B20 (М250)</t>
        </is>
      </c>
      <c r="D81" s="253" t="inlineStr">
        <is>
          <t>м3</t>
        </is>
      </c>
      <c r="E81" s="348" t="n">
        <v>104.76</v>
      </c>
      <c r="F81" s="30" t="n">
        <v>665</v>
      </c>
      <c r="G81" s="30">
        <f>ROUND(E81*F81,2)</f>
        <v/>
      </c>
      <c r="H81" s="128">
        <f>G81/$G$216</f>
        <v/>
      </c>
      <c r="I81" s="30">
        <f>ROUND(F81*Прил.10!$D$13,2)</f>
        <v/>
      </c>
      <c r="J81" s="30">
        <f>ROUND(I81*E81,2)</f>
        <v/>
      </c>
    </row>
    <row r="82" ht="25.5" customFormat="1" customHeight="1" s="196">
      <c r="A82" s="253" t="n">
        <v>55</v>
      </c>
      <c r="B82" s="135" t="inlineStr">
        <is>
          <t>05.1.04.27-0003</t>
        </is>
      </c>
      <c r="C82" s="260" t="inlineStr">
        <is>
          <t>Панели железобетонные стеновые (блоки) и перегородочные</t>
        </is>
      </c>
      <c r="D82" s="253" t="inlineStr">
        <is>
          <t>м3</t>
        </is>
      </c>
      <c r="E82" s="348" t="n">
        <v>31.2</v>
      </c>
      <c r="F82" s="30" t="n">
        <v>1724.01</v>
      </c>
      <c r="G82" s="30">
        <f>ROUND(E82*F82,2)</f>
        <v/>
      </c>
      <c r="H82" s="128">
        <f>G82/$G$216</f>
        <v/>
      </c>
      <c r="I82" s="30">
        <f>ROUND(F82*Прил.10!$D$13,2)</f>
        <v/>
      </c>
      <c r="J82" s="30">
        <f>ROUND(I82*E82,2)</f>
        <v/>
      </c>
    </row>
    <row r="83" ht="25.5" customFormat="1" customHeight="1" s="196">
      <c r="A83" s="253" t="n">
        <v>56</v>
      </c>
      <c r="B83" s="135" t="inlineStr">
        <is>
          <t>04.1.02.05-0009</t>
        </is>
      </c>
      <c r="C83" s="260" t="inlineStr">
        <is>
          <t>Смеси бетонные тяжелого бетона (БСТ), класс B25 (М350)</t>
        </is>
      </c>
      <c r="D83" s="253" t="inlineStr">
        <is>
          <t>м3</t>
        </is>
      </c>
      <c r="E83" s="348" t="n">
        <v>69.54000000000001</v>
      </c>
      <c r="F83" s="30" t="n">
        <v>725.6900000000001</v>
      </c>
      <c r="G83" s="30">
        <f>ROUND(E83*F83,2)</f>
        <v/>
      </c>
      <c r="H83" s="128">
        <f>G83/$G$216</f>
        <v/>
      </c>
      <c r="I83" s="30">
        <f>ROUND(F83*Прил.10!$D$13,2)</f>
        <v/>
      </c>
      <c r="J83" s="30">
        <f>ROUND(I83*E83,2)</f>
        <v/>
      </c>
    </row>
    <row r="84" ht="25.5" customFormat="1" customHeight="1" s="196">
      <c r="A84" s="253" t="n">
        <v>57</v>
      </c>
      <c r="B84" s="135" t="inlineStr">
        <is>
          <t>04.3.02.09-0801</t>
        </is>
      </c>
      <c r="C84" s="260" t="inlineStr">
        <is>
          <t>Смеси сухие гидроизоляционные обмазочные эластичные</t>
        </is>
      </c>
      <c r="D84" s="253" t="inlineStr">
        <is>
          <t>кг</t>
        </is>
      </c>
      <c r="E84" s="348" t="n">
        <v>1280</v>
      </c>
      <c r="F84" s="30" t="n">
        <v>37.22</v>
      </c>
      <c r="G84" s="30">
        <f>ROUND(E84*F84,2)</f>
        <v/>
      </c>
      <c r="H84" s="128">
        <f>G84/$G$216</f>
        <v/>
      </c>
      <c r="I84" s="30">
        <f>ROUND(F84*Прил.10!$D$13,2)</f>
        <v/>
      </c>
      <c r="J84" s="30">
        <f>ROUND(I84*E84,2)</f>
        <v/>
      </c>
    </row>
    <row r="85" ht="51" customFormat="1" customHeight="1" s="196">
      <c r="A85" s="253" t="n">
        <v>58</v>
      </c>
      <c r="B85" s="135" t="inlineStr">
        <is>
          <t>07.2.07.12-0019</t>
        </is>
      </c>
      <c r="C85" s="260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85" s="253" t="inlineStr">
        <is>
          <t>т</t>
        </is>
      </c>
      <c r="E85" s="348" t="n">
        <v>3.69</v>
      </c>
      <c r="F85" s="30" t="n">
        <v>8060</v>
      </c>
      <c r="G85" s="30">
        <f>ROUND(E85*F85,2)</f>
        <v/>
      </c>
      <c r="H85" s="128">
        <f>G85/$G$216</f>
        <v/>
      </c>
      <c r="I85" s="30">
        <f>ROUND(F85*Прил.10!$D$13,2)</f>
        <v/>
      </c>
      <c r="J85" s="30">
        <f>ROUND(I85*E85,2)</f>
        <v/>
      </c>
    </row>
    <row r="86" ht="25.5" customFormat="1" customHeight="1" s="196">
      <c r="A86" s="253" t="n">
        <v>59</v>
      </c>
      <c r="B86" s="135" t="inlineStr">
        <is>
          <t>25.1.05.05-0051</t>
        </is>
      </c>
      <c r="C86" s="260" t="inlineStr">
        <is>
          <t>Рельсы железнодорожные Р-50, широкой колеи, 1 группа, марка стали М74т</t>
        </is>
      </c>
      <c r="D86" s="253" t="inlineStr">
        <is>
          <t>м</t>
        </is>
      </c>
      <c r="E86" s="348" t="n">
        <v>102</v>
      </c>
      <c r="F86" s="30" t="n">
        <v>278.58</v>
      </c>
      <c r="G86" s="30">
        <f>ROUND(E86*F86,2)</f>
        <v/>
      </c>
      <c r="H86" s="128">
        <f>G86/$G$216</f>
        <v/>
      </c>
      <c r="I86" s="30">
        <f>ROUND(F86*Прил.10!$D$13,2)</f>
        <v/>
      </c>
      <c r="J86" s="30">
        <f>ROUND(I86*E86,2)</f>
        <v/>
      </c>
    </row>
    <row r="87" ht="38.25" customFormat="1" customHeight="1" s="196">
      <c r="A87" s="253" t="n">
        <v>60</v>
      </c>
      <c r="B87" s="135" t="inlineStr">
        <is>
          <t>04.1.02.05-0040</t>
        </is>
      </c>
      <c r="C87" s="260" t="inlineStr">
        <is>
          <t>Смеси бетонные тяжелого бетона (БСТ), крупность заполнителя 20 мм, класс B7,5 (М100)</t>
        </is>
      </c>
      <c r="D87" s="253" t="inlineStr">
        <is>
          <t>м3</t>
        </is>
      </c>
      <c r="E87" s="348" t="n">
        <v>51.81</v>
      </c>
      <c r="F87" s="30" t="n">
        <v>535.46</v>
      </c>
      <c r="G87" s="30">
        <f>ROUND(E87*F87,2)</f>
        <v/>
      </c>
      <c r="H87" s="128">
        <f>G87/$G$216</f>
        <v/>
      </c>
      <c r="I87" s="30">
        <f>ROUND(F87*Прил.10!$D$13,2)</f>
        <v/>
      </c>
      <c r="J87" s="30">
        <f>ROUND(I87*E87,2)</f>
        <v/>
      </c>
    </row>
    <row r="88" ht="38.25" customFormat="1" customHeight="1" s="196">
      <c r="A88" s="253" t="n">
        <v>61</v>
      </c>
      <c r="B88" s="135" t="inlineStr">
        <is>
          <t>08.4.03.03-0032</t>
        </is>
      </c>
      <c r="C88" s="260" t="inlineStr">
        <is>
          <t>Сталь арматурная, горячекатаная, периодического профиля, класс А-III, диаметр 12 мм</t>
        </is>
      </c>
      <c r="D88" s="253" t="inlineStr">
        <is>
          <t>т</t>
        </is>
      </c>
      <c r="E88" s="348" t="n">
        <v>3</v>
      </c>
      <c r="F88" s="30" t="n">
        <v>7997.23</v>
      </c>
      <c r="G88" s="30">
        <f>ROUND(E88*F88,2)</f>
        <v/>
      </c>
      <c r="H88" s="128">
        <f>G88/$G$216</f>
        <v/>
      </c>
      <c r="I88" s="30">
        <f>ROUND(F88*Прил.10!$D$13,2)</f>
        <v/>
      </c>
      <c r="J88" s="30">
        <f>ROUND(I88*E88,2)</f>
        <v/>
      </c>
    </row>
    <row r="89" ht="14.25" customFormat="1" customHeight="1" s="196">
      <c r="A89" s="253" t="n">
        <v>62</v>
      </c>
      <c r="B89" s="135" t="inlineStr">
        <is>
          <t>22.2.02.07-0003</t>
        </is>
      </c>
      <c r="C89" s="260" t="inlineStr">
        <is>
          <t>Конструкции стальные порталов ОРУ</t>
        </is>
      </c>
      <c r="D89" s="253" t="inlineStr">
        <is>
          <t>т</t>
        </is>
      </c>
      <c r="E89" s="348" t="n">
        <v>1.77</v>
      </c>
      <c r="F89" s="30" t="n">
        <v>12500</v>
      </c>
      <c r="G89" s="30">
        <f>ROUND(E89*F89,2)</f>
        <v/>
      </c>
      <c r="H89" s="128">
        <f>G89/$G$216</f>
        <v/>
      </c>
      <c r="I89" s="30">
        <f>ROUND(F89*Прил.10!$D$13,2)</f>
        <v/>
      </c>
      <c r="J89" s="30">
        <f>ROUND(I89*E89,2)</f>
        <v/>
      </c>
    </row>
    <row r="90" ht="38.25" customFormat="1" customHeight="1" s="196">
      <c r="A90" s="253" t="n">
        <v>63</v>
      </c>
      <c r="B90" s="135" t="inlineStr">
        <is>
          <t>20.2.04.04-0029</t>
        </is>
      </c>
      <c r="C90" s="260" t="inlineStr">
        <is>
          <t>Короб кабельный прямой плоский сейсмостойкий горячеоцинкованный КП-0,1/0,4-2 (ККПС-0,1/0,4-2)</t>
        </is>
      </c>
      <c r="D90" s="253" t="inlineStr">
        <is>
          <t>шт</t>
        </is>
      </c>
      <c r="E90" s="348" t="n">
        <v>15</v>
      </c>
      <c r="F90" s="30" t="n">
        <v>705.7</v>
      </c>
      <c r="G90" s="30">
        <f>ROUND(E90*F90,2)</f>
        <v/>
      </c>
      <c r="H90" s="128">
        <f>G90/$G$216</f>
        <v/>
      </c>
      <c r="I90" s="30">
        <f>ROUND(F90*Прил.10!$D$13,2)</f>
        <v/>
      </c>
      <c r="J90" s="30">
        <f>ROUND(I90*E90,2)</f>
        <v/>
      </c>
    </row>
    <row r="91" ht="14.25" customFormat="1" customHeight="1" s="196">
      <c r="A91" s="253" t="n">
        <v>64</v>
      </c>
      <c r="B91" s="135" t="inlineStr">
        <is>
          <t>01.7.03.04-0001</t>
        </is>
      </c>
      <c r="C91" s="260" t="inlineStr">
        <is>
          <t>Электроэнергия</t>
        </is>
      </c>
      <c r="D91" s="253" t="inlineStr">
        <is>
          <t>кВт-ч</t>
        </is>
      </c>
      <c r="E91" s="348" t="n">
        <v>25644</v>
      </c>
      <c r="F91" s="30" t="n">
        <v>0.4</v>
      </c>
      <c r="G91" s="30">
        <f>ROUND(E91*F91,2)</f>
        <v/>
      </c>
      <c r="H91" s="128">
        <f>G91/$G$216</f>
        <v/>
      </c>
      <c r="I91" s="30">
        <f>ROUND(F91*Прил.10!$D$13,2)</f>
        <v/>
      </c>
      <c r="J91" s="30">
        <f>ROUND(I91*E91,2)</f>
        <v/>
      </c>
    </row>
    <row r="92" ht="14.25" customFormat="1" customHeight="1" s="196">
      <c r="A92" s="255" t="n"/>
      <c r="B92" s="139" t="n"/>
      <c r="C92" s="140" t="inlineStr">
        <is>
          <t>Итого основные материалы</t>
        </is>
      </c>
      <c r="D92" s="255" t="n"/>
      <c r="E92" s="348" t="n"/>
      <c r="F92" s="131" t="n"/>
      <c r="G92" s="131">
        <f>SUM(G77:G91)</f>
        <v/>
      </c>
      <c r="H92" s="128">
        <f>G92/$G$216</f>
        <v/>
      </c>
      <c r="I92" s="30" t="n"/>
      <c r="J92" s="131">
        <f>SUM(J77:J91)</f>
        <v/>
      </c>
    </row>
    <row r="93" hidden="1" outlineLevel="1" ht="14.25" customFormat="1" customHeight="1" s="196">
      <c r="A93" s="253" t="n">
        <v>65</v>
      </c>
      <c r="B93" s="135" t="inlineStr">
        <is>
          <t>08.3.07.01-0056</t>
        </is>
      </c>
      <c r="C93" s="260" t="inlineStr">
        <is>
          <t>Сталь полосовая: 60х4 мм, марка Ст3сп</t>
        </is>
      </c>
      <c r="D93" s="253" t="inlineStr">
        <is>
          <t>т</t>
        </is>
      </c>
      <c r="E93" s="348" t="n">
        <v>1.08</v>
      </c>
      <c r="F93" s="262" t="n">
        <v>7396.23</v>
      </c>
      <c r="G93" s="30">
        <f>ROUND(E93*F93,2)</f>
        <v/>
      </c>
      <c r="H93" s="128">
        <f>G93/$G$216</f>
        <v/>
      </c>
      <c r="I93" s="30">
        <f>ROUND(F93*Прил.10!$D$13,2)</f>
        <v/>
      </c>
      <c r="J93" s="30">
        <f>ROUND(I93*E93,2)</f>
        <v/>
      </c>
    </row>
    <row r="94" hidden="1" outlineLevel="1" ht="38.25" customFormat="1" customHeight="1" s="196">
      <c r="A94" s="253" t="n">
        <v>66</v>
      </c>
      <c r="B94" s="135" t="inlineStr">
        <is>
          <t>04.1.02.05-0044</t>
        </is>
      </c>
      <c r="C94" s="260" t="inlineStr">
        <is>
          <t>Смеси бетонные тяжелого бетона (БСТ), крупность заполнителя 20 мм, класс B20 (М250)</t>
        </is>
      </c>
      <c r="D94" s="253" t="inlineStr">
        <is>
          <t>м3</t>
        </is>
      </c>
      <c r="E94" s="348" t="n">
        <v>11.02</v>
      </c>
      <c r="F94" s="262" t="n">
        <v>667.83</v>
      </c>
      <c r="G94" s="30">
        <f>ROUND(E94*F94,2)</f>
        <v/>
      </c>
      <c r="H94" s="128">
        <f>G94/$G$216</f>
        <v/>
      </c>
      <c r="I94" s="30">
        <f>ROUND(F94*Прил.10!$D$13,2)</f>
        <v/>
      </c>
      <c r="J94" s="30">
        <f>ROUND(I94*E94,2)</f>
        <v/>
      </c>
    </row>
    <row r="95" hidden="1" outlineLevel="1" ht="14.25" customFormat="1" customHeight="1" s="196">
      <c r="A95" s="253" t="n">
        <v>67</v>
      </c>
      <c r="B95" s="135" t="inlineStr">
        <is>
          <t>08.3.07.01-0054</t>
        </is>
      </c>
      <c r="C95" s="260" t="inlineStr">
        <is>
          <t>Сталь полосовая: 50х8 мм, марка Ст3сп</t>
        </is>
      </c>
      <c r="D95" s="253" t="inlineStr">
        <is>
          <t>т</t>
        </is>
      </c>
      <c r="E95" s="348" t="n">
        <v>1.09</v>
      </c>
      <c r="F95" s="262" t="n">
        <v>6726.18</v>
      </c>
      <c r="G95" s="30">
        <f>ROUND(E95*F95,2)</f>
        <v/>
      </c>
      <c r="H95" s="128">
        <f>G95/$G$216</f>
        <v/>
      </c>
      <c r="I95" s="30">
        <f>ROUND(F95*Прил.10!$D$13,2)</f>
        <v/>
      </c>
      <c r="J95" s="30">
        <f>ROUND(I95*E95,2)</f>
        <v/>
      </c>
    </row>
    <row r="96" hidden="1" outlineLevel="1" ht="25.5" customFormat="1" customHeight="1" s="196">
      <c r="A96" s="253" t="n">
        <v>68</v>
      </c>
      <c r="B96" s="135" t="inlineStr">
        <is>
          <t>21.2.01.02-0102</t>
        </is>
      </c>
      <c r="C96" s="260" t="inlineStr">
        <is>
          <t>Провод неизолированный для воздушных линий электропередачи АС 500/64</t>
        </is>
      </c>
      <c r="D96" s="253" t="inlineStr">
        <is>
          <t>т</t>
        </is>
      </c>
      <c r="E96" s="348" t="n">
        <v>0.19</v>
      </c>
      <c r="F96" s="262" t="n">
        <v>35127.27</v>
      </c>
      <c r="G96" s="30">
        <f>ROUND(E96*F96,2)</f>
        <v/>
      </c>
      <c r="H96" s="128">
        <f>G96/$G$216</f>
        <v/>
      </c>
      <c r="I96" s="30">
        <f>ROUND(F96*Прил.10!$D$13,2)</f>
        <v/>
      </c>
      <c r="J96" s="30">
        <f>ROUND(I96*E96,2)</f>
        <v/>
      </c>
    </row>
    <row r="97" hidden="1" outlineLevel="1" ht="25.5" customFormat="1" customHeight="1" s="196">
      <c r="A97" s="253" t="n">
        <v>69</v>
      </c>
      <c r="B97" s="135" t="inlineStr">
        <is>
          <t>01.7.19.04-0003</t>
        </is>
      </c>
      <c r="C97" s="260" t="inlineStr">
        <is>
          <t>Пластины технические без тканевых прокладок</t>
        </is>
      </c>
      <c r="D97" s="253" t="inlineStr">
        <is>
          <t>т</t>
        </is>
      </c>
      <c r="E97" s="348" t="n">
        <v>0.12</v>
      </c>
      <c r="F97" s="262" t="n">
        <v>53400</v>
      </c>
      <c r="G97" s="30">
        <f>ROUND(E97*F97,2)</f>
        <v/>
      </c>
      <c r="H97" s="128">
        <f>G97/$G$216</f>
        <v/>
      </c>
      <c r="I97" s="30">
        <f>ROUND(F97*Прил.10!$D$13,2)</f>
        <v/>
      </c>
      <c r="J97" s="30">
        <f>ROUND(I97*E97,2)</f>
        <v/>
      </c>
    </row>
    <row r="98" hidden="1" outlineLevel="1" ht="25.5" customFormat="1" customHeight="1" s="196">
      <c r="A98" s="253" t="n">
        <v>70</v>
      </c>
      <c r="B98" s="135" t="inlineStr">
        <is>
          <t>08.4.03.02-0002</t>
        </is>
      </c>
      <c r="C98" s="260" t="inlineStr">
        <is>
          <t>Сталь арматурная, горячекатаная, гладкая, класс А-I, диаметр 8 мм</t>
        </is>
      </c>
      <c r="D98" s="253" t="inlineStr">
        <is>
          <t>т</t>
        </is>
      </c>
      <c r="E98" s="348" t="n">
        <v>0.92</v>
      </c>
      <c r="F98" s="262" t="n">
        <v>6780</v>
      </c>
      <c r="G98" s="30">
        <f>ROUND(E98*F98,2)</f>
        <v/>
      </c>
      <c r="H98" s="128">
        <f>G98/$G$216</f>
        <v/>
      </c>
      <c r="I98" s="30">
        <f>ROUND(F98*Прил.10!$D$13,2)</f>
        <v/>
      </c>
      <c r="J98" s="30">
        <f>ROUND(I98*E98,2)</f>
        <v/>
      </c>
    </row>
    <row r="99" hidden="1" outlineLevel="1" ht="63.75" customFormat="1" customHeight="1" s="196">
      <c r="A99" s="253" t="n">
        <v>71</v>
      </c>
      <c r="B99" s="135" t="inlineStr">
        <is>
          <t>07.2.07.07-0004</t>
        </is>
      </c>
      <c r="C99" s="260" t="inlineStr">
        <is>
          <t>Конструкции покрытий производственных зданий с применением профилей замкнутых гнутосварных прямоугольного сечения, детали крепления Д1 (Опора МСО-21-62 )</t>
        </is>
      </c>
      <c r="D99" s="253" t="inlineStr">
        <is>
          <t>шт</t>
        </is>
      </c>
      <c r="E99" s="348" t="n">
        <v>30</v>
      </c>
      <c r="F99" s="262" t="n">
        <v>204.58</v>
      </c>
      <c r="G99" s="30">
        <f>ROUND(E99*F99,2)</f>
        <v/>
      </c>
      <c r="H99" s="128">
        <f>G99/$G$216</f>
        <v/>
      </c>
      <c r="I99" s="30">
        <f>ROUND(F99*Прил.10!$D$13,2)</f>
        <v/>
      </c>
      <c r="J99" s="30">
        <f>ROUND(I99*E99,2)</f>
        <v/>
      </c>
    </row>
    <row r="100" hidden="1" outlineLevel="1" ht="14.25" customFormat="1" customHeight="1" s="196">
      <c r="A100" s="253" t="n">
        <v>72</v>
      </c>
      <c r="B100" s="135" t="inlineStr">
        <is>
          <t>01.2.03.03-0013</t>
        </is>
      </c>
      <c r="C100" s="260" t="inlineStr">
        <is>
          <t>Мастика битумная кровельная горячая</t>
        </is>
      </c>
      <c r="D100" s="253" t="inlineStr">
        <is>
          <t>т</t>
        </is>
      </c>
      <c r="E100" s="348" t="n">
        <v>1.78</v>
      </c>
      <c r="F100" s="262" t="n">
        <v>3390</v>
      </c>
      <c r="G100" s="30">
        <f>ROUND(E100*F100,2)</f>
        <v/>
      </c>
      <c r="H100" s="128">
        <f>G100/$G$216</f>
        <v/>
      </c>
      <c r="I100" s="30">
        <f>ROUND(F100*Прил.10!$D$13,2)</f>
        <v/>
      </c>
      <c r="J100" s="30">
        <f>ROUND(I100*E100,2)</f>
        <v/>
      </c>
    </row>
    <row r="101" hidden="1" outlineLevel="1" ht="14.25" customFormat="1" customHeight="1" s="196">
      <c r="A101" s="253" t="n">
        <v>73</v>
      </c>
      <c r="B101" s="135" t="inlineStr">
        <is>
          <t>22.2.01.03-0003</t>
        </is>
      </c>
      <c r="C101" s="260" t="inlineStr">
        <is>
          <t>Изолятор подвесной стеклянный ПСД-70Е</t>
        </is>
      </c>
      <c r="D101" s="253" t="inlineStr">
        <is>
          <t>шт</t>
        </is>
      </c>
      <c r="E101" s="348" t="n">
        <v>32</v>
      </c>
      <c r="F101" s="262" t="n">
        <v>169.25</v>
      </c>
      <c r="G101" s="30">
        <f>ROUND(E101*F101,2)</f>
        <v/>
      </c>
      <c r="H101" s="128">
        <f>G101/$G$216</f>
        <v/>
      </c>
      <c r="I101" s="30">
        <f>ROUND(F101*Прил.10!$D$13,2)</f>
        <v/>
      </c>
      <c r="J101" s="30">
        <f>ROUND(I101*E101,2)</f>
        <v/>
      </c>
    </row>
    <row r="102" hidden="1" outlineLevel="1" ht="25.5" customFormat="1" customHeight="1" s="196">
      <c r="A102" s="253" t="n">
        <v>74</v>
      </c>
      <c r="B102" s="135" t="inlineStr">
        <is>
          <t>14.4.02.09-0301</t>
        </is>
      </c>
      <c r="C102" s="260" t="inlineStr">
        <is>
          <t>Композиция антикоррозионная цинкнаполненная</t>
        </is>
      </c>
      <c r="D102" s="253" t="inlineStr">
        <is>
          <t>кг</t>
        </is>
      </c>
      <c r="E102" s="348" t="n">
        <v>21.73</v>
      </c>
      <c r="F102" s="262" t="n">
        <v>238.48</v>
      </c>
      <c r="G102" s="30">
        <f>ROUND(E102*F102,2)</f>
        <v/>
      </c>
      <c r="H102" s="128">
        <f>G102/$G$216</f>
        <v/>
      </c>
      <c r="I102" s="30">
        <f>ROUND(F102*Прил.10!$D$13,2)</f>
        <v/>
      </c>
      <c r="J102" s="30">
        <f>ROUND(I102*E102,2)</f>
        <v/>
      </c>
    </row>
    <row r="103" hidden="1" outlineLevel="1" ht="38.25" customFormat="1" customHeight="1" s="196">
      <c r="A103" s="253" t="n">
        <v>75</v>
      </c>
      <c r="B103" s="135" t="inlineStr">
        <is>
          <t>08.4.03.03-0034</t>
        </is>
      </c>
      <c r="C103" s="260" t="inlineStr">
        <is>
          <t>Сталь арматурная, горячекатаная, периодического профиля, класс А-III, диаметр 16-18 мм</t>
        </is>
      </c>
      <c r="D103" s="253" t="inlineStr">
        <is>
          <t>т</t>
        </is>
      </c>
      <c r="E103" s="348" t="n">
        <v>0.6048</v>
      </c>
      <c r="F103" s="262" t="n">
        <v>7956.21</v>
      </c>
      <c r="G103" s="30">
        <f>ROUND(E103*F103,2)</f>
        <v/>
      </c>
      <c r="H103" s="128">
        <f>G103/$G$216</f>
        <v/>
      </c>
      <c r="I103" s="30">
        <f>ROUND(F103*Прил.10!$D$13,2)</f>
        <v/>
      </c>
      <c r="J103" s="30">
        <f>ROUND(I103*E103,2)</f>
        <v/>
      </c>
    </row>
    <row r="104" hidden="1" outlineLevel="1" ht="25.5" customFormat="1" customHeight="1" s="196">
      <c r="A104" s="253" t="n">
        <v>76</v>
      </c>
      <c r="B104" s="135" t="inlineStr">
        <is>
          <t>25.1.04.03-0021</t>
        </is>
      </c>
      <c r="C104" s="260" t="inlineStr">
        <is>
          <t>Болты путевые для скрепления рельсов с гайками, диаметр 22 мм</t>
        </is>
      </c>
      <c r="D104" s="253" t="inlineStr">
        <is>
          <t>т</t>
        </is>
      </c>
      <c r="E104" s="348" t="n">
        <v>0.45</v>
      </c>
      <c r="F104" s="262" t="n">
        <v>9743.43</v>
      </c>
      <c r="G104" s="30">
        <f>ROUND(E104*F104,2)</f>
        <v/>
      </c>
      <c r="H104" s="128">
        <f>G104/$G$216</f>
        <v/>
      </c>
      <c r="I104" s="30">
        <f>ROUND(F104*Прил.10!$D$13,2)</f>
        <v/>
      </c>
      <c r="J104" s="30">
        <f>ROUND(I104*E104,2)</f>
        <v/>
      </c>
    </row>
    <row r="105" hidden="1" outlineLevel="1" ht="25.5" customFormat="1" customHeight="1" s="196">
      <c r="A105" s="253" t="n">
        <v>77</v>
      </c>
      <c r="B105" s="135" t="inlineStr">
        <is>
          <t>25.1.05.02-0062</t>
        </is>
      </c>
      <c r="C105" s="260" t="inlineStr">
        <is>
          <t>Подкладка раздельного скрепления КБ-65 для рельсов Р-50, Р-75, Р-65 и КБ-50</t>
        </is>
      </c>
      <c r="D105" s="253" t="inlineStr">
        <is>
          <t>т</t>
        </is>
      </c>
      <c r="E105" s="348" t="n">
        <v>0.79</v>
      </c>
      <c r="F105" s="262" t="n">
        <v>4679.74</v>
      </c>
      <c r="G105" s="30">
        <f>ROUND(E105*F105,2)</f>
        <v/>
      </c>
      <c r="H105" s="128">
        <f>G105/$G$216</f>
        <v/>
      </c>
      <c r="I105" s="30">
        <f>ROUND(F105*Прил.10!$D$13,2)</f>
        <v/>
      </c>
      <c r="J105" s="30">
        <f>ROUND(I105*E105,2)</f>
        <v/>
      </c>
    </row>
    <row r="106" hidden="1" outlineLevel="1" ht="38.25" customFormat="1" customHeight="1" s="196">
      <c r="A106" s="253" t="n">
        <v>78</v>
      </c>
      <c r="B106" s="135" t="inlineStr">
        <is>
          <t>08.4.03.03-0031</t>
        </is>
      </c>
      <c r="C106" s="260" t="inlineStr">
        <is>
          <t>Сталь арматурная, горячекатаная, периодического профиля, класс А-III, диаметр 10 мм</t>
        </is>
      </c>
      <c r="D106" s="253" t="inlineStr">
        <is>
          <t>т</t>
        </is>
      </c>
      <c r="E106" s="348" t="n">
        <v>0.46</v>
      </c>
      <c r="F106" s="262" t="n">
        <v>8014.15</v>
      </c>
      <c r="G106" s="30">
        <f>ROUND(E106*F106,2)</f>
        <v/>
      </c>
      <c r="H106" s="128">
        <f>G106/$G$216</f>
        <v/>
      </c>
      <c r="I106" s="30">
        <f>ROUND(F106*Прил.10!$D$13,2)</f>
        <v/>
      </c>
      <c r="J106" s="30">
        <f>ROUND(I106*E106,2)</f>
        <v/>
      </c>
    </row>
    <row r="107" hidden="1" outlineLevel="1" ht="25.5" customFormat="1" customHeight="1" s="196">
      <c r="A107" s="253" t="n">
        <v>79</v>
      </c>
      <c r="B107" s="135" t="inlineStr">
        <is>
          <t>10.1.02.03-0001</t>
        </is>
      </c>
      <c r="C107" s="260" t="inlineStr">
        <is>
          <t>Проволока алюминиевая, марка АМЦ, диаметр 1,4-1,8 мм</t>
        </is>
      </c>
      <c r="D107" s="253" t="inlineStr">
        <is>
          <t>т</t>
        </is>
      </c>
      <c r="E107" s="348" t="n">
        <v>0.1</v>
      </c>
      <c r="F107" s="262" t="n">
        <v>30090</v>
      </c>
      <c r="G107" s="30">
        <f>ROUND(E107*F107,2)</f>
        <v/>
      </c>
      <c r="H107" s="128">
        <f>G107/$G$216</f>
        <v/>
      </c>
      <c r="I107" s="30">
        <f>ROUND(F107*Прил.10!$D$13,2)</f>
        <v/>
      </c>
      <c r="J107" s="30">
        <f>ROUND(I107*E107,2)</f>
        <v/>
      </c>
    </row>
    <row r="108" hidden="1" outlineLevel="1" ht="25.5" customFormat="1" customHeight="1" s="196">
      <c r="A108" s="253" t="n">
        <v>80</v>
      </c>
      <c r="B108" s="135" t="inlineStr">
        <is>
          <t>20.2.04.04-0053</t>
        </is>
      </c>
      <c r="C108" s="260" t="inlineStr">
        <is>
          <t>Короб электротехнический стальной: КП-0,05/0,1-2У1</t>
        </is>
      </c>
      <c r="D108" s="253" t="inlineStr">
        <is>
          <t>шт</t>
        </is>
      </c>
      <c r="E108" s="348" t="n">
        <v>19</v>
      </c>
      <c r="F108" s="262" t="n">
        <v>154.48</v>
      </c>
      <c r="G108" s="30">
        <f>ROUND(E108*F108,2)</f>
        <v/>
      </c>
      <c r="H108" s="128">
        <f>G108/$G$216</f>
        <v/>
      </c>
      <c r="I108" s="30">
        <f>ROUND(F108*Прил.10!$D$13,2)</f>
        <v/>
      </c>
      <c r="J108" s="30">
        <f>ROUND(I108*E108,2)</f>
        <v/>
      </c>
    </row>
    <row r="109" hidden="1" outlineLevel="1" ht="14.25" customFormat="1" customHeight="1" s="196">
      <c r="A109" s="253" t="n">
        <v>81</v>
      </c>
      <c r="B109" s="135" t="inlineStr">
        <is>
          <t>02.2.04.03-0003</t>
        </is>
      </c>
      <c r="C109" s="260" t="inlineStr">
        <is>
          <t>Смесь песчано-гравийная природная</t>
        </is>
      </c>
      <c r="D109" s="253" t="inlineStr">
        <is>
          <t>м3</t>
        </is>
      </c>
      <c r="E109" s="348" t="n">
        <v>46.8</v>
      </c>
      <c r="F109" s="262" t="n">
        <v>60</v>
      </c>
      <c r="G109" s="30">
        <f>ROUND(E109*F109,2)</f>
        <v/>
      </c>
      <c r="H109" s="128">
        <f>G109/$G$216</f>
        <v/>
      </c>
      <c r="I109" s="30">
        <f>ROUND(F109*Прил.10!$D$13,2)</f>
        <v/>
      </c>
      <c r="J109" s="30">
        <f>ROUND(I109*E109,2)</f>
        <v/>
      </c>
    </row>
    <row r="110" hidden="1" outlineLevel="1" ht="25.5" customFormat="1" customHeight="1" s="196">
      <c r="A110" s="253" t="n">
        <v>82</v>
      </c>
      <c r="B110" s="135" t="inlineStr">
        <is>
          <t>10.1.02.03-0001</t>
        </is>
      </c>
      <c r="C110" s="260" t="inlineStr">
        <is>
          <t>Проволока алюминиевая, марка АМЦ, диаметр 1,4-1,8 мм</t>
        </is>
      </c>
      <c r="D110" s="253" t="inlineStr">
        <is>
          <t>т</t>
        </is>
      </c>
      <c r="E110" s="348" t="n">
        <v>0.08611480000000001</v>
      </c>
      <c r="F110" s="262" t="n">
        <v>30090</v>
      </c>
      <c r="G110" s="30">
        <f>ROUND(E110*F110,2)</f>
        <v/>
      </c>
      <c r="H110" s="128">
        <f>G110/$G$216</f>
        <v/>
      </c>
      <c r="I110" s="30">
        <f>ROUND(F110*Прил.10!$D$13,2)</f>
        <v/>
      </c>
      <c r="J110" s="30">
        <f>ROUND(I110*E110,2)</f>
        <v/>
      </c>
    </row>
    <row r="111" hidden="1" outlineLevel="1" ht="76.5" customFormat="1" customHeight="1" s="196">
      <c r="A111" s="253" t="n">
        <v>83</v>
      </c>
      <c r="B111" s="135" t="inlineStr">
        <is>
          <t>07.2.07.12-0006</t>
        </is>
      </c>
      <c r="C111" s="260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D111" s="253" t="inlineStr">
        <is>
          <t>т</t>
        </is>
      </c>
      <c r="E111" s="348" t="n">
        <v>0.23</v>
      </c>
      <c r="F111" s="262" t="n">
        <v>10045</v>
      </c>
      <c r="G111" s="30">
        <f>ROUND(E111*F111,2)</f>
        <v/>
      </c>
      <c r="H111" s="128">
        <f>G111/$G$216</f>
        <v/>
      </c>
      <c r="I111" s="30">
        <f>ROUND(F111*Прил.10!$D$13,2)</f>
        <v/>
      </c>
      <c r="J111" s="30">
        <f>ROUND(I111*E111,2)</f>
        <v/>
      </c>
    </row>
    <row r="112" hidden="1" outlineLevel="1" ht="63.75" customFormat="1" customHeight="1" s="196">
      <c r="A112" s="253" t="n">
        <v>84</v>
      </c>
      <c r="B112" s="135" t="inlineStr">
        <is>
          <t>20.2.04.05-0015</t>
        </is>
      </c>
      <c r="C112" s="260" t="inlineStr">
        <is>
          <t>Короб кабельный угловой на три направления под углом 90° (тройник ответвительный) сейсмостойкий КТ-0,1/0,4 (ККПС-ОЗ-0,1/0,4) УТ1,5, горячеоцинкованный</t>
        </is>
      </c>
      <c r="D112" s="253" t="inlineStr">
        <is>
          <t>шт</t>
        </is>
      </c>
      <c r="E112" s="348" t="n">
        <v>3</v>
      </c>
      <c r="F112" s="262" t="n">
        <v>695.96</v>
      </c>
      <c r="G112" s="30">
        <f>ROUND(E112*F112,2)</f>
        <v/>
      </c>
      <c r="H112" s="128">
        <f>G112/$G$216</f>
        <v/>
      </c>
      <c r="I112" s="30">
        <f>ROUND(F112*Прил.10!$D$13,2)</f>
        <v/>
      </c>
      <c r="J112" s="30">
        <f>ROUND(I112*E112,2)</f>
        <v/>
      </c>
    </row>
    <row r="113" hidden="1" outlineLevel="1" ht="14.25" customFormat="1" customHeight="1" s="196">
      <c r="A113" s="253" t="n">
        <v>85</v>
      </c>
      <c r="B113" s="135" t="inlineStr">
        <is>
          <t>25.1.06.23-0021</t>
        </is>
      </c>
      <c r="C113" s="260" t="inlineStr">
        <is>
          <t>Стяжки стальные</t>
        </is>
      </c>
      <c r="D113" s="253" t="inlineStr">
        <is>
          <t>т</t>
        </is>
      </c>
      <c r="E113" s="348" t="n">
        <v>0.28</v>
      </c>
      <c r="F113" s="262" t="n">
        <v>7166.25</v>
      </c>
      <c r="G113" s="30">
        <f>ROUND(E113*F113,2)</f>
        <v/>
      </c>
      <c r="H113" s="128">
        <f>G113/$G$216</f>
        <v/>
      </c>
      <c r="I113" s="30">
        <f>ROUND(F113*Прил.10!$D$13,2)</f>
        <v/>
      </c>
      <c r="J113" s="30">
        <f>ROUND(I113*E113,2)</f>
        <v/>
      </c>
    </row>
    <row r="114" hidden="1" outlineLevel="1" ht="25.5" customFormat="1" customHeight="1" s="196">
      <c r="A114" s="253" t="n">
        <v>86</v>
      </c>
      <c r="B114" s="135" t="inlineStr">
        <is>
          <t>999-9950</t>
        </is>
      </c>
      <c r="C114" s="260" t="inlineStr">
        <is>
          <t>Вспомогательные ненормируемые материалы</t>
        </is>
      </c>
      <c r="D114" s="253" t="inlineStr">
        <is>
          <t>руб</t>
        </is>
      </c>
      <c r="E114" s="348" t="n">
        <v>1897.44</v>
      </c>
      <c r="F114" s="262" t="n">
        <v>1</v>
      </c>
      <c r="G114" s="30">
        <f>ROUND(E114*F114,2)</f>
        <v/>
      </c>
      <c r="H114" s="128">
        <f>G114/$G$216</f>
        <v/>
      </c>
      <c r="I114" s="30">
        <f>ROUND(F114*Прил.10!$D$13,2)</f>
        <v/>
      </c>
      <c r="J114" s="30">
        <f>ROUND(I114*E114,2)</f>
        <v/>
      </c>
    </row>
    <row r="115" hidden="1" outlineLevel="1" ht="38.25" customFormat="1" customHeight="1" s="196">
      <c r="A115" s="253" t="n">
        <v>87</v>
      </c>
      <c r="B115" s="135" t="inlineStr">
        <is>
          <t>20.2.03.03-0031</t>
        </is>
      </c>
      <c r="C115" s="260" t="inlineStr">
        <is>
          <t>Консоль кабельная сейсмостойкая горячеоцинкованная КС5-640 (Консоль МСК-21Д/600-Н )</t>
        </is>
      </c>
      <c r="D115" s="253" t="inlineStr">
        <is>
          <t>шт</t>
        </is>
      </c>
      <c r="E115" s="348" t="n">
        <v>30</v>
      </c>
      <c r="F115" s="262" t="n">
        <v>56.85</v>
      </c>
      <c r="G115" s="30">
        <f>ROUND(E115*F115,2)</f>
        <v/>
      </c>
      <c r="H115" s="128">
        <f>G115/$G$216</f>
        <v/>
      </c>
      <c r="I115" s="30">
        <f>ROUND(F115*Прил.10!$D$13,2)</f>
        <v/>
      </c>
      <c r="J115" s="30">
        <f>ROUND(I115*E115,2)</f>
        <v/>
      </c>
    </row>
    <row r="116" hidden="1" outlineLevel="1" ht="25.5" customFormat="1" customHeight="1" s="196">
      <c r="A116" s="253" t="n">
        <v>88</v>
      </c>
      <c r="B116" s="135" t="inlineStr">
        <is>
          <t>20.1.01.02-0019</t>
        </is>
      </c>
      <c r="C116" s="260" t="inlineStr">
        <is>
          <t>Зажим аппаратный прессуемый: 3А2А-500-3</t>
        </is>
      </c>
      <c r="D116" s="253" t="inlineStr">
        <is>
          <t>100 шт</t>
        </is>
      </c>
      <c r="E116" s="348" t="n">
        <v>0.03</v>
      </c>
      <c r="F116" s="262" t="n">
        <v>51438</v>
      </c>
      <c r="G116" s="30">
        <f>ROUND(E116*F116,2)</f>
        <v/>
      </c>
      <c r="H116" s="128">
        <f>G116/$G$216</f>
        <v/>
      </c>
      <c r="I116" s="30">
        <f>ROUND(F116*Прил.10!$D$13,2)</f>
        <v/>
      </c>
      <c r="J116" s="30">
        <f>ROUND(I116*E116,2)</f>
        <v/>
      </c>
    </row>
    <row r="117" hidden="1" outlineLevel="1" ht="25.5" customFormat="1" customHeight="1" s="196">
      <c r="A117" s="253" t="n">
        <v>89</v>
      </c>
      <c r="B117" s="135" t="inlineStr">
        <is>
          <t>25.1.05.01-0012</t>
        </is>
      </c>
      <c r="C117" s="260" t="inlineStr">
        <is>
          <t>Накладки двухголовые для рельсов раздельного скрепления</t>
        </is>
      </c>
      <c r="D117" s="253" t="inlineStr">
        <is>
          <t>т</t>
        </is>
      </c>
      <c r="E117" s="348" t="n">
        <v>0.38</v>
      </c>
      <c r="F117" s="262" t="n">
        <v>3824.28</v>
      </c>
      <c r="G117" s="30">
        <f>ROUND(E117*F117,2)</f>
        <v/>
      </c>
      <c r="H117" s="128">
        <f>G117/$G$216</f>
        <v/>
      </c>
      <c r="I117" s="30">
        <f>ROUND(F117*Прил.10!$D$13,2)</f>
        <v/>
      </c>
      <c r="J117" s="30">
        <f>ROUND(I117*E117,2)</f>
        <v/>
      </c>
    </row>
    <row r="118" hidden="1" outlineLevel="1" ht="25.5" customFormat="1" customHeight="1" s="196">
      <c r="A118" s="253" t="n">
        <v>90</v>
      </c>
      <c r="B118" s="135" t="inlineStr">
        <is>
          <t>01.7.11.07-0034</t>
        </is>
      </c>
      <c r="C118" s="260" t="inlineStr">
        <is>
          <t>Электроды сварочные Э42А, диаметр 4 мм</t>
        </is>
      </c>
      <c r="D118" s="253" t="inlineStr">
        <is>
          <t>кг</t>
        </is>
      </c>
      <c r="E118" s="348" t="n">
        <v>137</v>
      </c>
      <c r="F118" s="262" t="n">
        <v>10.57</v>
      </c>
      <c r="G118" s="30">
        <f>ROUND(E118*F118,2)</f>
        <v/>
      </c>
      <c r="H118" s="128">
        <f>G118/$G$216</f>
        <v/>
      </c>
      <c r="I118" s="30">
        <f>ROUND(F118*Прил.10!$D$13,2)</f>
        <v/>
      </c>
      <c r="J118" s="30">
        <f>ROUND(I118*E118,2)</f>
        <v/>
      </c>
    </row>
    <row r="119" hidden="1" outlineLevel="1" ht="14.25" customFormat="1" customHeight="1" s="196">
      <c r="A119" s="253" t="n">
        <v>91</v>
      </c>
      <c r="B119" s="135" t="inlineStr">
        <is>
          <t>01.7.20.08-0031</t>
        </is>
      </c>
      <c r="C119" s="260" t="inlineStr">
        <is>
          <t>Бязь суровая</t>
        </is>
      </c>
      <c r="D119" s="253" t="inlineStr">
        <is>
          <t>10 м2</t>
        </is>
      </c>
      <c r="E119" s="348" t="n">
        <v>17.17</v>
      </c>
      <c r="F119" s="262" t="n">
        <v>79.09999999999999</v>
      </c>
      <c r="G119" s="30">
        <f>ROUND(E119*F119,2)</f>
        <v/>
      </c>
      <c r="H119" s="128">
        <f>G119/$G$216</f>
        <v/>
      </c>
      <c r="I119" s="30">
        <f>ROUND(F119*Прил.10!$D$13,2)</f>
        <v/>
      </c>
      <c r="J119" s="30">
        <f>ROUND(I119*E119,2)</f>
        <v/>
      </c>
    </row>
    <row r="120" hidden="1" outlineLevel="1" ht="25.5" customFormat="1" customHeight="1" s="196">
      <c r="A120" s="253" t="n">
        <v>92</v>
      </c>
      <c r="B120" s="135" t="inlineStr">
        <is>
          <t>01.1.02.09-0021</t>
        </is>
      </c>
      <c r="C120" s="260" t="inlineStr">
        <is>
          <t>Ткань асбестовая со стеклонитью АСТ-1, толщина 1,8 мм</t>
        </is>
      </c>
      <c r="D120" s="253" t="inlineStr">
        <is>
          <t>т</t>
        </is>
      </c>
      <c r="E120" s="348" t="n">
        <v>0.02</v>
      </c>
      <c r="F120" s="262" t="n">
        <v>66860</v>
      </c>
      <c r="G120" s="30">
        <f>ROUND(E120*F120,2)</f>
        <v/>
      </c>
      <c r="H120" s="128">
        <f>G120/$G$216</f>
        <v/>
      </c>
      <c r="I120" s="30">
        <f>ROUND(F120*Прил.10!$D$13,2)</f>
        <v/>
      </c>
      <c r="J120" s="30">
        <f>ROUND(I120*E120,2)</f>
        <v/>
      </c>
    </row>
    <row r="121" hidden="1" outlineLevel="1" ht="25.5" customFormat="1" customHeight="1" s="196">
      <c r="A121" s="253" t="n">
        <v>93</v>
      </c>
      <c r="B121" s="135" t="inlineStr">
        <is>
          <t>08.4.01.01-0022</t>
        </is>
      </c>
      <c r="C121" s="260" t="inlineStr">
        <is>
          <t>Детали анкерные с резьбой из прямых или гнутых круглых стержней</t>
        </is>
      </c>
      <c r="D121" s="253" t="inlineStr">
        <is>
          <t>т</t>
        </is>
      </c>
      <c r="E121" s="348" t="n">
        <v>0.13</v>
      </c>
      <c r="F121" s="262" t="n">
        <v>10100</v>
      </c>
      <c r="G121" s="30">
        <f>ROUND(E121*F121,2)</f>
        <v/>
      </c>
      <c r="H121" s="128">
        <f>G121/$G$216</f>
        <v/>
      </c>
      <c r="I121" s="30">
        <f>ROUND(F121*Прил.10!$D$13,2)</f>
        <v/>
      </c>
      <c r="J121" s="30">
        <f>ROUND(I121*E121,2)</f>
        <v/>
      </c>
    </row>
    <row r="122" hidden="1" outlineLevel="1" ht="51" customFormat="1" customHeight="1" s="196">
      <c r="A122" s="253" t="n">
        <v>94</v>
      </c>
      <c r="B122" s="135" t="inlineStr">
        <is>
          <t>20.2.04.06-0091</t>
        </is>
      </c>
      <c r="C122" s="260" t="inlineStr">
        <is>
          <t>Короб кабельный угловой для поворота горизонтальной трассы вниз под углом 90 °, сейсмостойкий КУН-0,1/0,4 (ККПС-УН-0,1/0,4),  горячеоцинкованный</t>
        </is>
      </c>
      <c r="D122" s="253" t="inlineStr">
        <is>
          <t>шт</t>
        </is>
      </c>
      <c r="E122" s="348" t="n">
        <v>3</v>
      </c>
      <c r="F122" s="262" t="n">
        <v>404.74</v>
      </c>
      <c r="G122" s="30">
        <f>ROUND(E122*F122,2)</f>
        <v/>
      </c>
      <c r="H122" s="128">
        <f>G122/$G$216</f>
        <v/>
      </c>
      <c r="I122" s="30">
        <f>ROUND(F122*Прил.10!$D$13,2)</f>
        <v/>
      </c>
      <c r="J122" s="30">
        <f>ROUND(I122*E122,2)</f>
        <v/>
      </c>
    </row>
    <row r="123" hidden="1" outlineLevel="1" ht="14.25" customFormat="1" customHeight="1" s="196">
      <c r="A123" s="253" t="n">
        <v>95</v>
      </c>
      <c r="B123" s="135" t="inlineStr">
        <is>
          <t>01.7.17.11-0001</t>
        </is>
      </c>
      <c r="C123" s="260" t="inlineStr">
        <is>
          <t>Бумага шлифовальная</t>
        </is>
      </c>
      <c r="D123" s="253" t="inlineStr">
        <is>
          <t>кг</t>
        </is>
      </c>
      <c r="E123" s="348" t="n">
        <v>23.8</v>
      </c>
      <c r="F123" s="262" t="n">
        <v>50</v>
      </c>
      <c r="G123" s="30">
        <f>ROUND(E123*F123,2)</f>
        <v/>
      </c>
      <c r="H123" s="128">
        <f>G123/$G$216</f>
        <v/>
      </c>
      <c r="I123" s="30">
        <f>ROUND(F123*Прил.10!$D$13,2)</f>
        <v/>
      </c>
      <c r="J123" s="30">
        <f>ROUND(I123*E123,2)</f>
        <v/>
      </c>
    </row>
    <row r="124" hidden="1" outlineLevel="1" ht="14.25" customFormat="1" customHeight="1" s="196">
      <c r="A124" s="253" t="n">
        <v>96</v>
      </c>
      <c r="B124" s="135" t="inlineStr">
        <is>
          <t>01.7.11.07-0032</t>
        </is>
      </c>
      <c r="C124" s="260" t="inlineStr">
        <is>
          <t>Электроды сварочные Э42, диаметр 4 мм</t>
        </is>
      </c>
      <c r="D124" s="253" t="inlineStr">
        <is>
          <t>т</t>
        </is>
      </c>
      <c r="E124" s="348" t="n">
        <v>0.11</v>
      </c>
      <c r="F124" s="262" t="n">
        <v>10315.01</v>
      </c>
      <c r="G124" s="30">
        <f>ROUND(E124*F124,2)</f>
        <v/>
      </c>
      <c r="H124" s="128">
        <f>G124/$G$216</f>
        <v/>
      </c>
      <c r="I124" s="30">
        <f>ROUND(F124*Прил.10!$D$13,2)</f>
        <v/>
      </c>
      <c r="J124" s="30">
        <f>ROUND(I124*E124,2)</f>
        <v/>
      </c>
    </row>
    <row r="125" hidden="1" outlineLevel="1" ht="25.5" customFormat="1" customHeight="1" s="196">
      <c r="A125" s="253" t="n">
        <v>97</v>
      </c>
      <c r="B125" s="135" t="inlineStr">
        <is>
          <t>01.7.07.12-0022</t>
        </is>
      </c>
      <c r="C125" s="260" t="inlineStr">
        <is>
          <t>Пленка полиэтиленовая, толщина 0,2-0,5 мм</t>
        </is>
      </c>
      <c r="D125" s="253" t="inlineStr">
        <is>
          <t>м2</t>
        </is>
      </c>
      <c r="E125" s="348" t="n">
        <v>88.13</v>
      </c>
      <c r="F125" s="262" t="n">
        <v>12.19</v>
      </c>
      <c r="G125" s="30">
        <f>ROUND(E125*F125,2)</f>
        <v/>
      </c>
      <c r="H125" s="128">
        <f>G125/$G$216</f>
        <v/>
      </c>
      <c r="I125" s="30">
        <f>ROUND(F125*Прил.10!$D$13,2)</f>
        <v/>
      </c>
      <c r="J125" s="30">
        <f>ROUND(I125*E125,2)</f>
        <v/>
      </c>
    </row>
    <row r="126" hidden="1" outlineLevel="1" ht="25.5" customFormat="1" customHeight="1" s="196">
      <c r="A126" s="253" t="n">
        <v>98</v>
      </c>
      <c r="B126" s="135" t="inlineStr">
        <is>
          <t>07.2.07.04-0007</t>
        </is>
      </c>
      <c r="C126" s="260" t="inlineStr">
        <is>
          <t>Конструкции стальные индивидуальные решетчатые сварные, масса до 0,1 т</t>
        </is>
      </c>
      <c r="D126" s="253" t="inlineStr">
        <is>
          <t>т</t>
        </is>
      </c>
      <c r="E126" s="348" t="n">
        <v>0.09</v>
      </c>
      <c r="F126" s="262" t="n">
        <v>11500</v>
      </c>
      <c r="G126" s="30">
        <f>ROUND(E126*F126,2)</f>
        <v/>
      </c>
      <c r="H126" s="128">
        <f>G126/$G$216</f>
        <v/>
      </c>
      <c r="I126" s="30">
        <f>ROUND(F126*Прил.10!$D$13,2)</f>
        <v/>
      </c>
      <c r="J126" s="30">
        <f>ROUND(I126*E126,2)</f>
        <v/>
      </c>
    </row>
    <row r="127" hidden="1" outlineLevel="1" ht="51" customFormat="1" customHeight="1" s="196">
      <c r="A127" s="253" t="n">
        <v>99</v>
      </c>
      <c r="B127" s="135" t="inlineStr">
        <is>
          <t>20.2.04.06-0066</t>
        </is>
      </c>
      <c r="C127" s="260" t="inlineStr">
        <is>
          <t>Короб кабельный угловой для поворота горизонтальной трассы вверх под углом 90 °, сейсмостойкий КУВ-0,1/0,4 (ККПС-УВ-0,1/0,4),  горячеоцинкованный</t>
        </is>
      </c>
      <c r="D127" s="253" t="inlineStr">
        <is>
          <t>шт</t>
        </is>
      </c>
      <c r="E127" s="348" t="n">
        <v>3</v>
      </c>
      <c r="F127" s="262" t="n">
        <v>336.97</v>
      </c>
      <c r="G127" s="30">
        <f>ROUND(E127*F127,2)</f>
        <v/>
      </c>
      <c r="H127" s="128">
        <f>G127/$G$216</f>
        <v/>
      </c>
      <c r="I127" s="30">
        <f>ROUND(F127*Прил.10!$D$13,2)</f>
        <v/>
      </c>
      <c r="J127" s="30">
        <f>ROUND(I127*E127,2)</f>
        <v/>
      </c>
    </row>
    <row r="128" hidden="1" outlineLevel="1" ht="14.25" customFormat="1" customHeight="1" s="196">
      <c r="A128" s="253" t="n">
        <v>100</v>
      </c>
      <c r="B128" s="135" t="inlineStr">
        <is>
          <t>11.2.13.04-0012</t>
        </is>
      </c>
      <c r="C128" s="260" t="inlineStr">
        <is>
          <t>Щиты из досок, толщина 40 мм</t>
        </is>
      </c>
      <c r="D128" s="253" t="inlineStr">
        <is>
          <t>м2</t>
        </is>
      </c>
      <c r="E128" s="348" t="n">
        <v>16.33</v>
      </c>
      <c r="F128" s="262" t="n">
        <v>57.63</v>
      </c>
      <c r="G128" s="30">
        <f>ROUND(E128*F128,2)</f>
        <v/>
      </c>
      <c r="H128" s="128">
        <f>G128/$G$216</f>
        <v/>
      </c>
      <c r="I128" s="30">
        <f>ROUND(F128*Прил.10!$D$13,2)</f>
        <v/>
      </c>
      <c r="J128" s="30">
        <f>ROUND(I128*E128,2)</f>
        <v/>
      </c>
    </row>
    <row r="129" hidden="1" outlineLevel="1" ht="14.25" customFormat="1" customHeight="1" s="196">
      <c r="A129" s="253" t="n">
        <v>101</v>
      </c>
      <c r="B129" s="135" t="inlineStr">
        <is>
          <t>11.2.13.04-0011</t>
        </is>
      </c>
      <c r="C129" s="260" t="inlineStr">
        <is>
          <t>Щиты из досок, толщина 25 мм</t>
        </is>
      </c>
      <c r="D129" s="253" t="inlineStr">
        <is>
          <t>м2</t>
        </is>
      </c>
      <c r="E129" s="348" t="n">
        <v>25.79</v>
      </c>
      <c r="F129" s="262" t="n">
        <v>35.53</v>
      </c>
      <c r="G129" s="30">
        <f>ROUND(E129*F129,2)</f>
        <v/>
      </c>
      <c r="H129" s="128">
        <f>G129/$G$216</f>
        <v/>
      </c>
      <c r="I129" s="30">
        <f>ROUND(F129*Прил.10!$D$13,2)</f>
        <v/>
      </c>
      <c r="J129" s="30">
        <f>ROUND(I129*E129,2)</f>
        <v/>
      </c>
    </row>
    <row r="130" hidden="1" outlineLevel="1" ht="14.25" customFormat="1" customHeight="1" s="196">
      <c r="A130" s="253" t="n">
        <v>102</v>
      </c>
      <c r="B130" s="135" t="inlineStr">
        <is>
          <t>01.7.07.12-0024</t>
        </is>
      </c>
      <c r="C130" s="260" t="inlineStr">
        <is>
          <t>Пленка полиэтиленовая, толщина 0,15 мм</t>
        </is>
      </c>
      <c r="D130" s="253" t="inlineStr">
        <is>
          <t>м2</t>
        </is>
      </c>
      <c r="E130" s="348" t="n">
        <v>224.42</v>
      </c>
      <c r="F130" s="262" t="n">
        <v>3.62</v>
      </c>
      <c r="G130" s="30">
        <f>ROUND(E130*F130,2)</f>
        <v/>
      </c>
      <c r="H130" s="128">
        <f>G130/$G$216</f>
        <v/>
      </c>
      <c r="I130" s="30">
        <f>ROUND(F130*Прил.10!$D$13,2)</f>
        <v/>
      </c>
      <c r="J130" s="30">
        <f>ROUND(I130*E130,2)</f>
        <v/>
      </c>
    </row>
    <row r="131" hidden="1" outlineLevel="1" ht="38.25" customFormat="1" customHeight="1" s="196">
      <c r="A131" s="253" t="n">
        <v>103</v>
      </c>
      <c r="B131" s="135" t="inlineStr">
        <is>
          <t>11.1.03.06-0095</t>
        </is>
      </c>
      <c r="C131" s="260" t="inlineStr">
        <is>
          <t>Доска обрезная, хвойных пород, ширина 75-150 мм, толщина 44 мм и более, длина 4-6,5 м, сорт III</t>
        </is>
      </c>
      <c r="D131" s="253" t="inlineStr">
        <is>
          <t>м3</t>
        </is>
      </c>
      <c r="E131" s="348" t="n">
        <v>0.68</v>
      </c>
      <c r="F131" s="262" t="n">
        <v>1056</v>
      </c>
      <c r="G131" s="30">
        <f>ROUND(E131*F131,2)</f>
        <v/>
      </c>
      <c r="H131" s="128">
        <f>G131/$G$216</f>
        <v/>
      </c>
      <c r="I131" s="30">
        <f>ROUND(F131*Прил.10!$D$13,2)</f>
        <v/>
      </c>
      <c r="J131" s="30">
        <f>ROUND(I131*E131,2)</f>
        <v/>
      </c>
    </row>
    <row r="132" hidden="1" outlineLevel="1" ht="51" customFormat="1" customHeight="1" s="196">
      <c r="A132" s="253" t="n">
        <v>104</v>
      </c>
      <c r="B132" s="135" t="inlineStr">
        <is>
          <t>20.2.04.06-0069</t>
        </is>
      </c>
      <c r="C132" s="260" t="inlineStr">
        <is>
          <t>Короб кабельный угловой для поворота горизонтальной трассы вверх под углом 90 °, сейсмостойкий КУВ-0,05/0,1, горячеоцинкованный</t>
        </is>
      </c>
      <c r="D132" s="253" t="inlineStr">
        <is>
          <t>шт</t>
        </is>
      </c>
      <c r="E132" s="348" t="n">
        <v>4</v>
      </c>
      <c r="F132" s="262" t="n">
        <v>165.21</v>
      </c>
      <c r="G132" s="30">
        <f>ROUND(E132*F132,2)</f>
        <v/>
      </c>
      <c r="H132" s="128">
        <f>G132/$G$216</f>
        <v/>
      </c>
      <c r="I132" s="30">
        <f>ROUND(F132*Прил.10!$D$13,2)</f>
        <v/>
      </c>
      <c r="J132" s="30">
        <f>ROUND(I132*E132,2)</f>
        <v/>
      </c>
    </row>
    <row r="133" hidden="1" outlineLevel="1" ht="14.25" customFormat="1" customHeight="1" s="196">
      <c r="A133" s="253" t="n">
        <v>105</v>
      </c>
      <c r="B133" s="135" t="inlineStr">
        <is>
          <t>01.7.11.07-0054</t>
        </is>
      </c>
      <c r="C133" s="260" t="inlineStr">
        <is>
          <t>Электроды сварочные Э42, диаметр 6 мм</t>
        </is>
      </c>
      <c r="D133" s="253" t="inlineStr">
        <is>
          <t>т</t>
        </is>
      </c>
      <c r="E133" s="348" t="n">
        <v>0.07000000000000001</v>
      </c>
      <c r="F133" s="262" t="n">
        <v>9424</v>
      </c>
      <c r="G133" s="30">
        <f>ROUND(E133*F133,2)</f>
        <v/>
      </c>
      <c r="H133" s="128">
        <f>G133/$G$216</f>
        <v/>
      </c>
      <c r="I133" s="30">
        <f>ROUND(F133*Прил.10!$D$13,2)</f>
        <v/>
      </c>
      <c r="J133" s="30">
        <f>ROUND(I133*E133,2)</f>
        <v/>
      </c>
    </row>
    <row r="134" hidden="1" outlineLevel="1" ht="38.25" customFormat="1" customHeight="1" s="196">
      <c r="A134" s="253" t="n">
        <v>106</v>
      </c>
      <c r="B134" s="135" t="inlineStr">
        <is>
          <t>08.3.05.02-0101</t>
        </is>
      </c>
      <c r="C134" s="260" t="inlineStr">
        <is>
          <t>Прокат толстолистовой горячекатаный в листах, марка стали ВСт3пс5, толщина 4-6 мм</t>
        </is>
      </c>
      <c r="D134" s="253" t="inlineStr">
        <is>
          <t>т</t>
        </is>
      </c>
      <c r="E134" s="348" t="n">
        <v>0.11</v>
      </c>
      <c r="F134" s="262" t="n">
        <v>5763</v>
      </c>
      <c r="G134" s="30">
        <f>ROUND(E134*F134,2)</f>
        <v/>
      </c>
      <c r="H134" s="128">
        <f>G134/$G$216</f>
        <v/>
      </c>
      <c r="I134" s="30">
        <f>ROUND(F134*Прил.10!$D$13,2)</f>
        <v/>
      </c>
      <c r="J134" s="30">
        <f>ROUND(I134*E134,2)</f>
        <v/>
      </c>
    </row>
    <row r="135" hidden="1" outlineLevel="1" ht="14.25" customFormat="1" customHeight="1" s="196">
      <c r="A135" s="253" t="n">
        <v>107</v>
      </c>
      <c r="B135" s="135" t="inlineStr">
        <is>
          <t>20.5.04.04-0016</t>
        </is>
      </c>
      <c r="C135" s="260" t="inlineStr">
        <is>
          <t>Зажим натяжной НАС-600-1</t>
        </is>
      </c>
      <c r="D135" s="253" t="inlineStr">
        <is>
          <t>шт</t>
        </is>
      </c>
      <c r="E135" s="348" t="n">
        <v>2</v>
      </c>
      <c r="F135" s="262" t="n">
        <v>311.42</v>
      </c>
      <c r="G135" s="30">
        <f>ROUND(E135*F135,2)</f>
        <v/>
      </c>
      <c r="H135" s="128">
        <f>G135/$G$216</f>
        <v/>
      </c>
      <c r="I135" s="30">
        <f>ROUND(F135*Прил.10!$D$13,2)</f>
        <v/>
      </c>
      <c r="J135" s="30">
        <f>ROUND(I135*E135,2)</f>
        <v/>
      </c>
    </row>
    <row r="136" hidden="1" outlineLevel="1" ht="25.5" customFormat="1" customHeight="1" s="196">
      <c r="A136" s="253" t="n">
        <v>108</v>
      </c>
      <c r="B136" s="135" t="inlineStr">
        <is>
          <t>10.3.02.03-0011</t>
        </is>
      </c>
      <c r="C136" s="260" t="inlineStr">
        <is>
          <t>Припои оловянно-свинцовые бессурьмянистые, марка ПОС30</t>
        </is>
      </c>
      <c r="D136" s="253" t="inlineStr">
        <is>
          <t>т</t>
        </is>
      </c>
      <c r="E136" s="348" t="n">
        <v>0.008999999999999999</v>
      </c>
      <c r="F136" s="262" t="n">
        <v>68050</v>
      </c>
      <c r="G136" s="30">
        <f>ROUND(E136*F136,2)</f>
        <v/>
      </c>
      <c r="H136" s="128">
        <f>G136/$G$216</f>
        <v/>
      </c>
      <c r="I136" s="30">
        <f>ROUND(F136*Прил.10!$D$13,2)</f>
        <v/>
      </c>
      <c r="J136" s="30">
        <f>ROUND(I136*E136,2)</f>
        <v/>
      </c>
    </row>
    <row r="137" hidden="1" outlineLevel="1" ht="25.5" customFormat="1" customHeight="1" s="196">
      <c r="A137" s="253" t="n">
        <v>109</v>
      </c>
      <c r="B137" s="135" t="inlineStr">
        <is>
          <t>08.4.03.02-0008</t>
        </is>
      </c>
      <c r="C137" s="260" t="inlineStr">
        <is>
          <t>Горячекатаная арматурная сталь гладкая класса А-I, диаметром: 25-28 мм</t>
        </is>
      </c>
      <c r="D137" s="253" t="inlineStr">
        <is>
          <t>т</t>
        </is>
      </c>
      <c r="E137" s="348" t="n">
        <v>0.1</v>
      </c>
      <c r="F137" s="262" t="n">
        <v>5410.16</v>
      </c>
      <c r="G137" s="30">
        <f>ROUND(E137*F137,2)</f>
        <v/>
      </c>
      <c r="H137" s="128">
        <f>G137/$G$216</f>
        <v/>
      </c>
      <c r="I137" s="30">
        <f>ROUND(F137*Прил.10!$D$13,2)</f>
        <v/>
      </c>
      <c r="J137" s="30">
        <f>ROUND(I137*E137,2)</f>
        <v/>
      </c>
    </row>
    <row r="138" hidden="1" outlineLevel="1" ht="14.25" customFormat="1" customHeight="1" s="196">
      <c r="A138" s="253" t="n">
        <v>110</v>
      </c>
      <c r="B138" s="135" t="inlineStr">
        <is>
          <t>20.1.01.12-0016</t>
        </is>
      </c>
      <c r="C138" s="260" t="inlineStr">
        <is>
          <t>Зажим поддерживающий глухой ПГН-5-3</t>
        </is>
      </c>
      <c r="D138" s="253" t="inlineStr">
        <is>
          <t>шт</t>
        </is>
      </c>
      <c r="E138" s="348" t="n">
        <v>2</v>
      </c>
      <c r="F138" s="262" t="n">
        <v>266.27</v>
      </c>
      <c r="G138" s="30">
        <f>ROUND(E138*F138,2)</f>
        <v/>
      </c>
      <c r="H138" s="128">
        <f>G138/$G$216</f>
        <v/>
      </c>
      <c r="I138" s="30">
        <f>ROUND(F138*Прил.10!$D$13,2)</f>
        <v/>
      </c>
      <c r="J138" s="30">
        <f>ROUND(I138*E138,2)</f>
        <v/>
      </c>
    </row>
    <row r="139" hidden="1" outlineLevel="1" ht="25.5" customFormat="1" customHeight="1" s="196">
      <c r="A139" s="253" t="n">
        <v>111</v>
      </c>
      <c r="B139" s="135" t="inlineStr">
        <is>
          <t>25.1.01.04-0031</t>
        </is>
      </c>
      <c r="C139" s="260" t="inlineStr">
        <is>
          <t>Шпалы непропитанные для железных дорог, тип I</t>
        </is>
      </c>
      <c r="D139" s="253" t="inlineStr">
        <is>
          <t>шт</t>
        </is>
      </c>
      <c r="E139" s="348" t="n">
        <v>1.92</v>
      </c>
      <c r="F139" s="262" t="n">
        <v>266.67</v>
      </c>
      <c r="G139" s="30">
        <f>ROUND(E139*F139,2)</f>
        <v/>
      </c>
      <c r="H139" s="128">
        <f>G139/$G$216</f>
        <v/>
      </c>
      <c r="I139" s="30">
        <f>ROUND(F139*Прил.10!$D$13,2)</f>
        <v/>
      </c>
      <c r="J139" s="30">
        <f>ROUND(I139*E139,2)</f>
        <v/>
      </c>
    </row>
    <row r="140" hidden="1" outlineLevel="1" ht="14.25" customFormat="1" customHeight="1" s="196">
      <c r="A140" s="253" t="n">
        <v>112</v>
      </c>
      <c r="B140" s="135" t="inlineStr">
        <is>
          <t>01.3.01.03-0002</t>
        </is>
      </c>
      <c r="C140" s="260" t="inlineStr">
        <is>
          <t>Керосин для технических целей</t>
        </is>
      </c>
      <c r="D140" s="253" t="inlineStr">
        <is>
          <t>т</t>
        </is>
      </c>
      <c r="E140" s="348" t="n">
        <v>0.18</v>
      </c>
      <c r="F140" s="262" t="n">
        <v>2606.9</v>
      </c>
      <c r="G140" s="30">
        <f>ROUND(E140*F140,2)</f>
        <v/>
      </c>
      <c r="H140" s="128">
        <f>G140/$G$216</f>
        <v/>
      </c>
      <c r="I140" s="30">
        <f>ROUND(F140*Прил.10!$D$13,2)</f>
        <v/>
      </c>
      <c r="J140" s="30">
        <f>ROUND(I140*E140,2)</f>
        <v/>
      </c>
    </row>
    <row r="141" hidden="1" outlineLevel="1" ht="14.25" customFormat="1" customHeight="1" s="196">
      <c r="A141" s="253" t="n">
        <v>113</v>
      </c>
      <c r="B141" s="135" t="inlineStr">
        <is>
          <t>01.3.02.08-0001</t>
        </is>
      </c>
      <c r="C141" s="260" t="inlineStr">
        <is>
          <t>Кислород газообразный технический</t>
        </is>
      </c>
      <c r="D141" s="253" t="inlineStr">
        <is>
          <t>м3</t>
        </is>
      </c>
      <c r="E141" s="348" t="n">
        <v>71.45999999999999</v>
      </c>
      <c r="F141" s="262" t="n">
        <v>6.22</v>
      </c>
      <c r="G141" s="30">
        <f>ROUND(E141*F141,2)</f>
        <v/>
      </c>
      <c r="H141" s="128">
        <f>G141/$G$216</f>
        <v/>
      </c>
      <c r="I141" s="30">
        <f>ROUND(F141*Прил.10!$D$13,2)</f>
        <v/>
      </c>
      <c r="J141" s="30">
        <f>ROUND(I141*E141,2)</f>
        <v/>
      </c>
    </row>
    <row r="142" hidden="1" outlineLevel="1" ht="51" customFormat="1" customHeight="1" s="196">
      <c r="A142" s="253" t="n">
        <v>114</v>
      </c>
      <c r="B142" s="135" t="inlineStr">
        <is>
          <t>08.1.02.13-0011</t>
        </is>
      </c>
      <c r="C142" s="260" t="inlineStr">
        <is>
          <t>Рукава металлические из стальной оцинкованной ленты, негерметичные, простого профиля, РЗ-ЦХ, диаметр условный 32 мм (МПГ-32)</t>
        </is>
      </c>
      <c r="D142" s="253" t="inlineStr">
        <is>
          <t>м</t>
        </is>
      </c>
      <c r="E142" s="348" t="n">
        <v>30</v>
      </c>
      <c r="F142" s="262" t="n">
        <v>13.25</v>
      </c>
      <c r="G142" s="30">
        <f>ROUND(E142*F142,2)</f>
        <v/>
      </c>
      <c r="H142" s="128">
        <f>G142/$G$216</f>
        <v/>
      </c>
      <c r="I142" s="30">
        <f>ROUND(F142*Прил.10!$D$13,2)</f>
        <v/>
      </c>
      <c r="J142" s="30">
        <f>ROUND(I142*E142,2)</f>
        <v/>
      </c>
    </row>
    <row r="143" hidden="1" outlineLevel="1" ht="25.5" customFormat="1" customHeight="1" s="196">
      <c r="A143" s="253" t="n">
        <v>115</v>
      </c>
      <c r="B143" s="135" t="inlineStr">
        <is>
          <t>20.1.01.02-0067</t>
        </is>
      </c>
      <c r="C143" s="260" t="inlineStr">
        <is>
          <t>Зажим аппаратный прессуемый: А4А-400-2</t>
        </is>
      </c>
      <c r="D143" s="253" t="inlineStr">
        <is>
          <t>100 шт</t>
        </is>
      </c>
      <c r="E143" s="348" t="n">
        <v>0.06</v>
      </c>
      <c r="F143" s="262" t="n">
        <v>6505</v>
      </c>
      <c r="G143" s="30">
        <f>ROUND(E143*F143,2)</f>
        <v/>
      </c>
      <c r="H143" s="128">
        <f>G143/$G$216</f>
        <v/>
      </c>
      <c r="I143" s="30">
        <f>ROUND(F143*Прил.10!$D$13,2)</f>
        <v/>
      </c>
      <c r="J143" s="30">
        <f>ROUND(I143*E143,2)</f>
        <v/>
      </c>
    </row>
    <row r="144" hidden="1" outlineLevel="1" ht="14.25" customFormat="1" customHeight="1" s="196">
      <c r="A144" s="253" t="n">
        <v>116</v>
      </c>
      <c r="B144" s="135" t="inlineStr">
        <is>
          <t>20.1.02.22-0003</t>
        </is>
      </c>
      <c r="C144" s="260" t="inlineStr">
        <is>
          <t>Ушко двухлапчатое У2-12-16</t>
        </is>
      </c>
      <c r="D144" s="253" t="inlineStr">
        <is>
          <t>шт</t>
        </is>
      </c>
      <c r="E144" s="348" t="n">
        <v>2</v>
      </c>
      <c r="F144" s="262" t="n">
        <v>194.37</v>
      </c>
      <c r="G144" s="30">
        <f>ROUND(E144*F144,2)</f>
        <v/>
      </c>
      <c r="H144" s="128">
        <f>G144/$G$216</f>
        <v/>
      </c>
      <c r="I144" s="30">
        <f>ROUND(F144*Прил.10!$D$13,2)</f>
        <v/>
      </c>
      <c r="J144" s="30">
        <f>ROUND(I144*E144,2)</f>
        <v/>
      </c>
    </row>
    <row r="145" hidden="1" outlineLevel="1" ht="14.25" customFormat="1" customHeight="1" s="196">
      <c r="A145" s="253" t="n">
        <v>117</v>
      </c>
      <c r="B145" s="135" t="inlineStr">
        <is>
          <t>01.7.03.01-0001</t>
        </is>
      </c>
      <c r="C145" s="260" t="inlineStr">
        <is>
          <t>Вода</t>
        </is>
      </c>
      <c r="D145" s="253" t="inlineStr">
        <is>
          <t>м3</t>
        </is>
      </c>
      <c r="E145" s="348" t="n">
        <v>155.46</v>
      </c>
      <c r="F145" s="262" t="n">
        <v>2.44</v>
      </c>
      <c r="G145" s="30">
        <f>ROUND(E145*F145,2)</f>
        <v/>
      </c>
      <c r="H145" s="128">
        <f>G145/$G$216</f>
        <v/>
      </c>
      <c r="I145" s="30">
        <f>ROUND(F145*Прил.10!$D$13,2)</f>
        <v/>
      </c>
      <c r="J145" s="30">
        <f>ROUND(I145*E145,2)</f>
        <v/>
      </c>
    </row>
    <row r="146" hidden="1" outlineLevel="1" ht="14.25" customFormat="1" customHeight="1" s="196">
      <c r="A146" s="253" t="n">
        <v>118</v>
      </c>
      <c r="B146" s="135" t="inlineStr">
        <is>
          <t>01.7.15.06-0111</t>
        </is>
      </c>
      <c r="C146" s="260" t="inlineStr">
        <is>
          <t>Гвозди строительные</t>
        </is>
      </c>
      <c r="D146" s="253" t="inlineStr">
        <is>
          <t>т</t>
        </is>
      </c>
      <c r="E146" s="348" t="n">
        <v>0.03</v>
      </c>
      <c r="F146" s="262" t="n">
        <v>11978</v>
      </c>
      <c r="G146" s="30">
        <f>ROUND(E146*F146,2)</f>
        <v/>
      </c>
      <c r="H146" s="128">
        <f>G146/$G$216</f>
        <v/>
      </c>
      <c r="I146" s="30">
        <f>ROUND(F146*Прил.10!$D$13,2)</f>
        <v/>
      </c>
      <c r="J146" s="30">
        <f>ROUND(I146*E146,2)</f>
        <v/>
      </c>
    </row>
    <row r="147" hidden="1" outlineLevel="1" ht="38.25" customFormat="1" customHeight="1" s="196">
      <c r="A147" s="253" t="n">
        <v>119</v>
      </c>
      <c r="B147" s="135" t="inlineStr">
        <is>
          <t>08.4.03.03-0030</t>
        </is>
      </c>
      <c r="C147" s="260" t="inlineStr">
        <is>
          <t>Сталь арматурная, горячекатаная, периодического профиля, класс А-III, диаметр 8 мм</t>
        </is>
      </c>
      <c r="D147" s="253" t="inlineStr">
        <is>
          <t>т</t>
        </is>
      </c>
      <c r="E147" s="348" t="n">
        <v>0.04</v>
      </c>
      <c r="F147" s="262" t="n">
        <v>8102.64</v>
      </c>
      <c r="G147" s="30">
        <f>ROUND(E147*F147,2)</f>
        <v/>
      </c>
      <c r="H147" s="128">
        <f>G147/$G$216</f>
        <v/>
      </c>
      <c r="I147" s="30">
        <f>ROUND(F147*Прил.10!$D$13,2)</f>
        <v/>
      </c>
      <c r="J147" s="30">
        <f>ROUND(I147*E147,2)</f>
        <v/>
      </c>
    </row>
    <row r="148" hidden="1" outlineLevel="1" ht="14.25" customFormat="1" customHeight="1" s="196">
      <c r="A148" s="253" t="n">
        <v>120</v>
      </c>
      <c r="B148" s="135" t="inlineStr">
        <is>
          <t>20.5.04.05-0001</t>
        </is>
      </c>
      <c r="C148" s="260" t="inlineStr">
        <is>
          <t>Зажим ответвительный ОА-400-1</t>
        </is>
      </c>
      <c r="D148" s="253" t="inlineStr">
        <is>
          <t>100 шт</t>
        </is>
      </c>
      <c r="E148" s="348" t="n">
        <v>0.05</v>
      </c>
      <c r="F148" s="262" t="n">
        <v>5933</v>
      </c>
      <c r="G148" s="30">
        <f>ROUND(E148*F148,2)</f>
        <v/>
      </c>
      <c r="H148" s="128">
        <f>G148/$G$216</f>
        <v/>
      </c>
      <c r="I148" s="30">
        <f>ROUND(F148*Прил.10!$D$13,2)</f>
        <v/>
      </c>
      <c r="J148" s="30">
        <f>ROUND(I148*E148,2)</f>
        <v/>
      </c>
    </row>
    <row r="149" hidden="1" outlineLevel="1" ht="14.25" customFormat="1" customHeight="1" s="196">
      <c r="A149" s="253" t="n">
        <v>121</v>
      </c>
      <c r="B149" s="135" t="inlineStr">
        <is>
          <t>01.3.02.09-0022</t>
        </is>
      </c>
      <c r="C149" s="260" t="inlineStr">
        <is>
          <t>Пропан-бутан смесь техническая</t>
        </is>
      </c>
      <c r="D149" s="253" t="inlineStr">
        <is>
          <t>кг</t>
        </is>
      </c>
      <c r="E149" s="348" t="n">
        <v>48.6</v>
      </c>
      <c r="F149" s="262" t="n">
        <v>6.09</v>
      </c>
      <c r="G149" s="30">
        <f>ROUND(E149*F149,2)</f>
        <v/>
      </c>
      <c r="H149" s="128">
        <f>G149/$G$216</f>
        <v/>
      </c>
      <c r="I149" s="30">
        <f>ROUND(F149*Прил.10!$D$13,2)</f>
        <v/>
      </c>
      <c r="J149" s="30">
        <f>ROUND(I149*E149,2)</f>
        <v/>
      </c>
    </row>
    <row r="150" hidden="1" outlineLevel="1" ht="38.25" customFormat="1" customHeight="1" s="196">
      <c r="A150" s="253" t="n">
        <v>122</v>
      </c>
      <c r="B150" s="135" t="inlineStr">
        <is>
          <t>04.1.02.05-0029</t>
        </is>
      </c>
      <c r="C150" s="260" t="inlineStr">
        <is>
          <t>Смеси бетонные тяжелого бетона (БСТ), крупность заполнителя 10 мм, класс B25 (М350)</t>
        </is>
      </c>
      <c r="D150" s="253" t="inlineStr">
        <is>
          <t>м3</t>
        </is>
      </c>
      <c r="E150" s="348" t="n">
        <v>0.39</v>
      </c>
      <c r="F150" s="262" t="n">
        <v>748.04</v>
      </c>
      <c r="G150" s="30">
        <f>ROUND(E150*F150,2)</f>
        <v/>
      </c>
      <c r="H150" s="128">
        <f>G150/$G$216</f>
        <v/>
      </c>
      <c r="I150" s="30">
        <f>ROUND(F150*Прил.10!$D$13,2)</f>
        <v/>
      </c>
      <c r="J150" s="30">
        <f>ROUND(I150*E150,2)</f>
        <v/>
      </c>
    </row>
    <row r="151" hidden="1" outlineLevel="1" ht="14.25" customFormat="1" customHeight="1" s="196">
      <c r="A151" s="253" t="n">
        <v>123</v>
      </c>
      <c r="B151" s="135" t="inlineStr">
        <is>
          <t>21.2.02.01-0030</t>
        </is>
      </c>
      <c r="C151" s="260" t="inlineStr">
        <is>
          <t>Провод антенный МГ, сечение 50 мм2</t>
        </is>
      </c>
      <c r="D151" s="253" t="inlineStr">
        <is>
          <t>т</t>
        </is>
      </c>
      <c r="E151" s="348" t="n">
        <v>0.003978</v>
      </c>
      <c r="F151" s="262" t="n">
        <v>70013.25</v>
      </c>
      <c r="G151" s="30">
        <f>ROUND(E151*F151,2)</f>
        <v/>
      </c>
      <c r="H151" s="128">
        <f>G151/$G$216</f>
        <v/>
      </c>
      <c r="I151" s="30">
        <f>ROUND(F151*Прил.10!$D$13,2)</f>
        <v/>
      </c>
      <c r="J151" s="30">
        <f>ROUND(I151*E151,2)</f>
        <v/>
      </c>
    </row>
    <row r="152" hidden="1" outlineLevel="1" ht="14.25" customFormat="1" customHeight="1" s="196">
      <c r="A152" s="253" t="n">
        <v>124</v>
      </c>
      <c r="B152" s="135" t="inlineStr">
        <is>
          <t>01.7.15.03-0042</t>
        </is>
      </c>
      <c r="C152" s="260" t="inlineStr">
        <is>
          <t>Болты с гайками и шайбами строительные</t>
        </is>
      </c>
      <c r="D152" s="253" t="inlineStr">
        <is>
          <t>кг</t>
        </is>
      </c>
      <c r="E152" s="348" t="n">
        <v>30.25</v>
      </c>
      <c r="F152" s="262" t="n">
        <v>9.039999999999999</v>
      </c>
      <c r="G152" s="30">
        <f>ROUND(E152*F152,2)</f>
        <v/>
      </c>
      <c r="H152" s="128">
        <f>G152/$G$216</f>
        <v/>
      </c>
      <c r="I152" s="30">
        <f>ROUND(F152*Прил.10!$D$13,2)</f>
        <v/>
      </c>
      <c r="J152" s="30">
        <f>ROUND(I152*E152,2)</f>
        <v/>
      </c>
    </row>
    <row r="153" hidden="1" outlineLevel="1" ht="25.5" customFormat="1" customHeight="1" s="196">
      <c r="A153" s="253" t="n">
        <v>125</v>
      </c>
      <c r="B153" s="135" t="inlineStr">
        <is>
          <t>20.1.01.02-0054</t>
        </is>
      </c>
      <c r="C153" s="260" t="inlineStr">
        <is>
          <t>Зажим аппаратный прессуемый: А2А-400-2</t>
        </is>
      </c>
      <c r="D153" s="253" t="inlineStr">
        <is>
          <t>100 шт</t>
        </is>
      </c>
      <c r="E153" s="348" t="n">
        <v>0.05</v>
      </c>
      <c r="F153" s="262" t="n">
        <v>4986</v>
      </c>
      <c r="G153" s="30">
        <f>ROUND(E153*F153,2)</f>
        <v/>
      </c>
      <c r="H153" s="128">
        <f>G153/$G$216</f>
        <v/>
      </c>
      <c r="I153" s="30">
        <f>ROUND(F153*Прил.10!$D$13,2)</f>
        <v/>
      </c>
      <c r="J153" s="30">
        <f>ROUND(I153*E153,2)</f>
        <v/>
      </c>
    </row>
    <row r="154" hidden="1" outlineLevel="1" ht="51" customFormat="1" customHeight="1" s="196">
      <c r="A154" s="253" t="n">
        <v>126</v>
      </c>
      <c r="B154" s="135" t="inlineStr">
        <is>
          <t>20.2.04.06-0095</t>
        </is>
      </c>
      <c r="C154" s="260" t="inlineStr">
        <is>
          <t>Короб кабельный угловой для поворота горизонтальной трассы вниз под углом 90 °, сейсмостойкий КУН-0,05/0,1, горячеоцинкованный</t>
        </is>
      </c>
      <c r="D154" s="253" t="inlineStr">
        <is>
          <t>шт</t>
        </is>
      </c>
      <c r="E154" s="348" t="n">
        <v>1</v>
      </c>
      <c r="F154" s="262" t="n">
        <v>232.19</v>
      </c>
      <c r="G154" s="30">
        <f>ROUND(E154*F154,2)</f>
        <v/>
      </c>
      <c r="H154" s="128">
        <f>G154/$G$216</f>
        <v/>
      </c>
      <c r="I154" s="30">
        <f>ROUND(F154*Прил.10!$D$13,2)</f>
        <v/>
      </c>
      <c r="J154" s="30">
        <f>ROUND(I154*E154,2)</f>
        <v/>
      </c>
    </row>
    <row r="155" hidden="1" outlineLevel="1" ht="25.5" customFormat="1" customHeight="1" s="196">
      <c r="A155" s="253" t="n">
        <v>127</v>
      </c>
      <c r="B155" s="135" t="inlineStr">
        <is>
          <t>04.3.01.09-0014</t>
        </is>
      </c>
      <c r="C155" s="260" t="inlineStr">
        <is>
          <t>Раствор готовый кладочный, цементный, М100</t>
        </is>
      </c>
      <c r="D155" s="253" t="inlineStr">
        <is>
          <t>м3</t>
        </is>
      </c>
      <c r="E155" s="348" t="n">
        <v>0.43</v>
      </c>
      <c r="F155" s="262" t="n">
        <v>519.8</v>
      </c>
      <c r="G155" s="30">
        <f>ROUND(E155*F155,2)</f>
        <v/>
      </c>
      <c r="H155" s="128">
        <f>G155/$G$216</f>
        <v/>
      </c>
      <c r="I155" s="30">
        <f>ROUND(F155*Прил.10!$D$13,2)</f>
        <v/>
      </c>
      <c r="J155" s="30">
        <f>ROUND(I155*E155,2)</f>
        <v/>
      </c>
    </row>
    <row r="156" hidden="1" outlineLevel="1" ht="14.25" customFormat="1" customHeight="1" s="196">
      <c r="A156" s="253" t="n">
        <v>128</v>
      </c>
      <c r="B156" s="135" t="inlineStr">
        <is>
          <t>14.5.09.11-0102</t>
        </is>
      </c>
      <c r="C156" s="260" t="inlineStr">
        <is>
          <t>Уайт-спирит</t>
        </is>
      </c>
      <c r="D156" s="253" t="inlineStr">
        <is>
          <t>кг</t>
        </is>
      </c>
      <c r="E156" s="348" t="n">
        <v>33.375</v>
      </c>
      <c r="F156" s="262" t="n">
        <v>6.67</v>
      </c>
      <c r="G156" s="30">
        <f>ROUND(E156*F156,2)</f>
        <v/>
      </c>
      <c r="H156" s="128">
        <f>G156/$G$216</f>
        <v/>
      </c>
      <c r="I156" s="30">
        <f>ROUND(F156*Прил.10!$D$13,2)</f>
        <v/>
      </c>
      <c r="J156" s="30">
        <f>ROUND(I156*E156,2)</f>
        <v/>
      </c>
    </row>
    <row r="157" hidden="1" outlineLevel="1" ht="25.5" customFormat="1" customHeight="1" s="196">
      <c r="A157" s="253" t="n">
        <v>129</v>
      </c>
      <c r="B157" s="135" t="inlineStr">
        <is>
          <t>04.3.01.12-0111</t>
        </is>
      </c>
      <c r="C157" s="260" t="inlineStr">
        <is>
          <t>Раствор готовый отделочный тяжелый, цементно-известковый, состав 1:1:6</t>
        </is>
      </c>
      <c r="D157" s="253" t="inlineStr">
        <is>
          <t>м3</t>
        </is>
      </c>
      <c r="E157" s="348" t="n">
        <v>0.42</v>
      </c>
      <c r="F157" s="262" t="n">
        <v>517.91</v>
      </c>
      <c r="G157" s="30">
        <f>ROUND(E157*F157,2)</f>
        <v/>
      </c>
      <c r="H157" s="128">
        <f>G157/$G$216</f>
        <v/>
      </c>
      <c r="I157" s="30">
        <f>ROUND(F157*Прил.10!$D$13,2)</f>
        <v/>
      </c>
      <c r="J157" s="30">
        <f>ROUND(I157*E157,2)</f>
        <v/>
      </c>
    </row>
    <row r="158" hidden="1" outlineLevel="1" ht="25.5" customFormat="1" customHeight="1" s="196">
      <c r="A158" s="253" t="n">
        <v>130</v>
      </c>
      <c r="B158" s="135" t="inlineStr">
        <is>
          <t>01.7.15.05-0024</t>
        </is>
      </c>
      <c r="C158" s="260" t="inlineStr">
        <is>
          <t>Гайки шестигранные, диаметр резьбы 12-14 мм, оцинкованные</t>
        </is>
      </c>
      <c r="D158" s="253" t="inlineStr">
        <is>
          <t>т</t>
        </is>
      </c>
      <c r="E158" s="348" t="n">
        <v>0.01</v>
      </c>
      <c r="F158" s="262" t="n">
        <v>21298.23</v>
      </c>
      <c r="G158" s="30">
        <f>ROUND(E158*F158,2)</f>
        <v/>
      </c>
      <c r="H158" s="128">
        <f>G158/$G$216</f>
        <v/>
      </c>
      <c r="I158" s="30">
        <f>ROUND(F158*Прил.10!$D$13,2)</f>
        <v/>
      </c>
      <c r="J158" s="30">
        <f>ROUND(I158*E158,2)</f>
        <v/>
      </c>
    </row>
    <row r="159" hidden="1" outlineLevel="1" ht="14.25" customFormat="1" customHeight="1" s="196">
      <c r="A159" s="253" t="n">
        <v>131</v>
      </c>
      <c r="B159" s="135" t="inlineStr">
        <is>
          <t>25.2.01.01-0001</t>
        </is>
      </c>
      <c r="C159" s="260" t="inlineStr">
        <is>
          <t>Бирки-оконцеватели</t>
        </is>
      </c>
      <c r="D159" s="253" t="inlineStr">
        <is>
          <t>100 шт</t>
        </is>
      </c>
      <c r="E159" s="348" t="n">
        <v>3.36</v>
      </c>
      <c r="F159" s="262" t="n">
        <v>63</v>
      </c>
      <c r="G159" s="30">
        <f>ROUND(E159*F159,2)</f>
        <v/>
      </c>
      <c r="H159" s="128">
        <f>G159/$G$216</f>
        <v/>
      </c>
      <c r="I159" s="30">
        <f>ROUND(F159*Прил.10!$D$13,2)</f>
        <v/>
      </c>
      <c r="J159" s="30">
        <f>ROUND(I159*E159,2)</f>
        <v/>
      </c>
    </row>
    <row r="160" hidden="1" outlineLevel="1" ht="25.5" customFormat="1" customHeight="1" s="196">
      <c r="A160" s="253" t="n">
        <v>132</v>
      </c>
      <c r="B160" s="135" t="inlineStr">
        <is>
          <t>20.2.10.04-0008</t>
        </is>
      </c>
      <c r="C160" s="260" t="inlineStr">
        <is>
          <t>Наконечники кабельные медные луженные ТМЛ-70</t>
        </is>
      </c>
      <c r="D160" s="253" t="inlineStr">
        <is>
          <t>100 шт</t>
        </is>
      </c>
      <c r="E160" s="348" t="n">
        <v>0.24</v>
      </c>
      <c r="F160" s="262" t="n">
        <v>801</v>
      </c>
      <c r="G160" s="30">
        <f>ROUND(E160*F160,2)</f>
        <v/>
      </c>
      <c r="H160" s="128">
        <f>G160/$G$216</f>
        <v/>
      </c>
      <c r="I160" s="30">
        <f>ROUND(F160*Прил.10!$D$13,2)</f>
        <v/>
      </c>
      <c r="J160" s="30">
        <f>ROUND(I160*E160,2)</f>
        <v/>
      </c>
    </row>
    <row r="161" hidden="1" outlineLevel="1" ht="25.5" customFormat="1" customHeight="1" s="196">
      <c r="A161" s="253" t="n">
        <v>133</v>
      </c>
      <c r="B161" s="135" t="inlineStr">
        <is>
          <t>14.5.01.07-0134</t>
        </is>
      </c>
      <c r="C161" s="260" t="inlineStr">
        <is>
          <t>Герметик силиконовый для наружных швов</t>
        </is>
      </c>
      <c r="D161" s="253" t="inlineStr">
        <is>
          <t>л</t>
        </is>
      </c>
      <c r="E161" s="348" t="n">
        <v>2.48</v>
      </c>
      <c r="F161" s="262" t="n">
        <v>76.8</v>
      </c>
      <c r="G161" s="30">
        <f>ROUND(E161*F161,2)</f>
        <v/>
      </c>
      <c r="H161" s="128">
        <f>G161/$G$216</f>
        <v/>
      </c>
      <c r="I161" s="30">
        <f>ROUND(F161*Прил.10!$D$13,2)</f>
        <v/>
      </c>
      <c r="J161" s="30">
        <f>ROUND(I161*E161,2)</f>
        <v/>
      </c>
    </row>
    <row r="162" hidden="1" outlineLevel="1" ht="14.25" customFormat="1" customHeight="1" s="196">
      <c r="A162" s="253" t="n">
        <v>134</v>
      </c>
      <c r="B162" s="135" t="inlineStr">
        <is>
          <t>14.5.09.11-0102</t>
        </is>
      </c>
      <c r="C162" s="260" t="inlineStr">
        <is>
          <t>Уайт-спирит</t>
        </is>
      </c>
      <c r="D162" s="253" t="inlineStr">
        <is>
          <t>кг</t>
        </is>
      </c>
      <c r="E162" s="348" t="n">
        <v>28.514825</v>
      </c>
      <c r="F162" s="262" t="n">
        <v>6.67</v>
      </c>
      <c r="G162" s="30">
        <f>ROUND(E162*F162,2)</f>
        <v/>
      </c>
      <c r="H162" s="128">
        <f>G162/$G$216</f>
        <v/>
      </c>
      <c r="I162" s="30">
        <f>ROUND(F162*Прил.10!$D$13,2)</f>
        <v/>
      </c>
      <c r="J162" s="30">
        <f>ROUND(I162*E162,2)</f>
        <v/>
      </c>
    </row>
    <row r="163" hidden="1" outlineLevel="1" ht="25.5" customFormat="1" customHeight="1" s="196">
      <c r="A163" s="253" t="n">
        <v>135</v>
      </c>
      <c r="B163" s="135" t="inlineStr">
        <is>
          <t>01.7.15.03-0035</t>
        </is>
      </c>
      <c r="C163" s="260" t="inlineStr">
        <is>
          <t>Болты с гайками и шайбами оцинкованные, диаметр 20 мм</t>
        </is>
      </c>
      <c r="D163" s="253" t="inlineStr">
        <is>
          <t>кг</t>
        </is>
      </c>
      <c r="E163" s="348" t="n">
        <v>7.3</v>
      </c>
      <c r="F163" s="262" t="n">
        <v>24.97</v>
      </c>
      <c r="G163" s="30">
        <f>ROUND(E163*F163,2)</f>
        <v/>
      </c>
      <c r="H163" s="128">
        <f>G163/$G$216</f>
        <v/>
      </c>
      <c r="I163" s="30">
        <f>ROUND(F163*Прил.10!$D$13,2)</f>
        <v/>
      </c>
      <c r="J163" s="30">
        <f>ROUND(I163*E163,2)</f>
        <v/>
      </c>
    </row>
    <row r="164" hidden="1" outlineLevel="1" ht="25.5" customFormat="1" customHeight="1" s="196">
      <c r="A164" s="253" t="n">
        <v>136</v>
      </c>
      <c r="B164" s="135" t="inlineStr">
        <is>
          <t>01.3.01.06-0050</t>
        </is>
      </c>
      <c r="C164" s="260" t="inlineStr">
        <is>
          <t>Смазка универсальная тугоплавкая УТ (консталин жировой)</t>
        </is>
      </c>
      <c r="D164" s="253" t="inlineStr">
        <is>
          <t>т</t>
        </is>
      </c>
      <c r="E164" s="348" t="n">
        <v>0.01</v>
      </c>
      <c r="F164" s="262" t="n">
        <v>17500</v>
      </c>
      <c r="G164" s="30">
        <f>ROUND(E164*F164,2)</f>
        <v/>
      </c>
      <c r="H164" s="128">
        <f>G164/$G$216</f>
        <v/>
      </c>
      <c r="I164" s="30">
        <f>ROUND(F164*Прил.10!$D$13,2)</f>
        <v/>
      </c>
      <c r="J164" s="30">
        <f>ROUND(I164*E164,2)</f>
        <v/>
      </c>
    </row>
    <row r="165" hidden="1" outlineLevel="1" ht="14.25" customFormat="1" customHeight="1" s="196">
      <c r="A165" s="253" t="n">
        <v>137</v>
      </c>
      <c r="B165" s="135" t="inlineStr">
        <is>
          <t>01.2.01.02-0054</t>
        </is>
      </c>
      <c r="C165" s="260" t="inlineStr">
        <is>
          <t>Битумы нефтяные строительные БН-90/10</t>
        </is>
      </c>
      <c r="D165" s="253" t="inlineStr">
        <is>
          <t>т</t>
        </is>
      </c>
      <c r="E165" s="348" t="n">
        <v>0.12</v>
      </c>
      <c r="F165" s="262" t="n">
        <v>1383.1</v>
      </c>
      <c r="G165" s="30">
        <f>ROUND(E165*F165,2)</f>
        <v/>
      </c>
      <c r="H165" s="128">
        <f>G165/$G$216</f>
        <v/>
      </c>
      <c r="I165" s="30">
        <f>ROUND(F165*Прил.10!$D$13,2)</f>
        <v/>
      </c>
      <c r="J165" s="30">
        <f>ROUND(I165*E165,2)</f>
        <v/>
      </c>
    </row>
    <row r="166" hidden="1" outlineLevel="1" ht="38.25" customFormat="1" customHeight="1" s="196">
      <c r="A166" s="253" t="n">
        <v>138</v>
      </c>
      <c r="B166" s="135" t="inlineStr">
        <is>
          <t>11.1.02.04-0031</t>
        </is>
      </c>
      <c r="C166" s="260" t="inlineStr">
        <is>
          <t>Лесоматериалы круглые, хвойных пород, для строительства, диаметр 14-24 см, длина 3-6,5 м</t>
        </is>
      </c>
      <c r="D166" s="253" t="inlineStr">
        <is>
          <t>м3</t>
        </is>
      </c>
      <c r="E166" s="348" t="n">
        <v>0.29</v>
      </c>
      <c r="F166" s="262" t="n">
        <v>558.33</v>
      </c>
      <c r="G166" s="30">
        <f>ROUND(E166*F166,2)</f>
        <v/>
      </c>
      <c r="H166" s="128">
        <f>G166/$G$216</f>
        <v/>
      </c>
      <c r="I166" s="30">
        <f>ROUND(F166*Прил.10!$D$13,2)</f>
        <v/>
      </c>
      <c r="J166" s="30">
        <f>ROUND(I166*E166,2)</f>
        <v/>
      </c>
    </row>
    <row r="167" hidden="1" outlineLevel="1" ht="51" customFormat="1" customHeight="1" s="196">
      <c r="A167" s="253" t="n">
        <v>139</v>
      </c>
      <c r="B167" s="135" t="inlineStr">
        <is>
          <t>20.2.04.06-0032</t>
        </is>
      </c>
      <c r="C167" s="260" t="inlineStr">
        <is>
          <t>Короб кабельный угловой горизонтального поворота трассы под углом 90 °, сейсмостойкий КУГ-0,05/0,1, горячеоцинкованный</t>
        </is>
      </c>
      <c r="D167" s="253" t="inlineStr">
        <is>
          <t>шт</t>
        </is>
      </c>
      <c r="E167" s="348" t="n">
        <v>1</v>
      </c>
      <c r="F167" s="262" t="n">
        <v>158.66</v>
      </c>
      <c r="G167" s="30">
        <f>ROUND(E167*F167,2)</f>
        <v/>
      </c>
      <c r="H167" s="128">
        <f>G167/$G$216</f>
        <v/>
      </c>
      <c r="I167" s="30">
        <f>ROUND(F167*Прил.10!$D$13,2)</f>
        <v/>
      </c>
      <c r="J167" s="30">
        <f>ROUND(I167*E167,2)</f>
        <v/>
      </c>
    </row>
    <row r="168" hidden="1" outlineLevel="1" ht="25.5" customFormat="1" customHeight="1" s="196">
      <c r="A168" s="253" t="n">
        <v>140</v>
      </c>
      <c r="B168" s="135" t="inlineStr">
        <is>
          <t>14.4.02.04-0015</t>
        </is>
      </c>
      <c r="C168" s="260" t="inlineStr">
        <is>
          <t>Краска масляная для внутренних работ МА-015, черная густотертая</t>
        </is>
      </c>
      <c r="D168" s="253" t="inlineStr">
        <is>
          <t>т</t>
        </is>
      </c>
      <c r="E168" s="348" t="n">
        <v>0.01</v>
      </c>
      <c r="F168" s="262" t="n">
        <v>15707</v>
      </c>
      <c r="G168" s="30">
        <f>ROUND(E168*F168,2)</f>
        <v/>
      </c>
      <c r="H168" s="128">
        <f>G168/$G$216</f>
        <v/>
      </c>
      <c r="I168" s="30">
        <f>ROUND(F168*Прил.10!$D$13,2)</f>
        <v/>
      </c>
      <c r="J168" s="30">
        <f>ROUND(I168*E168,2)</f>
        <v/>
      </c>
    </row>
    <row r="169" hidden="1" outlineLevel="1" ht="14.25" customFormat="1" customHeight="1" s="196">
      <c r="A169" s="253" t="n">
        <v>141</v>
      </c>
      <c r="B169" s="135" t="inlineStr">
        <is>
          <t>20.2.09.13-0011</t>
        </is>
      </c>
      <c r="C169" s="260" t="inlineStr">
        <is>
          <t>Муфты</t>
        </is>
      </c>
      <c r="D169" s="253" t="inlineStr">
        <is>
          <t>шт</t>
        </is>
      </c>
      <c r="E169" s="348" t="n">
        <v>30</v>
      </c>
      <c r="F169" s="262" t="n">
        <v>5</v>
      </c>
      <c r="G169" s="30">
        <f>ROUND(E169*F169,2)</f>
        <v/>
      </c>
      <c r="H169" s="128">
        <f>G169/$G$216</f>
        <v/>
      </c>
      <c r="I169" s="30">
        <f>ROUND(F169*Прил.10!$D$13,2)</f>
        <v/>
      </c>
      <c r="J169" s="30">
        <f>ROUND(I169*E169,2)</f>
        <v/>
      </c>
    </row>
    <row r="170" hidden="1" outlineLevel="1" ht="38.25" customFormat="1" customHeight="1" s="196">
      <c r="A170" s="253" t="n">
        <v>142</v>
      </c>
      <c r="B170" s="135" t="inlineStr">
        <is>
          <t>08.3.07.01-0076</t>
        </is>
      </c>
      <c r="C170" s="260" t="inlineStr">
        <is>
          <t>Прокат полосовой, горячекатаный, марка стали Ст3сп, ширина 50-200 мм, толщина 4-5 мм</t>
        </is>
      </c>
      <c r="D170" s="253" t="inlineStr">
        <is>
          <t>т</t>
        </is>
      </c>
      <c r="E170" s="348" t="n">
        <v>0.03</v>
      </c>
      <c r="F170" s="262" t="n">
        <v>5000</v>
      </c>
      <c r="G170" s="30">
        <f>ROUND(E170*F170,2)</f>
        <v/>
      </c>
      <c r="H170" s="128">
        <f>G170/$G$216</f>
        <v/>
      </c>
      <c r="I170" s="30">
        <f>ROUND(F170*Прил.10!$D$13,2)</f>
        <v/>
      </c>
      <c r="J170" s="30">
        <f>ROUND(I170*E170,2)</f>
        <v/>
      </c>
    </row>
    <row r="171" hidden="1" outlineLevel="1" ht="38.25" customFormat="1" customHeight="1" s="196">
      <c r="A171" s="253" t="n">
        <v>143</v>
      </c>
      <c r="B171" s="135" t="inlineStr">
        <is>
          <t>11.1.03.05-0085</t>
        </is>
      </c>
      <c r="C171" s="260" t="inlineStr">
        <is>
          <t>Доска необрезная, хвойных пород, длина 4-6,5 м, все ширины, толщина 44 мм и более, сорт III</t>
        </is>
      </c>
      <c r="D171" s="253" t="inlineStr">
        <is>
          <t>м3</t>
        </is>
      </c>
      <c r="E171" s="348" t="n">
        <v>0.2</v>
      </c>
      <c r="F171" s="262" t="n">
        <v>684</v>
      </c>
      <c r="G171" s="30">
        <f>ROUND(E171*F171,2)</f>
        <v/>
      </c>
      <c r="H171" s="128">
        <f>G171/$G$216</f>
        <v/>
      </c>
      <c r="I171" s="30">
        <f>ROUND(F171*Прил.10!$D$13,2)</f>
        <v/>
      </c>
      <c r="J171" s="30">
        <f>ROUND(I171*E171,2)</f>
        <v/>
      </c>
    </row>
    <row r="172" hidden="1" outlineLevel="1" ht="25.5" customFormat="1" customHeight="1" s="196">
      <c r="A172" s="253" t="n">
        <v>144</v>
      </c>
      <c r="B172" s="135" t="inlineStr">
        <is>
          <t>22.2.02.04-0048</t>
        </is>
      </c>
      <c r="C172" s="260" t="inlineStr">
        <is>
          <t>Звено промежуточное трехлапчатое ПРТ-12/21-2</t>
        </is>
      </c>
      <c r="D172" s="253" t="inlineStr">
        <is>
          <t>шт</t>
        </is>
      </c>
      <c r="E172" s="348" t="n">
        <v>2</v>
      </c>
      <c r="F172" s="262" t="n">
        <v>66.12</v>
      </c>
      <c r="G172" s="30">
        <f>ROUND(E172*F172,2)</f>
        <v/>
      </c>
      <c r="H172" s="128">
        <f>G172/$G$216</f>
        <v/>
      </c>
      <c r="I172" s="30">
        <f>ROUND(F172*Прил.10!$D$13,2)</f>
        <v/>
      </c>
      <c r="J172" s="30">
        <f>ROUND(I172*E172,2)</f>
        <v/>
      </c>
    </row>
    <row r="173" hidden="1" outlineLevel="1" ht="38.25" customFormat="1" customHeight="1" s="196">
      <c r="A173" s="253" t="n">
        <v>145</v>
      </c>
      <c r="B173" s="135" t="inlineStr">
        <is>
          <t>11.1.03.01-0079</t>
        </is>
      </c>
      <c r="C173" s="260" t="inlineStr">
        <is>
          <t>Бруски обрезные, хвойных пород, длина 4-6,5 м, ширина 75-150 мм, толщина 40-75 мм, сорт III</t>
        </is>
      </c>
      <c r="D173" s="253" t="inlineStr">
        <is>
          <t>м3</t>
        </is>
      </c>
      <c r="E173" s="348" t="n">
        <v>0.1</v>
      </c>
      <c r="F173" s="262" t="n">
        <v>1287</v>
      </c>
      <c r="G173" s="30">
        <f>ROUND(E173*F173,2)</f>
        <v/>
      </c>
      <c r="H173" s="128">
        <f>G173/$G$216</f>
        <v/>
      </c>
      <c r="I173" s="30">
        <f>ROUND(F173*Прил.10!$D$13,2)</f>
        <v/>
      </c>
      <c r="J173" s="30">
        <f>ROUND(I173*E173,2)</f>
        <v/>
      </c>
    </row>
    <row r="174" hidden="1" outlineLevel="1" ht="14.25" customFormat="1" customHeight="1" s="196">
      <c r="A174" s="253" t="n">
        <v>146</v>
      </c>
      <c r="B174" s="135" t="inlineStr">
        <is>
          <t>01.7.15.10-0053</t>
        </is>
      </c>
      <c r="C174" s="260" t="inlineStr">
        <is>
          <t>Скобы металлические</t>
        </is>
      </c>
      <c r="D174" s="253" t="inlineStr">
        <is>
          <t>кг</t>
        </is>
      </c>
      <c r="E174" s="348" t="n">
        <v>20.01</v>
      </c>
      <c r="F174" s="262" t="n">
        <v>6.4</v>
      </c>
      <c r="G174" s="30">
        <f>ROUND(E174*F174,2)</f>
        <v/>
      </c>
      <c r="H174" s="128">
        <f>G174/$G$216</f>
        <v/>
      </c>
      <c r="I174" s="30">
        <f>ROUND(F174*Прил.10!$D$13,2)</f>
        <v/>
      </c>
      <c r="J174" s="30">
        <f>ROUND(I174*E174,2)</f>
        <v/>
      </c>
    </row>
    <row r="175" hidden="1" outlineLevel="1" ht="14.25" customFormat="1" customHeight="1" s="196">
      <c r="A175" s="253" t="n">
        <v>147</v>
      </c>
      <c r="B175" s="135" t="inlineStr">
        <is>
          <t>01.7.15.10-0032</t>
        </is>
      </c>
      <c r="C175" s="260" t="inlineStr">
        <is>
          <t>Скобы СК-12-1А</t>
        </is>
      </c>
      <c r="D175" s="253" t="inlineStr">
        <is>
          <t>шт</t>
        </is>
      </c>
      <c r="E175" s="348" t="n">
        <v>2</v>
      </c>
      <c r="F175" s="262" t="n">
        <v>54.7</v>
      </c>
      <c r="G175" s="30">
        <f>ROUND(E175*F175,2)</f>
        <v/>
      </c>
      <c r="H175" s="128">
        <f>G175/$G$216</f>
        <v/>
      </c>
      <c r="I175" s="30">
        <f>ROUND(F175*Прил.10!$D$13,2)</f>
        <v/>
      </c>
      <c r="J175" s="30">
        <f>ROUND(I175*E175,2)</f>
        <v/>
      </c>
    </row>
    <row r="176" hidden="1" outlineLevel="1" ht="14.25" customFormat="1" customHeight="1" s="196">
      <c r="A176" s="253" t="n">
        <v>148</v>
      </c>
      <c r="B176" s="135" t="inlineStr">
        <is>
          <t>20.1.02.21-0043</t>
        </is>
      </c>
      <c r="C176" s="260" t="inlineStr">
        <is>
          <t>Узел крепления КГП-7-3</t>
        </is>
      </c>
      <c r="D176" s="253" t="inlineStr">
        <is>
          <t>шт</t>
        </is>
      </c>
      <c r="E176" s="348" t="n">
        <v>4</v>
      </c>
      <c r="F176" s="262" t="n">
        <v>25.55</v>
      </c>
      <c r="G176" s="30">
        <f>ROUND(E176*F176,2)</f>
        <v/>
      </c>
      <c r="H176" s="128">
        <f>G176/$G$216</f>
        <v/>
      </c>
      <c r="I176" s="30">
        <f>ROUND(F176*Прил.10!$D$13,2)</f>
        <v/>
      </c>
      <c r="J176" s="30">
        <f>ROUND(I176*E176,2)</f>
        <v/>
      </c>
    </row>
    <row r="177" hidden="1" outlineLevel="1" ht="25.5" customFormat="1" customHeight="1" s="196">
      <c r="A177" s="253" t="n">
        <v>149</v>
      </c>
      <c r="B177" s="135" t="inlineStr">
        <is>
          <t>08.3.03.06-0002</t>
        </is>
      </c>
      <c r="C177" s="260" t="inlineStr">
        <is>
          <t>Проволока горячекатаная в мотках, диаметр 6,3-6,5 мм</t>
        </is>
      </c>
      <c r="D177" s="253" t="inlineStr">
        <is>
          <t>т</t>
        </is>
      </c>
      <c r="E177" s="348" t="n">
        <v>0.02</v>
      </c>
      <c r="F177" s="262" t="n">
        <v>4455.2</v>
      </c>
      <c r="G177" s="30">
        <f>ROUND(E177*F177,2)</f>
        <v/>
      </c>
      <c r="H177" s="128">
        <f>G177/$G$216</f>
        <v/>
      </c>
      <c r="I177" s="30">
        <f>ROUND(F177*Прил.10!$D$13,2)</f>
        <v/>
      </c>
      <c r="J177" s="30">
        <f>ROUND(I177*E177,2)</f>
        <v/>
      </c>
    </row>
    <row r="178" hidden="1" outlineLevel="1" ht="14.25" customFormat="1" customHeight="1" s="196">
      <c r="A178" s="253" t="n">
        <v>150</v>
      </c>
      <c r="B178" s="135" t="inlineStr">
        <is>
          <t>18.5.08.09-0001</t>
        </is>
      </c>
      <c r="C178" s="260" t="inlineStr">
        <is>
          <t>Патрубки</t>
        </is>
      </c>
      <c r="D178" s="253" t="inlineStr">
        <is>
          <t>10 шт</t>
        </is>
      </c>
      <c r="E178" s="348" t="n">
        <v>0.3</v>
      </c>
      <c r="F178" s="262" t="n">
        <v>277.5</v>
      </c>
      <c r="G178" s="30">
        <f>ROUND(E178*F178,2)</f>
        <v/>
      </c>
      <c r="H178" s="128">
        <f>G178/$G$216</f>
        <v/>
      </c>
      <c r="I178" s="30">
        <f>ROUND(F178*Прил.10!$D$13,2)</f>
        <v/>
      </c>
      <c r="J178" s="30">
        <f>ROUND(I178*E178,2)</f>
        <v/>
      </c>
    </row>
    <row r="179" hidden="1" outlineLevel="1" ht="14.25" customFormat="1" customHeight="1" s="196">
      <c r="A179" s="253" t="n">
        <v>151</v>
      </c>
      <c r="B179" s="135" t="inlineStr">
        <is>
          <t>14.4.02.09-0001</t>
        </is>
      </c>
      <c r="C179" s="260" t="inlineStr">
        <is>
          <t>Краска</t>
        </is>
      </c>
      <c r="D179" s="253" t="inlineStr">
        <is>
          <t>кг</t>
        </is>
      </c>
      <c r="E179" s="348" t="n">
        <v>2.46</v>
      </c>
      <c r="F179" s="262" t="n">
        <v>28.6</v>
      </c>
      <c r="G179" s="30">
        <f>ROUND(E179*F179,2)</f>
        <v/>
      </c>
      <c r="H179" s="128">
        <f>G179/$G$216</f>
        <v/>
      </c>
      <c r="I179" s="30">
        <f>ROUND(F179*Прил.10!$D$13,2)</f>
        <v/>
      </c>
      <c r="J179" s="30">
        <f>ROUND(I179*E179,2)</f>
        <v/>
      </c>
    </row>
    <row r="180" hidden="1" outlineLevel="1" ht="25.5" customFormat="1" customHeight="1" s="196">
      <c r="A180" s="253" t="n">
        <v>152</v>
      </c>
      <c r="B180" s="135" t="inlineStr">
        <is>
          <t>20.2.03.01-0006</t>
        </is>
      </c>
      <c r="C180" s="260" t="inlineStr">
        <is>
          <t>Заглушка торцевая сейсмостойкая горячеоцинкованная ЗТ-0,1/0,3</t>
        </is>
      </c>
      <c r="D180" s="253" t="inlineStr">
        <is>
          <t>шт</t>
        </is>
      </c>
      <c r="E180" s="348" t="n">
        <v>3</v>
      </c>
      <c r="F180" s="262" t="n">
        <v>21.17</v>
      </c>
      <c r="G180" s="30">
        <f>ROUND(E180*F180,2)</f>
        <v/>
      </c>
      <c r="H180" s="128">
        <f>G180/$G$216</f>
        <v/>
      </c>
      <c r="I180" s="30">
        <f>ROUND(F180*Прил.10!$D$13,2)</f>
        <v/>
      </c>
      <c r="J180" s="30">
        <f>ROUND(I180*E180,2)</f>
        <v/>
      </c>
    </row>
    <row r="181" hidden="1" outlineLevel="1" ht="51" customFormat="1" customHeight="1" s="196">
      <c r="A181" s="253" t="n">
        <v>153</v>
      </c>
      <c r="B181" s="135" t="inlineStr">
        <is>
          <t>14.4.01.20-0001</t>
        </is>
      </c>
      <c r="C181" s="260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D181" s="253" t="inlineStr">
        <is>
          <t>т</t>
        </is>
      </c>
      <c r="E181" s="348" t="n">
        <v>0.00059</v>
      </c>
      <c r="F181" s="262" t="n">
        <v>107351.35</v>
      </c>
      <c r="G181" s="30">
        <f>ROUND(E181*F181,2)</f>
        <v/>
      </c>
      <c r="H181" s="128">
        <f>G181/$G$216</f>
        <v/>
      </c>
      <c r="I181" s="30">
        <f>ROUND(F181*Прил.10!$D$13,2)</f>
        <v/>
      </c>
      <c r="J181" s="30">
        <f>ROUND(I181*E181,2)</f>
        <v/>
      </c>
    </row>
    <row r="182" hidden="1" outlineLevel="1" ht="25.5" customFormat="1" customHeight="1" s="196">
      <c r="A182" s="253" t="n">
        <v>154</v>
      </c>
      <c r="B182" s="135" t="inlineStr">
        <is>
          <t>04.3.01.09-0012</t>
        </is>
      </c>
      <c r="C182" s="260" t="inlineStr">
        <is>
          <t>Раствор готовый кладочный, цементный, М50</t>
        </is>
      </c>
      <c r="D182" s="253" t="inlineStr">
        <is>
          <t>м3</t>
        </is>
      </c>
      <c r="E182" s="348" t="n">
        <v>0.13</v>
      </c>
      <c r="F182" s="262" t="n">
        <v>485.9</v>
      </c>
      <c r="G182" s="30">
        <f>ROUND(E182*F182,2)</f>
        <v/>
      </c>
      <c r="H182" s="128">
        <f>G182/$G$216</f>
        <v/>
      </c>
      <c r="I182" s="30">
        <f>ROUND(F182*Прил.10!$D$13,2)</f>
        <v/>
      </c>
      <c r="J182" s="30">
        <f>ROUND(I182*E182,2)</f>
        <v/>
      </c>
    </row>
    <row r="183" hidden="1" outlineLevel="1" ht="25.5" customFormat="1" customHeight="1" s="196">
      <c r="A183" s="253" t="n">
        <v>155</v>
      </c>
      <c r="B183" s="135" t="inlineStr">
        <is>
          <t>08.1.02.11-0001</t>
        </is>
      </c>
      <c r="C183" s="260" t="inlineStr">
        <is>
          <t>Поковки из квадратных заготовок, масса 1,8 кг</t>
        </is>
      </c>
      <c r="D183" s="253" t="inlineStr">
        <is>
          <t>т</t>
        </is>
      </c>
      <c r="E183" s="348" t="n">
        <v>0.01</v>
      </c>
      <c r="F183" s="262" t="n">
        <v>5989</v>
      </c>
      <c r="G183" s="30">
        <f>ROUND(E183*F183,2)</f>
        <v/>
      </c>
      <c r="H183" s="128">
        <f>G183/$G$216</f>
        <v/>
      </c>
      <c r="I183" s="30">
        <f>ROUND(F183*Прил.10!$D$13,2)</f>
        <v/>
      </c>
      <c r="J183" s="30">
        <f>ROUND(I183*E183,2)</f>
        <v/>
      </c>
    </row>
    <row r="184" hidden="1" outlineLevel="1" ht="25.5" customFormat="1" customHeight="1" s="196">
      <c r="A184" s="253" t="n">
        <v>156</v>
      </c>
      <c r="B184" s="135" t="inlineStr">
        <is>
          <t>14.5.01.10-0024</t>
        </is>
      </c>
      <c r="C184" s="260" t="inlineStr">
        <is>
          <t>Пена монтажная для герметизации стыков в баллончике емкостью 0,75 л</t>
        </is>
      </c>
      <c r="D184" s="253" t="inlineStr">
        <is>
          <t>шт</t>
        </is>
      </c>
      <c r="E184" s="348" t="n">
        <v>1</v>
      </c>
      <c r="F184" s="262" t="n">
        <v>59.19</v>
      </c>
      <c r="G184" s="30">
        <f>ROUND(E184*F184,2)</f>
        <v/>
      </c>
      <c r="H184" s="128">
        <f>G184/$G$216</f>
        <v/>
      </c>
      <c r="I184" s="30">
        <f>ROUND(F184*Прил.10!$D$13,2)</f>
        <v/>
      </c>
      <c r="J184" s="30">
        <f>ROUND(I184*E184,2)</f>
        <v/>
      </c>
    </row>
    <row r="185" hidden="1" outlineLevel="1" ht="14.25" customFormat="1" customHeight="1" s="196">
      <c r="A185" s="253" t="n">
        <v>157</v>
      </c>
      <c r="B185" s="135" t="inlineStr">
        <is>
          <t>01.7.15.10-0031</t>
        </is>
      </c>
      <c r="C185" s="260" t="inlineStr">
        <is>
          <t>Скобы СК-7-1А</t>
        </is>
      </c>
      <c r="D185" s="253" t="inlineStr">
        <is>
          <t>шт</t>
        </is>
      </c>
      <c r="E185" s="348" t="n">
        <v>2</v>
      </c>
      <c r="F185" s="262" t="n">
        <v>28.07</v>
      </c>
      <c r="G185" s="30">
        <f>ROUND(E185*F185,2)</f>
        <v/>
      </c>
      <c r="H185" s="128">
        <f>G185/$G$216</f>
        <v/>
      </c>
      <c r="I185" s="30">
        <f>ROUND(F185*Прил.10!$D$13,2)</f>
        <v/>
      </c>
      <c r="J185" s="30">
        <f>ROUND(I185*E185,2)</f>
        <v/>
      </c>
    </row>
    <row r="186" hidden="1" outlineLevel="1" ht="14.25" customFormat="1" customHeight="1" s="196">
      <c r="A186" s="253" t="n">
        <v>158</v>
      </c>
      <c r="B186" s="135" t="inlineStr">
        <is>
          <t>20.2.08.07-0033</t>
        </is>
      </c>
      <c r="C186" s="260" t="inlineStr">
        <is>
          <t>Скоба У1078</t>
        </is>
      </c>
      <c r="D186" s="253" t="inlineStr">
        <is>
          <t>100 шт</t>
        </is>
      </c>
      <c r="E186" s="348" t="n">
        <v>0.09</v>
      </c>
      <c r="F186" s="262" t="n">
        <v>617</v>
      </c>
      <c r="G186" s="30">
        <f>ROUND(E186*F186,2)</f>
        <v/>
      </c>
      <c r="H186" s="128">
        <f>G186/$G$216</f>
        <v/>
      </c>
      <c r="I186" s="30">
        <f>ROUND(F186*Прил.10!$D$13,2)</f>
        <v/>
      </c>
      <c r="J186" s="30">
        <f>ROUND(I186*E186,2)</f>
        <v/>
      </c>
    </row>
    <row r="187" hidden="1" outlineLevel="1" ht="38.25" customFormat="1" customHeight="1" s="196">
      <c r="A187" s="253" t="n">
        <v>159</v>
      </c>
      <c r="B187" s="135" t="inlineStr">
        <is>
          <t>11.1.03.06-0087</t>
        </is>
      </c>
      <c r="C187" s="260" t="inlineStr">
        <is>
          <t>Доска обрезная, хвойных пород, ширина 75-150 мм, толщина 25 мм, длина 4-6,5 м, сорт III</t>
        </is>
      </c>
      <c r="D187" s="253" t="inlineStr">
        <is>
          <t>м3</t>
        </is>
      </c>
      <c r="E187" s="348" t="n">
        <v>0.05</v>
      </c>
      <c r="F187" s="262" t="n">
        <v>1100</v>
      </c>
      <c r="G187" s="30">
        <f>ROUND(E187*F187,2)</f>
        <v/>
      </c>
      <c r="H187" s="128">
        <f>G187/$G$216</f>
        <v/>
      </c>
      <c r="I187" s="30">
        <f>ROUND(F187*Прил.10!$D$13,2)</f>
        <v/>
      </c>
      <c r="J187" s="30">
        <f>ROUND(I187*E187,2)</f>
        <v/>
      </c>
    </row>
    <row r="188" hidden="1" outlineLevel="1" ht="14.25" customFormat="1" customHeight="1" s="196">
      <c r="A188" s="253" t="n">
        <v>160</v>
      </c>
      <c r="B188" s="135" t="inlineStr">
        <is>
          <t>22.2.02.04-0005</t>
        </is>
      </c>
      <c r="C188" s="260" t="inlineStr">
        <is>
          <t>Звено промежуточное монтажное ПТМ-7-2</t>
        </is>
      </c>
      <c r="D188" s="253" t="inlineStr">
        <is>
          <t>шт</t>
        </is>
      </c>
      <c r="E188" s="348" t="n">
        <v>2</v>
      </c>
      <c r="F188" s="262" t="n">
        <v>25.36</v>
      </c>
      <c r="G188" s="30">
        <f>ROUND(E188*F188,2)</f>
        <v/>
      </c>
      <c r="H188" s="128">
        <f>G188/$G$216</f>
        <v/>
      </c>
      <c r="I188" s="30">
        <f>ROUND(F188*Прил.10!$D$13,2)</f>
        <v/>
      </c>
      <c r="J188" s="30">
        <f>ROUND(I188*E188,2)</f>
        <v/>
      </c>
    </row>
    <row r="189" hidden="1" outlineLevel="1" ht="25.5" customFormat="1" customHeight="1" s="196">
      <c r="A189" s="253" t="n">
        <v>161</v>
      </c>
      <c r="B189" s="135" t="inlineStr">
        <is>
          <t>05.1.02.03-0001</t>
        </is>
      </c>
      <c r="C189" s="260" t="inlineStr">
        <is>
          <t>Бруски железобетонные для прокладки лотков</t>
        </is>
      </c>
      <c r="D189" s="253" t="inlineStr">
        <is>
          <t>м3</t>
        </is>
      </c>
      <c r="E189" s="348" t="n">
        <v>0.03</v>
      </c>
      <c r="F189" s="262" t="n">
        <v>1684.93</v>
      </c>
      <c r="G189" s="30">
        <f>ROUND(E189*F189,2)</f>
        <v/>
      </c>
      <c r="H189" s="128">
        <f>G189/$G$216</f>
        <v/>
      </c>
      <c r="I189" s="30">
        <f>ROUND(F189*Прил.10!$D$13,2)</f>
        <v/>
      </c>
      <c r="J189" s="30">
        <f>ROUND(I189*E189,2)</f>
        <v/>
      </c>
    </row>
    <row r="190" hidden="1" outlineLevel="1" ht="14.25" customFormat="1" customHeight="1" s="196">
      <c r="A190" s="253" t="n">
        <v>162</v>
      </c>
      <c r="B190" s="135" t="inlineStr">
        <is>
          <t>01.7.15.11-0046</t>
        </is>
      </c>
      <c r="C190" s="260" t="inlineStr">
        <is>
          <t>Шайбы оцинкованные, диаметр 12 мм</t>
        </is>
      </c>
      <c r="D190" s="253" t="inlineStr">
        <is>
          <t>кг</t>
        </is>
      </c>
      <c r="E190" s="348" t="n">
        <v>1.43</v>
      </c>
      <c r="F190" s="262" t="n">
        <v>32.88</v>
      </c>
      <c r="G190" s="30">
        <f>ROUND(E190*F190,2)</f>
        <v/>
      </c>
      <c r="H190" s="128">
        <f>G190/$G$216</f>
        <v/>
      </c>
      <c r="I190" s="30">
        <f>ROUND(F190*Прил.10!$D$13,2)</f>
        <v/>
      </c>
      <c r="J190" s="30">
        <f>ROUND(I190*E190,2)</f>
        <v/>
      </c>
    </row>
    <row r="191" hidden="1" outlineLevel="1" ht="14.25" customFormat="1" customHeight="1" s="196">
      <c r="A191" s="253" t="n">
        <v>163</v>
      </c>
      <c r="B191" s="135" t="inlineStr">
        <is>
          <t>14.1.02.01-0002</t>
        </is>
      </c>
      <c r="C191" s="260" t="inlineStr">
        <is>
          <t>Клей БМК-5к</t>
        </is>
      </c>
      <c r="D191" s="253" t="inlineStr">
        <is>
          <t>кг</t>
        </is>
      </c>
      <c r="E191" s="348" t="n">
        <v>1.81</v>
      </c>
      <c r="F191" s="262" t="n">
        <v>25.8</v>
      </c>
      <c r="G191" s="30">
        <f>ROUND(E191*F191,2)</f>
        <v/>
      </c>
      <c r="H191" s="128">
        <f>G191/$G$216</f>
        <v/>
      </c>
      <c r="I191" s="30">
        <f>ROUND(F191*Прил.10!$D$13,2)</f>
        <v/>
      </c>
      <c r="J191" s="30">
        <f>ROUND(I191*E191,2)</f>
        <v/>
      </c>
    </row>
    <row r="192" hidden="1" outlineLevel="1" ht="25.5" customFormat="1" customHeight="1" s="196">
      <c r="A192" s="253" t="n">
        <v>164</v>
      </c>
      <c r="B192" s="135" t="inlineStr">
        <is>
          <t>04.3.01.09-0023</t>
        </is>
      </c>
      <c r="C192" s="260" t="inlineStr">
        <is>
          <t>Раствор отделочный тяжелый цементный, состав 1:3</t>
        </is>
      </c>
      <c r="D192" s="253" t="inlineStr">
        <is>
          <t>м3</t>
        </is>
      </c>
      <c r="E192" s="348" t="n">
        <v>0.09</v>
      </c>
      <c r="F192" s="262" t="n">
        <v>497</v>
      </c>
      <c r="G192" s="30">
        <f>ROUND(E192*F192,2)</f>
        <v/>
      </c>
      <c r="H192" s="128">
        <f>G192/$G$216</f>
        <v/>
      </c>
      <c r="I192" s="30">
        <f>ROUND(F192*Прил.10!$D$13,2)</f>
        <v/>
      </c>
      <c r="J192" s="30">
        <f>ROUND(I192*E192,2)</f>
        <v/>
      </c>
    </row>
    <row r="193" hidden="1" outlineLevel="1" ht="14.25" customFormat="1" customHeight="1" s="196">
      <c r="A193" s="253" t="n">
        <v>165</v>
      </c>
      <c r="B193" s="135" t="inlineStr">
        <is>
          <t>01.7.15.07-0014</t>
        </is>
      </c>
      <c r="C193" s="260" t="inlineStr">
        <is>
          <t>Дюбели распорные полипропиленовые</t>
        </is>
      </c>
      <c r="D193" s="253" t="inlineStr">
        <is>
          <t>100 шт</t>
        </is>
      </c>
      <c r="E193" s="348" t="n">
        <v>0.49</v>
      </c>
      <c r="F193" s="262" t="n">
        <v>86</v>
      </c>
      <c r="G193" s="30">
        <f>ROUND(E193*F193,2)</f>
        <v/>
      </c>
      <c r="H193" s="128">
        <f>G193/$G$216</f>
        <v/>
      </c>
      <c r="I193" s="30">
        <f>ROUND(F193*Прил.10!$D$13,2)</f>
        <v/>
      </c>
      <c r="J193" s="30">
        <f>ROUND(I193*E193,2)</f>
        <v/>
      </c>
    </row>
    <row r="194" hidden="1" outlineLevel="1" ht="38.25" customFormat="1" customHeight="1" s="196">
      <c r="A194" s="253" t="n">
        <v>166</v>
      </c>
      <c r="B194" s="135" t="inlineStr">
        <is>
          <t>14.4.01.20-0012</t>
        </is>
      </c>
      <c r="C194" s="260" t="inlineStr">
        <is>
          <t>Грунтовка антикоррозионная цинкнаполненная быстросохнущая, преобразователь ржавчины и окалины</t>
        </is>
      </c>
      <c r="D194" s="253" t="inlineStr">
        <is>
          <t>т</t>
        </is>
      </c>
      <c r="E194" s="348" t="n">
        <v>0.000443</v>
      </c>
      <c r="F194" s="262" t="n">
        <v>86794.72</v>
      </c>
      <c r="G194" s="30">
        <f>ROUND(E194*F194,2)</f>
        <v/>
      </c>
      <c r="H194" s="128">
        <f>G194/$G$216</f>
        <v/>
      </c>
      <c r="I194" s="30">
        <f>ROUND(F194*Прил.10!$D$13,2)</f>
        <v/>
      </c>
      <c r="J194" s="30">
        <f>ROUND(I194*E194,2)</f>
        <v/>
      </c>
    </row>
    <row r="195" hidden="1" outlineLevel="1" ht="38.25" customFormat="1" customHeight="1" s="196">
      <c r="A195" s="253" t="n">
        <v>167</v>
      </c>
      <c r="B195" s="135" t="inlineStr">
        <is>
          <t>11.1.03.06-0078</t>
        </is>
      </c>
      <c r="C195" s="260" t="inlineStr">
        <is>
          <t>Доска обрезная, хвойных пород, ширина 75-150 мм, толщина 44 мм и более, длина 2-3,75 м, сорт II</t>
        </is>
      </c>
      <c r="D195" s="253" t="inlineStr">
        <is>
          <t>м3</t>
        </is>
      </c>
      <c r="E195" s="348" t="n">
        <v>0.03</v>
      </c>
      <c r="F195" s="262" t="n">
        <v>1247</v>
      </c>
      <c r="G195" s="30">
        <f>ROUND(E195*F195,2)</f>
        <v/>
      </c>
      <c r="H195" s="128">
        <f>G195/$G$216</f>
        <v/>
      </c>
      <c r="I195" s="30">
        <f>ROUND(F195*Прил.10!$D$13,2)</f>
        <v/>
      </c>
      <c r="J195" s="30">
        <f>ROUND(I195*E195,2)</f>
        <v/>
      </c>
    </row>
    <row r="196" hidden="1" outlineLevel="1" ht="25.5" customFormat="1" customHeight="1" s="196">
      <c r="A196" s="253" t="n">
        <v>168</v>
      </c>
      <c r="B196" s="135" t="inlineStr">
        <is>
          <t>20.2.03.01-1064</t>
        </is>
      </c>
      <c r="C196" s="260" t="inlineStr">
        <is>
          <t>Заглушка торцевая сейсмостойкая из оцинкованной стали ЗТ-0,05/0,1</t>
        </is>
      </c>
      <c r="D196" s="253" t="inlineStr">
        <is>
          <t>шт</t>
        </is>
      </c>
      <c r="E196" s="348" t="n">
        <v>3</v>
      </c>
      <c r="F196" s="262" t="n">
        <v>11.59</v>
      </c>
      <c r="G196" s="30">
        <f>ROUND(E196*F196,2)</f>
        <v/>
      </c>
      <c r="H196" s="128">
        <f>G196/$G$216</f>
        <v/>
      </c>
      <c r="I196" s="30">
        <f>ROUND(F196*Прил.10!$D$13,2)</f>
        <v/>
      </c>
      <c r="J196" s="30">
        <f>ROUND(I196*E196,2)</f>
        <v/>
      </c>
    </row>
    <row r="197" hidden="1" outlineLevel="1" ht="25.5" customFormat="1" customHeight="1" s="196">
      <c r="A197" s="253" t="n">
        <v>169</v>
      </c>
      <c r="B197" s="135" t="inlineStr">
        <is>
          <t>01.7.15.06-0121</t>
        </is>
      </c>
      <c r="C197" s="260" t="inlineStr">
        <is>
          <t>Гвозди строительные с плоской головкой, размер 1,6х50 мм</t>
        </is>
      </c>
      <c r="D197" s="253" t="inlineStr">
        <is>
          <t>т</t>
        </is>
      </c>
      <c r="E197" s="348" t="n">
        <v>0.0036</v>
      </c>
      <c r="F197" s="262" t="n">
        <v>8475</v>
      </c>
      <c r="G197" s="30">
        <f>ROUND(E197*F197,2)</f>
        <v/>
      </c>
      <c r="H197" s="128">
        <f>G197/$G$216</f>
        <v/>
      </c>
      <c r="I197" s="30">
        <f>ROUND(F197*Прил.10!$D$13,2)</f>
        <v/>
      </c>
      <c r="J197" s="30">
        <f>ROUND(I197*E197,2)</f>
        <v/>
      </c>
    </row>
    <row r="198" hidden="1" outlineLevel="1" ht="14.25" customFormat="1" customHeight="1" s="196">
      <c r="A198" s="253" t="n">
        <v>170</v>
      </c>
      <c r="B198" s="135" t="inlineStr">
        <is>
          <t>01.7.02.07-0011</t>
        </is>
      </c>
      <c r="C198" s="260" t="inlineStr">
        <is>
          <t>Прессшпан листовой, марка А</t>
        </is>
      </c>
      <c r="D198" s="253" t="inlineStr">
        <is>
          <t>кг</t>
        </is>
      </c>
      <c r="E198" s="348" t="n">
        <v>0.63</v>
      </c>
      <c r="F198" s="262" t="n">
        <v>47.57</v>
      </c>
      <c r="G198" s="30">
        <f>ROUND(E198*F198,2)</f>
        <v/>
      </c>
      <c r="H198" s="128">
        <f>G198/$G$216</f>
        <v/>
      </c>
      <c r="I198" s="30">
        <f>ROUND(F198*Прил.10!$D$13,2)</f>
        <v/>
      </c>
      <c r="J198" s="30">
        <f>ROUND(I198*E198,2)</f>
        <v/>
      </c>
    </row>
    <row r="199" hidden="1" outlineLevel="1" ht="25.5" customFormat="1" customHeight="1" s="196">
      <c r="A199" s="253" t="n">
        <v>171</v>
      </c>
      <c r="B199" s="135" t="inlineStr">
        <is>
          <t>03.1.02.03-0011</t>
        </is>
      </c>
      <c r="C199" s="260" t="inlineStr">
        <is>
          <t>Известь строительная негашеная комовая, сорт I</t>
        </is>
      </c>
      <c r="D199" s="253" t="inlineStr">
        <is>
          <t>т</t>
        </is>
      </c>
      <c r="E199" s="348" t="n">
        <v>0.04</v>
      </c>
      <c r="F199" s="262" t="n">
        <v>734.5</v>
      </c>
      <c r="G199" s="30">
        <f>ROUND(E199*F199,2)</f>
        <v/>
      </c>
      <c r="H199" s="128">
        <f>G199/$G$216</f>
        <v/>
      </c>
      <c r="I199" s="30">
        <f>ROUND(F199*Прил.10!$D$13,2)</f>
        <v/>
      </c>
      <c r="J199" s="30">
        <f>ROUND(I199*E199,2)</f>
        <v/>
      </c>
    </row>
    <row r="200" hidden="1" outlineLevel="1" ht="14.25" customFormat="1" customHeight="1" s="196">
      <c r="A200" s="253" t="n">
        <v>172</v>
      </c>
      <c r="B200" s="135" t="inlineStr">
        <is>
          <t>20.1.02.14-1006</t>
        </is>
      </c>
      <c r="C200" s="260" t="inlineStr">
        <is>
          <t>Серьга СР-12-16</t>
        </is>
      </c>
      <c r="D200" s="253" t="inlineStr">
        <is>
          <t>шт</t>
        </is>
      </c>
      <c r="E200" s="348" t="n">
        <v>2</v>
      </c>
      <c r="F200" s="262" t="n">
        <v>13.29</v>
      </c>
      <c r="G200" s="30">
        <f>ROUND(E200*F200,2)</f>
        <v/>
      </c>
      <c r="H200" s="128">
        <f>G200/$G$216</f>
        <v/>
      </c>
      <c r="I200" s="30">
        <f>ROUND(F200*Прил.10!$D$13,2)</f>
        <v/>
      </c>
      <c r="J200" s="30">
        <f>ROUND(I200*E200,2)</f>
        <v/>
      </c>
    </row>
    <row r="201" hidden="1" outlineLevel="1" ht="14.25" customFormat="1" customHeight="1" s="196">
      <c r="A201" s="253" t="n">
        <v>173</v>
      </c>
      <c r="B201" s="135" t="inlineStr">
        <is>
          <t>01.7.06.12-0004</t>
        </is>
      </c>
      <c r="C201" s="260" t="inlineStr">
        <is>
          <t>Лента киперная, ширина 40 мм</t>
        </is>
      </c>
      <c r="D201" s="253" t="inlineStr">
        <is>
          <t>100 м</t>
        </is>
      </c>
      <c r="E201" s="348" t="n">
        <v>0.21</v>
      </c>
      <c r="F201" s="262" t="n">
        <v>94</v>
      </c>
      <c r="G201" s="30">
        <f>ROUND(E201*F201,2)</f>
        <v/>
      </c>
      <c r="H201" s="128">
        <f>G201/$G$216</f>
        <v/>
      </c>
      <c r="I201" s="30">
        <f>ROUND(F201*Прил.10!$D$13,2)</f>
        <v/>
      </c>
      <c r="J201" s="30">
        <f>ROUND(I201*E201,2)</f>
        <v/>
      </c>
    </row>
    <row r="202" hidden="1" outlineLevel="1" ht="14.25" customFormat="1" customHeight="1" s="196">
      <c r="A202" s="253" t="n">
        <v>174</v>
      </c>
      <c r="B202" s="135" t="inlineStr">
        <is>
          <t>20.1.02.14-1014</t>
        </is>
      </c>
      <c r="C202" s="260" t="inlineStr">
        <is>
          <t>Серьга СР-7-16</t>
        </is>
      </c>
      <c r="D202" s="253" t="inlineStr">
        <is>
          <t>шт</t>
        </is>
      </c>
      <c r="E202" s="348" t="n">
        <v>2</v>
      </c>
      <c r="F202" s="262" t="n">
        <v>9.359999999999999</v>
      </c>
      <c r="G202" s="30">
        <f>ROUND(E202*F202,2)</f>
        <v/>
      </c>
      <c r="H202" s="128">
        <f>G202/$G$216</f>
        <v/>
      </c>
      <c r="I202" s="30">
        <f>ROUND(F202*Прил.10!$D$13,2)</f>
        <v/>
      </c>
      <c r="J202" s="30">
        <f>ROUND(I202*E202,2)</f>
        <v/>
      </c>
    </row>
    <row r="203" hidden="1" outlineLevel="1" ht="14.25" customFormat="1" customHeight="1" s="196">
      <c r="A203" s="253" t="n">
        <v>175</v>
      </c>
      <c r="B203" s="135" t="inlineStr">
        <is>
          <t>01.7.07.20-0002</t>
        </is>
      </c>
      <c r="C203" s="260" t="inlineStr">
        <is>
          <t>Тальк молотый, сорт I</t>
        </is>
      </c>
      <c r="D203" s="253" t="inlineStr">
        <is>
          <t>т</t>
        </is>
      </c>
      <c r="E203" s="348" t="n">
        <v>0.01</v>
      </c>
      <c r="F203" s="262" t="n">
        <v>1820</v>
      </c>
      <c r="G203" s="30">
        <f>ROUND(E203*F203,2)</f>
        <v/>
      </c>
      <c r="H203" s="128">
        <f>G203/$G$216</f>
        <v/>
      </c>
      <c r="I203" s="30">
        <f>ROUND(F203*Прил.10!$D$13,2)</f>
        <v/>
      </c>
      <c r="J203" s="30">
        <f>ROUND(I203*E203,2)</f>
        <v/>
      </c>
    </row>
    <row r="204" hidden="1" outlineLevel="1" ht="25.5" customFormat="1" customHeight="1" s="196">
      <c r="A204" s="253" t="n">
        <v>176</v>
      </c>
      <c r="B204" s="135" t="inlineStr">
        <is>
          <t>08.3.08.02-0052</t>
        </is>
      </c>
      <c r="C204" s="260" t="inlineStr">
        <is>
          <t>Уголок горячекатаный, марка стали ВСт3кп2, размер 50х50х5 мм</t>
        </is>
      </c>
      <c r="D204" s="253" t="inlineStr">
        <is>
          <t>т</t>
        </is>
      </c>
      <c r="E204" s="348" t="n">
        <v>0.003</v>
      </c>
      <c r="F204" s="262" t="n">
        <v>5763</v>
      </c>
      <c r="G204" s="30">
        <f>ROUND(E204*F204,2)</f>
        <v/>
      </c>
      <c r="H204" s="128">
        <f>G204/$G$216</f>
        <v/>
      </c>
      <c r="I204" s="30">
        <f>ROUND(F204*Прил.10!$D$13,2)</f>
        <v/>
      </c>
      <c r="J204" s="30">
        <f>ROUND(I204*E204,2)</f>
        <v/>
      </c>
    </row>
    <row r="205" hidden="1" outlineLevel="1" ht="14.25" customFormat="1" customHeight="1" s="196">
      <c r="A205" s="253" t="n">
        <v>177</v>
      </c>
      <c r="B205" s="135" t="inlineStr">
        <is>
          <t>14.4.03.03-0002</t>
        </is>
      </c>
      <c r="C205" s="260" t="inlineStr">
        <is>
          <t>Лак битумный БТ-123</t>
        </is>
      </c>
      <c r="D205" s="253" t="inlineStr">
        <is>
          <t>т</t>
        </is>
      </c>
      <c r="E205" s="348" t="n">
        <v>0.001503</v>
      </c>
      <c r="F205" s="262" t="n">
        <v>7826.9</v>
      </c>
      <c r="G205" s="30">
        <f>ROUND(E205*F205,2)</f>
        <v/>
      </c>
      <c r="H205" s="128">
        <f>G205/$G$216</f>
        <v/>
      </c>
      <c r="I205" s="30">
        <f>ROUND(F205*Прил.10!$D$13,2)</f>
        <v/>
      </c>
      <c r="J205" s="30">
        <f>ROUND(I205*E205,2)</f>
        <v/>
      </c>
    </row>
    <row r="206" hidden="1" outlineLevel="1" ht="25.5" customFormat="1" customHeight="1" s="196">
      <c r="A206" s="253" t="n">
        <v>178</v>
      </c>
      <c r="B206" s="135" t="inlineStr">
        <is>
          <t>20.2.12.03-0013</t>
        </is>
      </c>
      <c r="C206" s="260" t="inlineStr">
        <is>
          <t>Трубы гибкие гофрированные из ПВХ, диаметр 32 мм</t>
        </is>
      </c>
      <c r="D206" s="253" t="inlineStr">
        <is>
          <t>м</t>
        </is>
      </c>
      <c r="E206" s="348" t="n">
        <v>3</v>
      </c>
      <c r="F206" s="262" t="n">
        <v>3.1</v>
      </c>
      <c r="G206" s="30">
        <f>ROUND(E206*F206,2)</f>
        <v/>
      </c>
      <c r="H206" s="128">
        <f>G206/$G$216</f>
        <v/>
      </c>
      <c r="I206" s="30">
        <f>ROUND(F206*Прил.10!$D$13,2)</f>
        <v/>
      </c>
      <c r="J206" s="30">
        <f>ROUND(I206*E206,2)</f>
        <v/>
      </c>
    </row>
    <row r="207" hidden="1" outlineLevel="1" ht="25.5" customFormat="1" customHeight="1" s="196">
      <c r="A207" s="253" t="n">
        <v>179</v>
      </c>
      <c r="B207" s="135" t="inlineStr">
        <is>
          <t>01.7.15.04-0011</t>
        </is>
      </c>
      <c r="C207" s="260" t="inlineStr">
        <is>
          <t>Винты с полукруглой головкой, длина 50 мм</t>
        </is>
      </c>
      <c r="D207" s="253" t="inlineStr">
        <is>
          <t>т</t>
        </is>
      </c>
      <c r="E207" s="348" t="n">
        <v>0.000654</v>
      </c>
      <c r="F207" s="262" t="n">
        <v>12430</v>
      </c>
      <c r="G207" s="30">
        <f>ROUND(E207*F207,2)</f>
        <v/>
      </c>
      <c r="H207" s="128">
        <f>G207/$G$216</f>
        <v/>
      </c>
      <c r="I207" s="30">
        <f>ROUND(F207*Прил.10!$D$13,2)</f>
        <v/>
      </c>
      <c r="J207" s="30">
        <f>ROUND(I207*E207,2)</f>
        <v/>
      </c>
    </row>
    <row r="208" hidden="1" outlineLevel="1" ht="51" customFormat="1" customHeight="1" s="196">
      <c r="A208" s="253" t="n">
        <v>180</v>
      </c>
      <c r="B208" s="135" t="inlineStr">
        <is>
          <t>23.3.06.04-0011</t>
        </is>
      </c>
      <c r="C208" s="260" t="inlineStr">
        <is>
          <t>Трубы стальные сварные неоцинкованные водогазопроводные с резьбой, легкие, номинальный диаметр 50 мм, толщина стенки 3 мм</t>
        </is>
      </c>
      <c r="D208" s="253" t="inlineStr">
        <is>
          <t>м</t>
        </is>
      </c>
      <c r="E208" s="348" t="n">
        <v>0.23</v>
      </c>
      <c r="F208" s="262" t="n">
        <v>28.05</v>
      </c>
      <c r="G208" s="30">
        <f>ROUND(E208*F208,2)</f>
        <v/>
      </c>
      <c r="H208" s="128">
        <f>G208/$G$216</f>
        <v/>
      </c>
      <c r="I208" s="30">
        <f>ROUND(F208*Прил.10!$D$13,2)</f>
        <v/>
      </c>
      <c r="J208" s="30">
        <f>ROUND(I208*E208,2)</f>
        <v/>
      </c>
    </row>
    <row r="209" hidden="1" outlineLevel="1" ht="14.25" customFormat="1" customHeight="1" s="196">
      <c r="A209" s="253" t="n">
        <v>181</v>
      </c>
      <c r="B209" s="135" t="inlineStr">
        <is>
          <t>20.1.02.23-0082</t>
        </is>
      </c>
      <c r="C209" s="260" t="inlineStr">
        <is>
          <t>Перемычки гибкие, тип ПГС-50</t>
        </is>
      </c>
      <c r="D209" s="253" t="inlineStr">
        <is>
          <t>10 шт</t>
        </is>
      </c>
      <c r="E209" s="348" t="n">
        <v>0.15</v>
      </c>
      <c r="F209" s="262" t="n">
        <v>39</v>
      </c>
      <c r="G209" s="30">
        <f>ROUND(E209*F209,2)</f>
        <v/>
      </c>
      <c r="H209" s="128">
        <f>G209/$G$216</f>
        <v/>
      </c>
      <c r="I209" s="30">
        <f>ROUND(F209*Прил.10!$D$13,2)</f>
        <v/>
      </c>
      <c r="J209" s="30">
        <f>ROUND(I209*E209,2)</f>
        <v/>
      </c>
    </row>
    <row r="210" hidden="1" outlineLevel="1" ht="14.25" customFormat="1" customHeight="1" s="196">
      <c r="A210" s="253" t="n">
        <v>182</v>
      </c>
      <c r="B210" s="135" t="inlineStr">
        <is>
          <t>01.7.20.08-0051</t>
        </is>
      </c>
      <c r="C210" s="260" t="inlineStr">
        <is>
          <t>Ветошь</t>
        </is>
      </c>
      <c r="D210" s="253" t="inlineStr">
        <is>
          <t>кг</t>
        </is>
      </c>
      <c r="E210" s="348" t="n">
        <v>0.8100000000000001</v>
      </c>
      <c r="F210" s="262" t="n">
        <v>1.82</v>
      </c>
      <c r="G210" s="30">
        <f>ROUND(E210*F210,2)</f>
        <v/>
      </c>
      <c r="H210" s="128">
        <f>G210/$G$216</f>
        <v/>
      </c>
      <c r="I210" s="30">
        <f>ROUND(F210*Прил.10!$D$13,2)</f>
        <v/>
      </c>
      <c r="J210" s="30">
        <f>ROUND(I210*E210,2)</f>
        <v/>
      </c>
    </row>
    <row r="211" hidden="1" outlineLevel="1" ht="14.25" customFormat="1" customHeight="1" s="196">
      <c r="A211" s="253" t="n">
        <v>183</v>
      </c>
      <c r="B211" s="135" t="inlineStr">
        <is>
          <t>20.2.02.01-0019</t>
        </is>
      </c>
      <c r="C211" s="260" t="inlineStr">
        <is>
          <t>Втулки изолирующие</t>
        </is>
      </c>
      <c r="D211" s="253" t="inlineStr">
        <is>
          <t>1000 шт</t>
        </is>
      </c>
      <c r="E211" s="348" t="n">
        <v>0.003</v>
      </c>
      <c r="F211" s="262" t="n">
        <v>270</v>
      </c>
      <c r="G211" s="30">
        <f>ROUND(E211*F211,2)</f>
        <v/>
      </c>
      <c r="H211" s="128">
        <f>G211/$G$216</f>
        <v/>
      </c>
      <c r="I211" s="30">
        <f>ROUND(F211*Прил.10!$D$13,2)</f>
        <v/>
      </c>
      <c r="J211" s="30">
        <f>ROUND(I211*E211,2)</f>
        <v/>
      </c>
    </row>
    <row r="212" hidden="1" outlineLevel="1" ht="14.25" customFormat="1" customHeight="1" s="196">
      <c r="A212" s="253" t="n">
        <v>184</v>
      </c>
      <c r="B212" s="135" t="inlineStr">
        <is>
          <t>14.5.09.07-0029</t>
        </is>
      </c>
      <c r="C212" s="260" t="inlineStr">
        <is>
          <t>Растворитель марки: Р-4</t>
        </is>
      </c>
      <c r="D212" s="253" t="inlineStr">
        <is>
          <t>т</t>
        </is>
      </c>
      <c r="E212" s="348" t="n">
        <v>5.2e-05</v>
      </c>
      <c r="F212" s="262" t="n">
        <v>9420</v>
      </c>
      <c r="G212" s="30">
        <f>ROUND(E212*F212,2)</f>
        <v/>
      </c>
      <c r="H212" s="128">
        <f>G212/$G$216</f>
        <v/>
      </c>
      <c r="I212" s="30">
        <f>ROUND(F212*Прил.10!$D$13,2)</f>
        <v/>
      </c>
      <c r="J212" s="30">
        <f>ROUND(I212*E212,2)</f>
        <v/>
      </c>
    </row>
    <row r="213" hidden="1" outlineLevel="1" ht="51" customFormat="1" customHeight="1" s="196">
      <c r="A213" s="253" t="n">
        <v>185</v>
      </c>
      <c r="B213" s="135" t="inlineStr">
        <is>
          <t>01.7.15.14-0043</t>
        </is>
      </c>
      <c r="C213" s="260" t="inlineStr">
        <is>
          <t>Шурупы самонарезающий прокалывающий, для крепления металлических профилей или листовых деталей 3,5/11 мм</t>
        </is>
      </c>
      <c r="D213" s="253" t="inlineStr">
        <is>
          <t>100 шт</t>
        </is>
      </c>
      <c r="E213" s="348" t="n">
        <v>0.18</v>
      </c>
      <c r="F213" s="262" t="n">
        <v>2</v>
      </c>
      <c r="G213" s="30">
        <f>ROUND(E213*F213,2)</f>
        <v/>
      </c>
      <c r="H213" s="128">
        <f>G213/$G$216</f>
        <v/>
      </c>
      <c r="I213" s="30">
        <f>ROUND(F213*Прил.10!$D$13,2)</f>
        <v/>
      </c>
      <c r="J213" s="30">
        <f>ROUND(I213*E213,2)</f>
        <v/>
      </c>
    </row>
    <row r="214" hidden="1" outlineLevel="1" ht="38.25" customFormat="1" customHeight="1" s="196">
      <c r="A214" s="253" t="n">
        <v>186</v>
      </c>
      <c r="B214" s="135" t="inlineStr">
        <is>
          <t>02.4.03.02-0001</t>
        </is>
      </c>
      <c r="C214" s="260" t="inlineStr">
        <is>
          <t>Пемза шлаковая (Щебень пористый из металлургического шлака М 600, фракция 5-10 мм)</t>
        </is>
      </c>
      <c r="D214" s="253" t="inlineStr">
        <is>
          <t>м3</t>
        </is>
      </c>
      <c r="E214" s="348" t="n">
        <v>0.00212</v>
      </c>
      <c r="F214" s="262" t="n">
        <v>74.58</v>
      </c>
      <c r="G214" s="30">
        <f>ROUND(E214*F214,2)</f>
        <v/>
      </c>
      <c r="H214" s="128">
        <f>G214/$G$216</f>
        <v/>
      </c>
      <c r="I214" s="30">
        <f>ROUND(F214*Прил.10!$D$13,2)</f>
        <v/>
      </c>
      <c r="J214" s="30">
        <f>ROUND(I214*E214,2)</f>
        <v/>
      </c>
    </row>
    <row r="215" collapsed="1" ht="14.25" customFormat="1" customHeight="1" s="196">
      <c r="A215" s="253" t="n"/>
      <c r="B215" s="253" t="n"/>
      <c r="C215" s="260" t="inlineStr">
        <is>
          <t>Итого прочие материалы</t>
        </is>
      </c>
      <c r="D215" s="253" t="n"/>
      <c r="E215" s="261" t="n"/>
      <c r="F215" s="262" t="n"/>
      <c r="G215" s="131">
        <f>SUM(G93:G214)</f>
        <v/>
      </c>
      <c r="H215" s="128">
        <f>G215/$G$216</f>
        <v/>
      </c>
      <c r="I215" s="30" t="n"/>
      <c r="J215" s="131">
        <f>SUM(J93:J214)</f>
        <v/>
      </c>
    </row>
    <row r="216" ht="14.25" customFormat="1" customHeight="1" s="196">
      <c r="A216" s="253" t="n"/>
      <c r="B216" s="253" t="n"/>
      <c r="C216" s="242" t="inlineStr">
        <is>
          <t>Итого по разделу «Материалы»</t>
        </is>
      </c>
      <c r="D216" s="253" t="n"/>
      <c r="E216" s="261" t="n"/>
      <c r="F216" s="262" t="n"/>
      <c r="G216" s="30">
        <f>G92+G215</f>
        <v/>
      </c>
      <c r="H216" s="128">
        <f>G216/$G$216</f>
        <v/>
      </c>
      <c r="I216" s="30" t="n"/>
      <c r="J216" s="30">
        <f>J92+J215</f>
        <v/>
      </c>
    </row>
    <row r="217" ht="14.25" customFormat="1" customHeight="1" s="196">
      <c r="A217" s="253" t="n"/>
      <c r="B217" s="253" t="n"/>
      <c r="C217" s="260" t="inlineStr">
        <is>
          <t>ИТОГО ПО РМ</t>
        </is>
      </c>
      <c r="D217" s="253" t="n"/>
      <c r="E217" s="261" t="n"/>
      <c r="F217" s="262" t="n"/>
      <c r="G217" s="30">
        <f>G14+G67+G216</f>
        <v/>
      </c>
      <c r="H217" s="263" t="n"/>
      <c r="I217" s="30" t="n"/>
      <c r="J217" s="30">
        <f>J14+J67+J216</f>
        <v/>
      </c>
    </row>
    <row r="218" ht="14.25" customFormat="1" customHeight="1" s="196">
      <c r="A218" s="253" t="n"/>
      <c r="B218" s="253" t="n"/>
      <c r="C218" s="260" t="inlineStr">
        <is>
          <t>Накладные расходы</t>
        </is>
      </c>
      <c r="D218" s="133">
        <f>ROUND(G218/(G$16+$G$14),2)</f>
        <v/>
      </c>
      <c r="E218" s="261" t="n"/>
      <c r="F218" s="262" t="n"/>
      <c r="G218" s="30" t="n">
        <v>162663.03</v>
      </c>
      <c r="H218" s="263" t="n"/>
      <c r="I218" s="30" t="n"/>
      <c r="J218" s="30">
        <f>ROUND(D218*(J14+J16),2)</f>
        <v/>
      </c>
    </row>
    <row r="219" ht="14.25" customFormat="1" customHeight="1" s="196">
      <c r="A219" s="253" t="n"/>
      <c r="B219" s="253" t="n"/>
      <c r="C219" s="260" t="inlineStr">
        <is>
          <t>Сметная прибыль</t>
        </is>
      </c>
      <c r="D219" s="133">
        <f>ROUND(G219/(G$14+G$16),2)</f>
        <v/>
      </c>
      <c r="E219" s="261" t="n"/>
      <c r="F219" s="262" t="n"/>
      <c r="G219" s="30" t="n">
        <v>108066.7</v>
      </c>
      <c r="H219" s="263" t="n"/>
      <c r="I219" s="30" t="n"/>
      <c r="J219" s="30">
        <f>ROUND(D219*(J14+J16),2)</f>
        <v/>
      </c>
    </row>
    <row r="220" ht="14.25" customFormat="1" customHeight="1" s="196">
      <c r="A220" s="253" t="n"/>
      <c r="B220" s="253" t="n"/>
      <c r="C220" s="260" t="inlineStr">
        <is>
          <t>Итого СМР (с НР и СП)</t>
        </is>
      </c>
      <c r="D220" s="253" t="n"/>
      <c r="E220" s="261" t="n"/>
      <c r="F220" s="262" t="n"/>
      <c r="G220" s="30">
        <f>G14+G67+G216+G218+G219</f>
        <v/>
      </c>
      <c r="H220" s="263" t="n"/>
      <c r="I220" s="30" t="n"/>
      <c r="J220" s="30">
        <f>J14+J67+J216+J218+J219</f>
        <v/>
      </c>
    </row>
    <row r="221" ht="14.25" customFormat="1" customHeight="1" s="196">
      <c r="A221" s="253" t="n"/>
      <c r="B221" s="253" t="n"/>
      <c r="C221" s="260" t="inlineStr">
        <is>
          <t>ВСЕГО СМР + ОБОРУДОВАНИЕ</t>
        </is>
      </c>
      <c r="D221" s="253" t="n"/>
      <c r="E221" s="261" t="n"/>
      <c r="F221" s="262" t="n"/>
      <c r="G221" s="30">
        <f>G220+G73</f>
        <v/>
      </c>
      <c r="H221" s="263" t="n"/>
      <c r="I221" s="30" t="n"/>
      <c r="J221" s="30">
        <f>J220+J73</f>
        <v/>
      </c>
    </row>
    <row r="222" ht="34.5" customFormat="1" customHeight="1" s="196">
      <c r="A222" s="253" t="n"/>
      <c r="B222" s="253" t="n"/>
      <c r="C222" s="260" t="inlineStr">
        <is>
          <t>ИТОГО ПОКАЗАТЕЛЬ НА ЕД. ИЗМ.</t>
        </is>
      </c>
      <c r="D222" s="253" t="inlineStr">
        <is>
          <t>ед</t>
        </is>
      </c>
      <c r="E222" s="351" t="n">
        <v>1</v>
      </c>
      <c r="F222" s="262" t="n"/>
      <c r="G222" s="30">
        <f>G221/E222</f>
        <v/>
      </c>
      <c r="H222" s="263" t="n"/>
      <c r="I222" s="30" t="n"/>
      <c r="J222" s="30">
        <f>J221/E222</f>
        <v/>
      </c>
    </row>
    <row r="224" ht="14.25" customFormat="1" customHeight="1" s="196">
      <c r="A224" s="186" t="inlineStr">
        <is>
          <t>Составил ______________________     Е. М. Добровольская</t>
        </is>
      </c>
    </row>
    <row r="225" ht="14.25" customFormat="1" customHeight="1" s="196">
      <c r="A225" s="197" t="inlineStr">
        <is>
          <t xml:space="preserve">                         (подпись, инициалы, фамилия)</t>
        </is>
      </c>
    </row>
    <row r="226" ht="14.25" customFormat="1" customHeight="1" s="196">
      <c r="A226" s="186" t="n"/>
    </row>
    <row r="227" ht="14.25" customFormat="1" customHeight="1" s="196">
      <c r="A227" s="186" t="inlineStr">
        <is>
          <t>Проверил ______________________        А.В. Костянецкая</t>
        </is>
      </c>
    </row>
    <row r="228" ht="14.25" customFormat="1" customHeight="1" s="196">
      <c r="A228" s="197" t="inlineStr">
        <is>
          <t xml:space="preserve">                        (подпись, инициалы, фамилия)</t>
        </is>
      </c>
    </row>
  </sheetData>
  <mergeCells count="21">
    <mergeCell ref="H9:H10"/>
    <mergeCell ref="B68:H68"/>
    <mergeCell ref="A4:J4"/>
    <mergeCell ref="B15:H15"/>
    <mergeCell ref="H2:J2"/>
    <mergeCell ref="B76:H76"/>
    <mergeCell ref="C9:C10"/>
    <mergeCell ref="E9:E10"/>
    <mergeCell ref="A7:H7"/>
    <mergeCell ref="B75:H7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69:H6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0" workbookViewId="0">
      <selection activeCell="E18" sqref="E18"/>
    </sheetView>
  </sheetViews>
  <sheetFormatPr baseColWidth="8" defaultRowHeight="15"/>
  <cols>
    <col width="5.7109375" customWidth="1" style="198" min="1" max="1"/>
    <col width="17.5703125" customWidth="1" style="198" min="2" max="2"/>
    <col width="39.140625" customWidth="1" style="198" min="3" max="3"/>
    <col width="10.7109375" customWidth="1" style="198" min="4" max="4"/>
    <col width="13.85546875" customWidth="1" style="198" min="5" max="5"/>
    <col width="14" customWidth="1" style="198" min="6" max="6"/>
    <col width="14.140625" customWidth="1" style="198" min="7" max="7"/>
  </cols>
  <sheetData>
    <row r="1">
      <c r="A1" s="274" t="inlineStr">
        <is>
          <t>Приложение №6</t>
        </is>
      </c>
    </row>
    <row r="2" ht="21.75" customHeight="1" s="198">
      <c r="A2" s="274" t="n"/>
      <c r="B2" s="274" t="n"/>
      <c r="C2" s="274" t="n"/>
      <c r="D2" s="274" t="n"/>
      <c r="E2" s="274" t="n"/>
      <c r="F2" s="274" t="n"/>
      <c r="G2" s="274" t="n"/>
    </row>
    <row r="3">
      <c r="A3" s="222" t="inlineStr">
        <is>
          <t>Расчет стоимости оборудования</t>
        </is>
      </c>
    </row>
    <row r="4" ht="25.5" customHeight="1" s="198">
      <c r="A4" s="225" t="inlineStr">
        <is>
          <t>Наименование разрабатываемого показателя УНЦ — КРМ 750кВ мощность 330(3х110)Мвар для ШР</t>
        </is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" customHeight="1" s="198">
      <c r="A6" s="279" t="inlineStr">
        <is>
          <t>№ пп.</t>
        </is>
      </c>
      <c r="B6" s="279" t="inlineStr">
        <is>
          <t>Код ресурса</t>
        </is>
      </c>
      <c r="C6" s="279" t="inlineStr">
        <is>
          <t>Наименование</t>
        </is>
      </c>
      <c r="D6" s="279" t="inlineStr">
        <is>
          <t>Ед. изм.</t>
        </is>
      </c>
      <c r="E6" s="253" t="inlineStr">
        <is>
          <t>Кол-во единиц по проектным данным</t>
        </is>
      </c>
      <c r="F6" s="279" t="inlineStr">
        <is>
          <t>Сметная стоимость в ценах на 01.01.2000 (руб.)</t>
        </is>
      </c>
      <c r="G6" s="334" t="n"/>
    </row>
    <row r="7">
      <c r="A7" s="336" t="n"/>
      <c r="B7" s="336" t="n"/>
      <c r="C7" s="336" t="n"/>
      <c r="D7" s="336" t="n"/>
      <c r="E7" s="336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 s="198">
      <c r="A9" s="24" t="n"/>
      <c r="B9" s="260" t="inlineStr">
        <is>
          <t>ИНЖЕНЕРНОЕ ОБОРУДОВАНИЕ</t>
        </is>
      </c>
      <c r="C9" s="333" t="n"/>
      <c r="D9" s="333" t="n"/>
      <c r="E9" s="333" t="n"/>
      <c r="F9" s="333" t="n"/>
      <c r="G9" s="334" t="n"/>
    </row>
    <row r="10" ht="27" customHeight="1" s="198">
      <c r="A10" s="253" t="n"/>
      <c r="B10" s="242" t="n"/>
      <c r="C10" s="260" t="inlineStr">
        <is>
          <t>ИТОГО ИНЖЕНЕРНОЕ ОБОРУДОВАНИЕ</t>
        </is>
      </c>
      <c r="D10" s="242" t="n"/>
      <c r="E10" s="103" t="n"/>
      <c r="F10" s="262" t="n"/>
      <c r="G10" s="262" t="n">
        <v>0</v>
      </c>
    </row>
    <row r="11">
      <c r="A11" s="253" t="n"/>
      <c r="B11" s="260" t="inlineStr">
        <is>
          <t>ТЕХНОЛОГИЧЕСКОЕ ОБОРУДОВАНИЕ</t>
        </is>
      </c>
      <c r="C11" s="333" t="n"/>
      <c r="D11" s="333" t="n"/>
      <c r="E11" s="333" t="n"/>
      <c r="F11" s="333" t="n"/>
      <c r="G11" s="334" t="n"/>
    </row>
    <row r="12" ht="41.25" customHeight="1" s="198">
      <c r="A12" s="253" t="n">
        <v>1</v>
      </c>
      <c r="B12" s="260">
        <f>'Прил.5 Расчет СМР и ОБ'!B70</f>
        <v/>
      </c>
      <c r="C12" s="260">
        <f>'Прил.5 Расчет СМР и ОБ'!C70</f>
        <v/>
      </c>
      <c r="D12" s="253">
        <f>'Прил.5 Расчет СМР и ОБ'!D70</f>
        <v/>
      </c>
      <c r="E12" s="181">
        <f>'Прил.5 Расчет СМР и ОБ'!E70</f>
        <v/>
      </c>
      <c r="F12" s="30">
        <f>'Прил.5 Расчет СМР и ОБ'!F70</f>
        <v/>
      </c>
      <c r="G12" s="30">
        <f>ROUND(E12*F12,2)</f>
        <v/>
      </c>
    </row>
    <row r="13" ht="25.5" customHeight="1" s="198">
      <c r="A13" s="253" t="n"/>
      <c r="B13" s="260" t="n"/>
      <c r="C13" s="260" t="inlineStr">
        <is>
          <t>ИТОГО ТЕХНОЛОГИЧЕСКОЕ ОБОРУДОВАНИЕ</t>
        </is>
      </c>
      <c r="D13" s="260" t="n"/>
      <c r="E13" s="278" t="n"/>
      <c r="F13" s="262" t="n"/>
      <c r="G13" s="30">
        <f>SUM(G12:G12)</f>
        <v/>
      </c>
    </row>
    <row r="14" ht="19.5" customHeight="1" s="198">
      <c r="A14" s="253" t="n"/>
      <c r="B14" s="260" t="n"/>
      <c r="C14" s="260" t="inlineStr">
        <is>
          <t>Всего по разделу «Оборудование»</t>
        </is>
      </c>
      <c r="D14" s="260" t="n"/>
      <c r="E14" s="278" t="n"/>
      <c r="F14" s="262" t="n"/>
      <c r="G14" s="30">
        <f>G10+G13</f>
        <v/>
      </c>
    </row>
    <row r="15">
      <c r="A15" s="194" t="n"/>
      <c r="B15" s="195" t="n"/>
      <c r="C15" s="194" t="n"/>
      <c r="D15" s="194" t="n"/>
      <c r="E15" s="194" t="n"/>
      <c r="F15" s="194" t="n"/>
      <c r="G15" s="194" t="n"/>
    </row>
    <row r="16">
      <c r="A16" s="186" t="inlineStr">
        <is>
          <t>Составил ______________________    Е. М. Добровольская</t>
        </is>
      </c>
      <c r="B16" s="196" t="n"/>
      <c r="C16" s="196" t="n"/>
      <c r="D16" s="194" t="n"/>
      <c r="E16" s="194" t="n"/>
      <c r="F16" s="194" t="n"/>
      <c r="G16" s="194" t="n"/>
    </row>
    <row r="17">
      <c r="A17" s="197" t="inlineStr">
        <is>
          <t xml:space="preserve">                         (подпись, инициалы, фамилия)</t>
        </is>
      </c>
      <c r="B17" s="196" t="n"/>
      <c r="C17" s="196" t="n"/>
      <c r="D17" s="194" t="n"/>
      <c r="E17" s="194" t="n"/>
      <c r="F17" s="194" t="n"/>
      <c r="G17" s="194" t="n"/>
    </row>
    <row r="18">
      <c r="A18" s="186" t="n"/>
      <c r="B18" s="196" t="n"/>
      <c r="C18" s="196" t="n"/>
      <c r="D18" s="194" t="n"/>
      <c r="E18" s="194" t="n"/>
      <c r="F18" s="194" t="n"/>
      <c r="G18" s="194" t="n"/>
    </row>
    <row r="19">
      <c r="A19" s="186" t="inlineStr">
        <is>
          <t>Проверил ______________________        А.В. Костянецкая</t>
        </is>
      </c>
      <c r="B19" s="196" t="n"/>
      <c r="C19" s="196" t="n"/>
      <c r="D19" s="194" t="n"/>
      <c r="E19" s="194" t="n"/>
      <c r="F19" s="194" t="n"/>
      <c r="G19" s="194" t="n"/>
    </row>
    <row r="20">
      <c r="A20" s="197" t="inlineStr">
        <is>
          <t xml:space="preserve">                        (подпись, инициалы, фамилия)</t>
        </is>
      </c>
      <c r="B20" s="196" t="n"/>
      <c r="C20" s="196" t="n"/>
      <c r="D20" s="194" t="n"/>
      <c r="E20" s="194" t="n"/>
      <c r="F20" s="194" t="n"/>
      <c r="G20" s="1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198" min="1" max="1"/>
    <col width="29.7109375" customWidth="1" style="198" min="2" max="2"/>
    <col width="39.140625" customWidth="1" style="198" min="3" max="3"/>
    <col width="24.5703125" customWidth="1" style="198" min="4" max="4"/>
  </cols>
  <sheetData>
    <row r="1">
      <c r="B1" s="186" t="n"/>
      <c r="C1" s="186" t="n"/>
      <c r="D1" s="274" t="inlineStr">
        <is>
          <t>Приложение №7</t>
        </is>
      </c>
    </row>
    <row r="2">
      <c r="A2" s="274" t="n"/>
      <c r="B2" s="274" t="n"/>
      <c r="C2" s="274" t="n"/>
      <c r="D2" s="274" t="n"/>
    </row>
    <row r="3" ht="24.75" customHeight="1" s="198">
      <c r="A3" s="222" t="inlineStr">
        <is>
          <t>Расчет показателя УНЦ</t>
        </is>
      </c>
    </row>
    <row r="4" ht="24.75" customHeight="1" s="198">
      <c r="A4" s="222" t="n"/>
      <c r="B4" s="222" t="n"/>
      <c r="C4" s="222" t="n"/>
      <c r="D4" s="222" t="n"/>
    </row>
    <row r="5" ht="24.6" customHeight="1" s="198">
      <c r="A5" s="225" t="inlineStr">
        <is>
          <t xml:space="preserve">Наименование разрабатываемого показателя УНЦ - </t>
        </is>
      </c>
      <c r="D5" s="225">
        <f>'Прил.5 Расчет СМР и ОБ'!D6:J6</f>
        <v/>
      </c>
    </row>
    <row r="6" ht="19.9" customHeight="1" s="198">
      <c r="A6" s="225" t="inlineStr">
        <is>
          <t>Единица измерения  — 1 ед</t>
        </is>
      </c>
      <c r="D6" s="225" t="n"/>
    </row>
    <row r="7">
      <c r="A7" s="186" t="n"/>
      <c r="B7" s="186" t="n"/>
      <c r="C7" s="186" t="n"/>
      <c r="D7" s="186" t="n"/>
    </row>
    <row r="8" ht="14.45" customHeight="1" s="198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 ht="15" customHeight="1" s="198">
      <c r="A9" s="336" t="n"/>
      <c r="B9" s="336" t="n"/>
      <c r="C9" s="336" t="n"/>
      <c r="D9" s="336" t="n"/>
    </row>
    <row r="10">
      <c r="A10" s="253" t="n">
        <v>1</v>
      </c>
      <c r="B10" s="253" t="n">
        <v>2</v>
      </c>
      <c r="C10" s="253" t="n">
        <v>3</v>
      </c>
      <c r="D10" s="253" t="n">
        <v>4</v>
      </c>
    </row>
    <row r="11" ht="41.45" customHeight="1" s="198">
      <c r="A11" s="253" t="inlineStr">
        <is>
          <t>Р4-16-2</t>
        </is>
      </c>
      <c r="B11" s="253" t="inlineStr">
        <is>
          <t xml:space="preserve">УНЦ КРМ 110 - 750 кВ </t>
        </is>
      </c>
      <c r="C11" s="191">
        <f>D5</f>
        <v/>
      </c>
      <c r="D11" s="192">
        <f>'Прил.4 РМ'!C41/1000</f>
        <v/>
      </c>
      <c r="E11" s="193" t="n"/>
    </row>
    <row r="12">
      <c r="A12" s="194" t="n"/>
      <c r="B12" s="195" t="n"/>
      <c r="C12" s="194" t="n"/>
      <c r="D12" s="194" t="n"/>
    </row>
    <row r="13">
      <c r="A13" s="186" t="inlineStr">
        <is>
          <t>Составил ______________________      Е. М. Добровольская</t>
        </is>
      </c>
      <c r="B13" s="196" t="n"/>
      <c r="C13" s="196" t="n"/>
      <c r="D13" s="194" t="n"/>
    </row>
    <row r="14">
      <c r="A14" s="197" t="inlineStr">
        <is>
          <t xml:space="preserve">                         (подпись, инициалы, фамилия)</t>
        </is>
      </c>
      <c r="B14" s="196" t="n"/>
      <c r="C14" s="196" t="n"/>
      <c r="D14" s="194" t="n"/>
    </row>
    <row r="15">
      <c r="A15" s="186" t="n"/>
      <c r="B15" s="196" t="n"/>
      <c r="C15" s="196" t="n"/>
      <c r="D15" s="194" t="n"/>
    </row>
    <row r="16">
      <c r="A16" s="186" t="inlineStr">
        <is>
          <t>Проверил ______________________        А.В. Костянецкая</t>
        </is>
      </c>
      <c r="B16" s="196" t="n"/>
      <c r="C16" s="196" t="n"/>
      <c r="D16" s="194" t="n"/>
    </row>
    <row r="17">
      <c r="A17" s="197" t="inlineStr">
        <is>
          <t xml:space="preserve">                        (подпись, инициалы, фамилия)</t>
        </is>
      </c>
      <c r="B17" s="196" t="n"/>
      <c r="C17" s="196" t="n"/>
      <c r="D17" s="1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D26" sqref="D26"/>
    </sheetView>
  </sheetViews>
  <sheetFormatPr baseColWidth="8" defaultRowHeight="15"/>
  <cols>
    <col width="9.140625" customWidth="1" style="198" min="1" max="1"/>
    <col width="40.7109375" customWidth="1" style="198" min="2" max="2"/>
    <col width="37" customWidth="1" style="198" min="3" max="3"/>
    <col width="32" customWidth="1" style="198" min="4" max="4"/>
    <col width="9.140625" customWidth="1" style="198" min="5" max="5"/>
  </cols>
  <sheetData>
    <row r="4" ht="15.75" customHeight="1" s="198">
      <c r="B4" s="229" t="inlineStr">
        <is>
          <t>Приложение № 10</t>
        </is>
      </c>
    </row>
    <row r="5" ht="18.75" customHeight="1" s="198">
      <c r="B5" s="118" t="n"/>
    </row>
    <row r="6" ht="15.75" customHeight="1" s="198">
      <c r="B6" s="230" t="inlineStr">
        <is>
          <t>Используемые индексы изменений сметной стоимости и нормы сопутствующих затрат</t>
        </is>
      </c>
    </row>
    <row r="7">
      <c r="B7" s="280" t="n"/>
    </row>
    <row r="8">
      <c r="B8" s="280" t="n"/>
      <c r="C8" s="280" t="n"/>
      <c r="D8" s="280" t="n"/>
      <c r="E8" s="280" t="n"/>
    </row>
    <row r="9" ht="47.25" customHeight="1" s="198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 s="198">
      <c r="B10" s="235" t="n">
        <v>1</v>
      </c>
      <c r="C10" s="235" t="n">
        <v>2</v>
      </c>
      <c r="D10" s="235" t="n">
        <v>3</v>
      </c>
    </row>
    <row r="11" ht="45" customHeight="1" s="198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01.04.2023г. №17772-ИФ/09 прил.9</t>
        </is>
      </c>
      <c r="D11" s="235" t="n">
        <v>44.29</v>
      </c>
    </row>
    <row r="12" ht="29.25" customHeight="1" s="198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01.04.2023г. №17772-ИФ/09 прил.9</t>
        </is>
      </c>
      <c r="D12" s="235" t="n">
        <v>13.47</v>
      </c>
    </row>
    <row r="13" ht="29.25" customHeight="1" s="198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01.04.2023г. №17772-ИФ/09 прил.9</t>
        </is>
      </c>
      <c r="D13" s="235" t="n">
        <v>8.039999999999999</v>
      </c>
    </row>
    <row r="14" ht="30.75" customHeight="1" s="198">
      <c r="B14" s="235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5" t="n">
        <v>6.26</v>
      </c>
    </row>
    <row r="15" ht="89.25" customHeight="1" s="198">
      <c r="B15" s="235" t="inlineStr">
        <is>
          <t>Временные здания и сооружения</t>
        </is>
      </c>
      <c r="C15" s="23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8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198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120" t="n">
        <v>0.0214</v>
      </c>
    </row>
    <row r="18" ht="31.5" customHeight="1" s="198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120" t="n">
        <v>0.002</v>
      </c>
    </row>
    <row r="19" ht="24" customHeight="1" s="198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120" t="n">
        <v>0.03</v>
      </c>
    </row>
    <row r="20" ht="18.75" customHeight="1" s="198">
      <c r="B20" s="119" t="n"/>
    </row>
    <row r="21" ht="18.75" customHeight="1" s="198">
      <c r="B21" s="119" t="n"/>
    </row>
    <row r="22" ht="18.75" customHeight="1" s="198">
      <c r="B22" s="119" t="n"/>
    </row>
    <row r="23" ht="18.75" customHeight="1" s="198">
      <c r="B23" s="119" t="n"/>
    </row>
    <row r="26">
      <c r="B26" s="186" t="inlineStr">
        <is>
          <t>Составил ______________________      Е. М. Добровольская</t>
        </is>
      </c>
      <c r="C26" s="196" t="n"/>
    </row>
    <row r="27">
      <c r="B27" s="197" t="inlineStr">
        <is>
          <t xml:space="preserve">                         (подпись, инициалы, фамилия)</t>
        </is>
      </c>
      <c r="C27" s="196" t="n"/>
    </row>
    <row r="28">
      <c r="B28" s="186" t="n"/>
      <c r="C28" s="196" t="n"/>
    </row>
    <row r="29">
      <c r="B29" s="186" t="inlineStr">
        <is>
          <t>Проверил ______________________        А.В. Костянецкая</t>
        </is>
      </c>
      <c r="C29" s="196" t="n"/>
    </row>
    <row r="30">
      <c r="B30" s="197" t="inlineStr">
        <is>
          <t xml:space="preserve">                        (подпись, инициалы, фамилия)</t>
        </is>
      </c>
      <c r="C30" s="1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98" min="2" max="2"/>
    <col width="13" customWidth="1" style="198" min="3" max="3"/>
    <col width="22.85546875" customWidth="1" style="198" min="4" max="4"/>
    <col width="21.5703125" customWidth="1" style="198" min="5" max="5"/>
    <col width="53.7109375" bestFit="1" customWidth="1" style="198" min="6" max="6"/>
  </cols>
  <sheetData>
    <row r="1" s="198"/>
    <row r="2" ht="17.25" customHeight="1" s="198">
      <c r="A2" s="230" t="inlineStr">
        <is>
          <t>Расчет размера средств на оплату труда рабочих-строителей в текущем уровне цен (ФОТр.тек.)</t>
        </is>
      </c>
    </row>
    <row r="3" s="198"/>
    <row r="4" ht="18" customHeight="1" s="198">
      <c r="A4" s="199" t="inlineStr">
        <is>
          <t>Составлен в уровне цен на 01.01.2023 г.</t>
        </is>
      </c>
      <c r="B4" s="200" t="n"/>
      <c r="C4" s="200" t="n"/>
      <c r="D4" s="200" t="n"/>
      <c r="E4" s="200" t="n"/>
      <c r="F4" s="200" t="n"/>
      <c r="G4" s="200" t="n"/>
    </row>
    <row r="5" ht="15.75" customHeight="1" s="198">
      <c r="A5" s="201" t="inlineStr">
        <is>
          <t>№ пп.</t>
        </is>
      </c>
      <c r="B5" s="201" t="inlineStr">
        <is>
          <t>Наименование элемента</t>
        </is>
      </c>
      <c r="C5" s="201" t="inlineStr">
        <is>
          <t>Обозначение</t>
        </is>
      </c>
      <c r="D5" s="201" t="inlineStr">
        <is>
          <t>Формула</t>
        </is>
      </c>
      <c r="E5" s="201" t="inlineStr">
        <is>
          <t>Величина элемента</t>
        </is>
      </c>
      <c r="F5" s="201" t="inlineStr">
        <is>
          <t>Наименования обосновывающих документов</t>
        </is>
      </c>
      <c r="G5" s="200" t="n"/>
    </row>
    <row r="6" ht="15.75" customHeight="1" s="198">
      <c r="A6" s="201" t="n">
        <v>1</v>
      </c>
      <c r="B6" s="201" t="n">
        <v>2</v>
      </c>
      <c r="C6" s="201" t="n">
        <v>3</v>
      </c>
      <c r="D6" s="201" t="n">
        <v>4</v>
      </c>
      <c r="E6" s="201" t="n">
        <v>5</v>
      </c>
      <c r="F6" s="201" t="n">
        <v>6</v>
      </c>
      <c r="G6" s="200" t="n"/>
    </row>
    <row r="7" ht="110.25" customHeight="1" s="198">
      <c r="A7" s="202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205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0" t="n"/>
    </row>
    <row r="8" ht="31.5" customHeight="1" s="198">
      <c r="A8" s="202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206">
        <f>1973/12</f>
        <v/>
      </c>
      <c r="F8" s="207" t="inlineStr">
        <is>
          <t>Производственный календарь 2023 год
(40-часов.неделя)</t>
        </is>
      </c>
      <c r="G8" s="209" t="n"/>
    </row>
    <row r="9" ht="15.75" customHeight="1" s="198">
      <c r="A9" s="202" t="inlineStr">
        <is>
          <t>1.3</t>
        </is>
      </c>
      <c r="B9" s="207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206" t="n">
        <v>1</v>
      </c>
      <c r="F9" s="207" t="n"/>
      <c r="G9" s="209" t="n"/>
    </row>
    <row r="10" ht="15.75" customHeight="1" s="198">
      <c r="A10" s="202" t="inlineStr">
        <is>
          <t>1.4</t>
        </is>
      </c>
      <c r="B10" s="207" t="inlineStr">
        <is>
          <t>Средний разряд работ</t>
        </is>
      </c>
      <c r="C10" s="235" t="n"/>
      <c r="D10" s="235" t="n"/>
      <c r="E10" s="352" t="n">
        <v>3.6</v>
      </c>
      <c r="F10" s="207" t="inlineStr">
        <is>
          <t>РТМ</t>
        </is>
      </c>
      <c r="G10" s="209" t="n"/>
    </row>
    <row r="11" ht="78.75" customHeight="1" s="198">
      <c r="A11" s="202" t="inlineStr">
        <is>
          <t>1.5</t>
        </is>
      </c>
      <c r="B11" s="207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353" t="n">
        <v>1.278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0" t="n"/>
    </row>
    <row r="12" ht="78.75" customHeight="1" s="198">
      <c r="A12" s="212" t="inlineStr">
        <is>
          <t>1.6</t>
        </is>
      </c>
      <c r="B12" s="325" t="inlineStr">
        <is>
          <t>Коэффициент инфляции, определяемый поквартально</t>
        </is>
      </c>
      <c r="C12" s="236" t="inlineStr">
        <is>
          <t>Кинф</t>
        </is>
      </c>
      <c r="D12" s="236" t="inlineStr">
        <is>
          <t>-</t>
        </is>
      </c>
      <c r="E12" s="354" t="n">
        <v>1.139</v>
      </c>
      <c r="F12" s="3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8">
      <c r="A13" s="328" t="inlineStr">
        <is>
          <t>1.7</t>
        </is>
      </c>
      <c r="B13" s="329" t="inlineStr">
        <is>
          <t>Размер средств на оплату труда рабочих-строителей в текущем уровне цен (ФОТр.тек.), руб/чел.-ч</t>
        </is>
      </c>
      <c r="C13" s="330" t="inlineStr">
        <is>
          <t>ФОТр.тек.</t>
        </is>
      </c>
      <c r="D13" s="330" t="inlineStr">
        <is>
          <t>(С1ср/tср*КТ*Т*Кув)*Кинф</t>
        </is>
      </c>
      <c r="E13" s="331">
        <f>((E7*E9/E8)*E11)*E12</f>
        <v/>
      </c>
      <c r="F13" s="3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2025-01-24T12:15:16Z</dcterms:modified>
  <cp:lastModifiedBy>Николай Трофименко</cp:lastModifiedBy>
  <cp:lastPrinted>2023-11-27T10:09:57Z</cp:lastPrinted>
</cp:coreProperties>
</file>