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7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2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145" t="inlineStr">
        <is>
          <t>Приложение № 1</t>
        </is>
      </c>
    </row>
    <row r="4">
      <c r="B4" s="146" t="inlineStr">
        <is>
          <t>Сравнительная таблица отбора объекта-представителя</t>
        </is>
      </c>
    </row>
    <row r="5" ht="84.2" customHeight="1" s="119">
      <c r="B5" s="1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9">
      <c r="B6" s="67" t="n"/>
      <c r="C6" s="67" t="n"/>
      <c r="D6" s="67" t="n"/>
    </row>
    <row r="7" ht="64.5" customHeight="1" s="119">
      <c r="B7" s="147" t="inlineStr">
        <is>
          <t>Наименование разрабатываемого показателя УНЦ - Ячейка фильтра заземляющего 6(10) кВ мощностью 125 кВА</t>
        </is>
      </c>
    </row>
    <row r="8" ht="31.7" customHeight="1" s="119">
      <c r="B8" s="40" t="inlineStr">
        <is>
          <t xml:space="preserve">Сопоставимый уровень цен: </t>
        </is>
      </c>
      <c r="C8" s="40" t="n"/>
      <c r="D8" s="142">
        <f>D22</f>
        <v/>
      </c>
    </row>
    <row r="9" ht="15.75" customHeight="1" s="119">
      <c r="B9" s="147" t="inlineStr">
        <is>
          <t>Единица измерения  — 1 ячейка</t>
        </is>
      </c>
    </row>
    <row r="10">
      <c r="B10" s="147" t="n"/>
    </row>
    <row r="11">
      <c r="B11" s="154" t="inlineStr">
        <is>
          <t>№ п/п</t>
        </is>
      </c>
      <c r="C11" s="154" t="inlineStr">
        <is>
          <t>Параметр</t>
        </is>
      </c>
      <c r="D11" s="154" t="inlineStr">
        <is>
          <t xml:space="preserve">Объект-представитель </t>
        </is>
      </c>
      <c r="E11" s="47" t="n"/>
    </row>
    <row r="12" ht="96.75" customHeight="1" s="119">
      <c r="B12" s="154" t="n">
        <v>1</v>
      </c>
      <c r="C12" s="136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4" t="n">
        <v>2</v>
      </c>
      <c r="C13" s="136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4" t="n">
        <v>3</v>
      </c>
      <c r="C14" s="136" t="inlineStr">
        <is>
          <t>Климатический район и подрайон</t>
        </is>
      </c>
      <c r="D14" s="90" t="inlineStr">
        <is>
          <t>IIB</t>
        </is>
      </c>
    </row>
    <row r="15">
      <c r="B15" s="154" t="n">
        <v>4</v>
      </c>
      <c r="C15" s="136" t="inlineStr">
        <is>
          <t>Мощность объекта</t>
        </is>
      </c>
      <c r="D15" s="89" t="n">
        <v>2</v>
      </c>
    </row>
    <row r="16" ht="116.45" customHeight="1" s="119">
      <c r="B16" s="15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6-15 кВ 125 кВА</t>
        </is>
      </c>
    </row>
    <row r="17" ht="79.5" customHeight="1" s="119">
      <c r="B17" s="15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6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9">
      <c r="B19" s="46" t="inlineStr">
        <is>
          <t>6.2</t>
        </is>
      </c>
      <c r="C19" s="136" t="inlineStr">
        <is>
          <t>оборудование и инвентарь</t>
        </is>
      </c>
      <c r="D19" s="54">
        <f>'Прил.2 Расч стоим'!H14</f>
        <v/>
      </c>
    </row>
    <row r="20" ht="16.5" customHeight="1" s="119">
      <c r="B20" s="46" t="inlineStr">
        <is>
          <t>6.3</t>
        </is>
      </c>
      <c r="C20" s="136" t="inlineStr">
        <is>
          <t>пусконаладочные работы</t>
        </is>
      </c>
      <c r="D20" s="54" t="n">
        <v>0</v>
      </c>
    </row>
    <row r="21" ht="35.45" customHeight="1" s="119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4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9">
      <c r="B23" s="15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9">
      <c r="B24" s="15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9">
      <c r="B25" s="154" t="n">
        <v>10</v>
      </c>
      <c r="C25" s="136" t="inlineStr">
        <is>
          <t>Примечание</t>
        </is>
      </c>
      <c r="D25" s="154" t="n"/>
    </row>
    <row r="26">
      <c r="B26" s="42" t="n"/>
      <c r="C26" s="41" t="n"/>
      <c r="D26" s="41" t="n"/>
    </row>
    <row r="27" ht="37.5" customHeight="1" s="119">
      <c r="B27" s="40" t="n"/>
    </row>
    <row r="28">
      <c r="B28" s="121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7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9.140625" customWidth="1" style="121" min="12" max="12"/>
  </cols>
  <sheetData>
    <row r="3">
      <c r="B3" s="145" t="inlineStr">
        <is>
          <t>Приложение № 2</t>
        </is>
      </c>
      <c r="K3" s="40" t="n"/>
    </row>
    <row r="4">
      <c r="B4" s="14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9">
      <c r="B6" s="147">
        <f>'Прил.1 Сравнит табл'!B7:D7</f>
        <v/>
      </c>
    </row>
    <row r="7">
      <c r="B7" s="147">
        <f>'Прил.1 Сравнит табл'!B9:D9</f>
        <v/>
      </c>
    </row>
    <row r="8" ht="18.75" customHeight="1" s="119">
      <c r="B8" s="21" t="n"/>
    </row>
    <row r="9" ht="15.75" customHeight="1" s="119">
      <c r="B9" s="154" t="inlineStr">
        <is>
          <t>№ п/п</t>
        </is>
      </c>
      <c r="C9" s="1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4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75" customHeight="1" s="119">
      <c r="B10" s="210" t="n"/>
      <c r="C10" s="210" t="n"/>
      <c r="D10" s="154" t="inlineStr">
        <is>
          <t>Номер сметы</t>
        </is>
      </c>
      <c r="E10" s="154" t="inlineStr">
        <is>
          <t>Наименование сметы</t>
        </is>
      </c>
      <c r="F10" s="154" t="inlineStr">
        <is>
          <t>Сметная стоимость в уровне цен 3 кв. 2010г., тыс. руб.</t>
        </is>
      </c>
      <c r="G10" s="208" t="n"/>
      <c r="H10" s="208" t="n"/>
      <c r="I10" s="208" t="n"/>
      <c r="J10" s="209" t="n"/>
    </row>
    <row r="11" ht="31.5" customHeight="1" s="119">
      <c r="B11" s="211" t="n"/>
      <c r="C11" s="211" t="n"/>
      <c r="D11" s="211" t="n"/>
      <c r="E11" s="211" t="n"/>
      <c r="F11" s="154" t="inlineStr">
        <is>
          <t>Строительные работы</t>
        </is>
      </c>
      <c r="G11" s="154" t="inlineStr">
        <is>
          <t>Монтажные работы</t>
        </is>
      </c>
      <c r="H11" s="154" t="inlineStr">
        <is>
          <t>Оборудование</t>
        </is>
      </c>
      <c r="I11" s="154" t="inlineStr">
        <is>
          <t>Прочее</t>
        </is>
      </c>
      <c r="J11" s="154" t="inlineStr">
        <is>
          <t>Всего</t>
        </is>
      </c>
    </row>
    <row r="12" ht="57" customHeight="1" s="119">
      <c r="B12" s="135" t="n">
        <v>1</v>
      </c>
      <c r="C12" s="136" t="inlineStr">
        <is>
          <t>Фильтр заземляющий 6-15 кВ 125 кВА</t>
        </is>
      </c>
      <c r="D12" s="137" t="n"/>
      <c r="E12" s="136" t="n"/>
      <c r="F12" s="138" t="n">
        <v>537.9</v>
      </c>
      <c r="G12" s="209" t="n"/>
      <c r="H12" s="138" t="n">
        <v>240.72</v>
      </c>
      <c r="I12" s="138" t="n"/>
      <c r="J12" s="139">
        <f>SUM(F12:I12)</f>
        <v/>
      </c>
    </row>
    <row r="13" ht="15" customHeight="1" s="119">
      <c r="B13" s="149" t="inlineStr">
        <is>
          <t>Всего по объекту:</t>
        </is>
      </c>
      <c r="C13" s="208" t="n"/>
      <c r="D13" s="208" t="n"/>
      <c r="E13" s="209" t="n"/>
      <c r="F13" s="212">
        <f>SUM(F12:F12)</f>
        <v/>
      </c>
      <c r="G13" s="209" t="n"/>
      <c r="H13" s="141">
        <f>SUM(H12:H12)</f>
        <v/>
      </c>
      <c r="I13" s="141" t="n">
        <v>0</v>
      </c>
      <c r="J13" s="141">
        <f>SUM(F13:I13)</f>
        <v/>
      </c>
    </row>
    <row r="14" ht="15.75" customHeight="1" s="119">
      <c r="B14" s="149" t="inlineStr">
        <is>
          <t>Всего по объекту в сопоставимом уровне цен 3 кв. 2010 г. :</t>
        </is>
      </c>
      <c r="C14" s="208" t="n"/>
      <c r="D14" s="208" t="n"/>
      <c r="E14" s="209" t="n"/>
      <c r="F14" s="212">
        <f>F13</f>
        <v/>
      </c>
      <c r="G14" s="209" t="n"/>
      <c r="H14" s="141">
        <f>H13</f>
        <v/>
      </c>
      <c r="I14" s="141">
        <f>'Прил.1 Сравнит табл'!D21</f>
        <v/>
      </c>
      <c r="J14" s="141">
        <f>SUM(F14:I14)</f>
        <v/>
      </c>
    </row>
    <row r="15" ht="15" customHeight="1" s="119">
      <c r="F15" s="143" t="n"/>
      <c r="G15" s="143" t="n"/>
    </row>
    <row r="16" ht="15" customHeight="1" s="119"/>
    <row r="17" ht="15" customHeight="1" s="119"/>
    <row r="18" ht="15" customHeight="1" s="119">
      <c r="C18" s="106" t="inlineStr">
        <is>
          <t>Составил ______________________     Д.А. Самуйленко</t>
        </is>
      </c>
      <c r="D18" s="117" t="n"/>
      <c r="E18" s="117" t="n"/>
    </row>
    <row r="19" ht="15" customHeight="1" s="119">
      <c r="C19" s="118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19">
      <c r="C20" s="106" t="n"/>
      <c r="D20" s="117" t="n"/>
      <c r="E20" s="117" t="n"/>
    </row>
    <row r="21" ht="15" customHeight="1" s="119">
      <c r="C21" s="106" t="inlineStr">
        <is>
          <t>Проверил ______________________        А.В. Костянецкая</t>
        </is>
      </c>
      <c r="D21" s="117" t="n"/>
      <c r="E21" s="117" t="n"/>
    </row>
    <row r="22" ht="15" customHeight="1" s="119">
      <c r="C22" s="118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19"/>
    <row r="24" ht="15" customHeight="1" s="119"/>
    <row r="25" ht="15" customHeight="1" s="119"/>
    <row r="26" ht="15" customHeight="1" s="119"/>
    <row r="27" ht="15" customHeight="1" s="119"/>
    <row r="28" ht="15" customHeight="1" s="119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zoomScale="70" workbookViewId="0">
      <selection activeCell="E199" sqref="E199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145" t="inlineStr">
        <is>
          <t xml:space="preserve">Приложение № 3 </t>
        </is>
      </c>
    </row>
    <row r="3">
      <c r="A3" s="146" t="inlineStr">
        <is>
          <t>Объектная ресурсная ведомость</t>
        </is>
      </c>
    </row>
    <row r="4" ht="18.75" customHeight="1" s="119">
      <c r="A4" s="71" t="n"/>
      <c r="B4" s="71" t="n"/>
      <c r="C4" s="1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7" t="n"/>
    </row>
    <row r="6">
      <c r="A6" s="164" t="inlineStr">
        <is>
          <t>Наименование разрабатываемого показателя УНЦ - Ячейка фильтра заземляющего 6(10) кВ мощностью 125 кВА</t>
        </is>
      </c>
    </row>
    <row r="7" s="119">
      <c r="A7" s="164" t="n"/>
      <c r="B7" s="164" t="n"/>
      <c r="C7" s="164" t="n"/>
      <c r="D7" s="164" t="n"/>
      <c r="E7" s="164" t="n"/>
      <c r="F7" s="164" t="n"/>
      <c r="G7" s="164" t="n"/>
      <c r="H7" s="164" t="n"/>
      <c r="I7" s="121" t="n"/>
      <c r="J7" s="121" t="n"/>
      <c r="K7" s="121" t="n"/>
      <c r="L7" s="121" t="n"/>
    </row>
    <row r="8">
      <c r="A8" s="164" t="n"/>
      <c r="B8" s="164" t="n"/>
      <c r="C8" s="164" t="n"/>
      <c r="D8" s="164" t="n"/>
      <c r="E8" s="164" t="n"/>
      <c r="F8" s="164" t="n"/>
      <c r="G8" s="164" t="n"/>
      <c r="H8" s="164" t="n"/>
    </row>
    <row r="9" ht="28.5" customHeight="1" s="119">
      <c r="A9" s="154" t="inlineStr">
        <is>
          <t>п/п</t>
        </is>
      </c>
      <c r="B9" s="154" t="inlineStr">
        <is>
          <t>№ЛСР</t>
        </is>
      </c>
      <c r="C9" s="154" t="inlineStr">
        <is>
          <t>Код ресурса</t>
        </is>
      </c>
      <c r="D9" s="154" t="inlineStr">
        <is>
          <t>Наименование ресурса</t>
        </is>
      </c>
      <c r="E9" s="154" t="inlineStr">
        <is>
          <t>Ед. изм.</t>
        </is>
      </c>
      <c r="F9" s="154" t="inlineStr">
        <is>
          <t>Кол-во единиц по данным объекта-представителя</t>
        </is>
      </c>
      <c r="G9" s="154" t="inlineStr">
        <is>
          <t>Сметная стоимость в ценах на 01.01.2000 (руб.)</t>
        </is>
      </c>
      <c r="H9" s="209" t="n"/>
    </row>
    <row r="10" ht="33" customHeight="1" s="119">
      <c r="A10" s="211" t="n"/>
      <c r="B10" s="211" t="n"/>
      <c r="C10" s="211" t="n"/>
      <c r="D10" s="211" t="n"/>
      <c r="E10" s="211" t="n"/>
      <c r="F10" s="211" t="n"/>
      <c r="G10" s="154" t="inlineStr">
        <is>
          <t>на ед.изм.</t>
        </is>
      </c>
      <c r="H10" s="154" t="inlineStr">
        <is>
          <t>общая</t>
        </is>
      </c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</row>
    <row r="12" customFormat="1" s="50">
      <c r="A12" s="158" t="inlineStr">
        <is>
          <t>Затраты труда рабочих</t>
        </is>
      </c>
      <c r="B12" s="208" t="n"/>
      <c r="C12" s="208" t="n"/>
      <c r="D12" s="208" t="n"/>
      <c r="E12" s="209" t="n"/>
      <c r="F12" s="213" t="n">
        <v>2143.92</v>
      </c>
      <c r="G12" s="70" t="n"/>
      <c r="H12" s="213">
        <f>SUM(H13:H34)</f>
        <v/>
      </c>
    </row>
    <row r="13">
      <c r="A13" s="76" t="n">
        <v>1</v>
      </c>
      <c r="B13" s="77" t="n"/>
      <c r="C13" s="172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0" t="inlineStr">
        <is>
          <t>Затраты труда рабочих (средний разряд работы 2,0)</t>
        </is>
      </c>
      <c r="E14" s="171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1" t="n">
        <v>3</v>
      </c>
      <c r="B15" s="77" t="n"/>
      <c r="C15" s="76" t="inlineStr">
        <is>
          <t>1-2-2</t>
        </is>
      </c>
      <c r="D15" s="170" t="inlineStr">
        <is>
          <t>Затраты труда рабочих (средний разряд работы 2,2)</t>
        </is>
      </c>
      <c r="E15" s="171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0" t="inlineStr">
        <is>
          <t>Затраты труда рабочих (средний разряд работы 3,0)</t>
        </is>
      </c>
      <c r="E16" s="171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1" t="n">
        <v>5</v>
      </c>
      <c r="B17" s="77" t="n"/>
      <c r="C17" s="76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171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171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0" t="inlineStr">
        <is>
          <t>Затраты труда рабочих (средний разряд работы 3,6)</t>
        </is>
      </c>
      <c r="E19" s="171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0" t="inlineStr">
        <is>
          <t>Затраты труда рабочих (средний разряд работы 5,0)</t>
        </is>
      </c>
      <c r="E20" s="171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1" t="n">
        <v>9</v>
      </c>
      <c r="B21" s="77" t="n"/>
      <c r="C21" s="76" t="inlineStr">
        <is>
          <t>1-3-2</t>
        </is>
      </c>
      <c r="D21" s="170" t="inlineStr">
        <is>
          <t>Затраты труда рабочих (средний разряд работы 3,2)</t>
        </is>
      </c>
      <c r="E21" s="171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0" t="inlineStr">
        <is>
          <t>Затраты труда рабочих (средний разряд работы 1,5)</t>
        </is>
      </c>
      <c r="E22" s="171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1" t="n">
        <v>11</v>
      </c>
      <c r="B23" s="77" t="n"/>
      <c r="C23" s="76" t="inlineStr">
        <is>
          <t>1-4-4</t>
        </is>
      </c>
      <c r="D23" s="170" t="inlineStr">
        <is>
          <t>Затраты труда рабочих (средний разряд работы 4,4)</t>
        </is>
      </c>
      <c r="E23" s="171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0" t="inlineStr">
        <is>
          <t>Затраты труда рабочих (средний разряд работы 3,4)</t>
        </is>
      </c>
      <c r="E24" s="171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0" t="inlineStr">
        <is>
          <t>Затраты труда рабочих (средний разряд работы 4,9)</t>
        </is>
      </c>
      <c r="E25" s="171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0" t="inlineStr">
        <is>
          <t>Затраты труда рабочих (средний разряд работы 3,8)</t>
        </is>
      </c>
      <c r="E26" s="171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0" t="inlineStr">
        <is>
          <t>Затраты труда рабочих (средний разряд работы 3,3)</t>
        </is>
      </c>
      <c r="E27" s="171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0" t="inlineStr">
        <is>
          <t>Затраты труда рабочих (средний разряд работы 3,9)</t>
        </is>
      </c>
      <c r="E28" s="171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0" t="inlineStr">
        <is>
          <t>Затраты труда рабочих (средний разряд работы 2,9)</t>
        </is>
      </c>
      <c r="E29" s="171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0" t="inlineStr">
        <is>
          <t>Затраты труда рабочих (средний разряд работы 4,7)</t>
        </is>
      </c>
      <c r="E30" s="171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0" t="inlineStr">
        <is>
          <t>Затраты труда рабочих (средний разряд работы 4,1)</t>
        </is>
      </c>
      <c r="E31" s="171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0" t="inlineStr">
        <is>
          <t>Затраты труда рабочих (средний разряд работы 3,1)</t>
        </is>
      </c>
      <c r="E32" s="171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0" t="inlineStr">
        <is>
          <t>Затраты труда рабочих (средний разряд работы 3,7)</t>
        </is>
      </c>
      <c r="E33" s="171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1" t="n">
        <v>22</v>
      </c>
      <c r="B34" s="77" t="n"/>
      <c r="C34" s="76" t="inlineStr">
        <is>
          <t>1-2-7</t>
        </is>
      </c>
      <c r="D34" s="170" t="inlineStr">
        <is>
          <t>Затраты труда рабочих (средний разряд работы 2,7)</t>
        </is>
      </c>
      <c r="E34" s="171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9">
      <c r="A35" s="165" t="inlineStr">
        <is>
          <t>Затраты труда машинистов</t>
        </is>
      </c>
      <c r="B35" s="208" t="n"/>
      <c r="C35" s="208" t="n"/>
      <c r="D35" s="208" t="n"/>
      <c r="E35" s="209" t="n"/>
      <c r="F35" s="158" t="n"/>
      <c r="G35" s="51" t="n"/>
      <c r="H35" s="213">
        <f>H36</f>
        <v/>
      </c>
    </row>
    <row r="36">
      <c r="A36" s="171" t="n">
        <v>23</v>
      </c>
      <c r="B36" s="80" t="n"/>
      <c r="C36" s="76" t="n">
        <v>2</v>
      </c>
      <c r="D36" s="170" t="inlineStr">
        <is>
          <t>Затраты труда машинистов</t>
        </is>
      </c>
      <c r="E36" s="171" t="inlineStr">
        <is>
          <t>чел.-ч</t>
        </is>
      </c>
      <c r="F36" s="171" t="n">
        <v>220.66</v>
      </c>
      <c r="G36" s="5" t="n">
        <v>0</v>
      </c>
      <c r="H36" s="173" t="n">
        <v>2699.89</v>
      </c>
    </row>
    <row r="37" customFormat="1" s="50">
      <c r="A37" s="158" t="inlineStr">
        <is>
          <t>Машины и механизмы</t>
        </is>
      </c>
      <c r="B37" s="208" t="n"/>
      <c r="C37" s="208" t="n"/>
      <c r="D37" s="208" t="n"/>
      <c r="E37" s="209" t="n"/>
      <c r="F37" s="158" t="n"/>
      <c r="G37" s="51" t="n"/>
      <c r="H37" s="213">
        <f>SUM(H38:H91)</f>
        <v/>
      </c>
    </row>
    <row r="38" ht="25.5" customHeight="1" s="119">
      <c r="A38" s="171" t="n">
        <v>24</v>
      </c>
      <c r="B38" s="80" t="n"/>
      <c r="C38" s="76" t="inlineStr">
        <is>
          <t>91.05.05-014</t>
        </is>
      </c>
      <c r="D38" s="170" t="inlineStr">
        <is>
          <t>Краны на автомобильном ходу, грузоподъемность 10 т</t>
        </is>
      </c>
      <c r="E38" s="171" t="inlineStr">
        <is>
          <t>маш.-ч</t>
        </is>
      </c>
      <c r="F38" s="76" t="n">
        <v>86.83</v>
      </c>
      <c r="G38" s="173" t="n">
        <v>111.99</v>
      </c>
      <c r="H38" s="173">
        <f>ROUND(F38*G38,2)</f>
        <v/>
      </c>
      <c r="I38" s="56" t="n"/>
      <c r="J38" s="72" t="n"/>
      <c r="L38" s="56" t="n"/>
    </row>
    <row r="39" ht="38.25" customFormat="1" customHeight="1" s="50">
      <c r="A39" s="171" t="n">
        <v>25</v>
      </c>
      <c r="B39" s="80" t="n"/>
      <c r="C39" s="76" t="inlineStr">
        <is>
          <t>91.18.01-007</t>
        </is>
      </c>
      <c r="D39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1" t="inlineStr">
        <is>
          <t>маш.-ч</t>
        </is>
      </c>
      <c r="F39" s="76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71" t="n">
        <v>26</v>
      </c>
      <c r="B40" s="80" t="n"/>
      <c r="C40" s="76" t="inlineStr">
        <is>
          <t>91.19.08-004</t>
        </is>
      </c>
      <c r="D40" s="170" t="inlineStr">
        <is>
          <t>Насосы, мощность 4 кВт</t>
        </is>
      </c>
      <c r="E40" s="171" t="inlineStr">
        <is>
          <t>маш.-ч</t>
        </is>
      </c>
      <c r="F40" s="76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71" t="n">
        <v>27</v>
      </c>
      <c r="B41" s="80" t="n"/>
      <c r="C41" s="76" t="inlineStr">
        <is>
          <t>91.05.06-007</t>
        </is>
      </c>
      <c r="D41" s="170" t="inlineStr">
        <is>
          <t>Краны на гусеничном ходу, грузоподъемность 25 т</t>
        </is>
      </c>
      <c r="E41" s="171" t="inlineStr">
        <is>
          <t>маш.-ч</t>
        </is>
      </c>
      <c r="F41" s="76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9">
      <c r="A42" s="171" t="n">
        <v>28</v>
      </c>
      <c r="B42" s="80" t="n"/>
      <c r="C42" s="76" t="inlineStr">
        <is>
          <t>91.05.06-012</t>
        </is>
      </c>
      <c r="D42" s="170" t="inlineStr">
        <is>
          <t>Краны на гусеничном ходу, грузоподъемность до 16 т</t>
        </is>
      </c>
      <c r="E42" s="171" t="inlineStr">
        <is>
          <t>маш.-ч</t>
        </is>
      </c>
      <c r="F42" s="76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71" t="n">
        <v>29</v>
      </c>
      <c r="B43" s="80" t="n"/>
      <c r="C43" s="76" t="inlineStr">
        <is>
          <t>91.14.02-001</t>
        </is>
      </c>
      <c r="D43" s="170" t="inlineStr">
        <is>
          <t>Автомобили бортовые, грузоподъемность: до 5 т</t>
        </is>
      </c>
      <c r="E43" s="171" t="inlineStr">
        <is>
          <t>маш.-ч</t>
        </is>
      </c>
      <c r="F43" s="76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71" t="n">
        <v>30</v>
      </c>
      <c r="B44" s="80" t="n"/>
      <c r="C44" s="76" t="inlineStr">
        <is>
          <t>91.21.18-011</t>
        </is>
      </c>
      <c r="D44" s="170" t="inlineStr">
        <is>
          <t>Маслоподогреватель</t>
        </is>
      </c>
      <c r="E44" s="171" t="inlineStr">
        <is>
          <t>маш.-ч</t>
        </is>
      </c>
      <c r="F44" s="76" t="n">
        <v>18.56</v>
      </c>
      <c r="G44" s="173" t="n">
        <v>38.87</v>
      </c>
      <c r="H44" s="173">
        <f>ROUND(F44*G44,2)</f>
        <v/>
      </c>
      <c r="I44" s="56" t="n"/>
    </row>
    <row r="45" ht="25.5" customHeight="1" s="119">
      <c r="A45" s="171" t="n">
        <v>31</v>
      </c>
      <c r="B45" s="80" t="n"/>
      <c r="C45" s="76" t="inlineStr">
        <is>
          <t>91.01.05-085</t>
        </is>
      </c>
      <c r="D45" s="170" t="inlineStr">
        <is>
          <t>Экскаваторы одноковшовые дизельные на гусеничном ходу, емкость ковша 0,5 м3</t>
        </is>
      </c>
      <c r="E45" s="171" t="inlineStr">
        <is>
          <t>маш.-ч</t>
        </is>
      </c>
      <c r="F45" s="76" t="n">
        <v>6.34</v>
      </c>
      <c r="G45" s="173" t="n">
        <v>100</v>
      </c>
      <c r="H45" s="173">
        <f>ROUND(F45*G45,2)</f>
        <v/>
      </c>
    </row>
    <row r="46" ht="25.5" customHeight="1" s="119">
      <c r="A46" s="171" t="n">
        <v>32</v>
      </c>
      <c r="B46" s="80" t="n"/>
      <c r="C46" s="76" t="inlineStr">
        <is>
          <t>91.01.05-106</t>
        </is>
      </c>
      <c r="D46" s="170" t="inlineStr">
        <is>
          <t>Экскаваторы одноковшовые дизельные на пневмоколесном ходу, емкость ковша 0,25 м3</t>
        </is>
      </c>
      <c r="E46" s="171" t="inlineStr">
        <is>
          <t>маш.-ч</t>
        </is>
      </c>
      <c r="F46" s="76" t="n">
        <v>8.4</v>
      </c>
      <c r="G46" s="173" t="n">
        <v>70.01000000000001</v>
      </c>
      <c r="H46" s="173">
        <f>ROUND(F46*G46,2)</f>
        <v/>
      </c>
    </row>
    <row r="47" ht="25.5" customHeight="1" s="119">
      <c r="A47" s="171" t="n">
        <v>33</v>
      </c>
      <c r="B47" s="80" t="n"/>
      <c r="C47" s="76" t="inlineStr">
        <is>
          <t>91.06.05-057</t>
        </is>
      </c>
      <c r="D47" s="170" t="inlineStr">
        <is>
          <t>Погрузчики одноковшовые универсальные фронтальные пневмоколесные, грузоподъемность 3 т</t>
        </is>
      </c>
      <c r="E47" s="171" t="inlineStr">
        <is>
          <t>маш.-ч</t>
        </is>
      </c>
      <c r="F47" s="76" t="n">
        <v>5.2</v>
      </c>
      <c r="G47" s="173" t="n">
        <v>90.40000000000001</v>
      </c>
      <c r="H47" s="173">
        <f>ROUND(F47*G47,2)</f>
        <v/>
      </c>
    </row>
    <row r="48">
      <c r="A48" s="171" t="n">
        <v>34</v>
      </c>
      <c r="B48" s="80" t="n"/>
      <c r="C48" s="76" t="inlineStr">
        <is>
          <t>91.05.14-025</t>
        </is>
      </c>
      <c r="D48" s="170" t="inlineStr">
        <is>
          <t>Краны переносные 1 т</t>
        </is>
      </c>
      <c r="E48" s="171" t="inlineStr">
        <is>
          <t>маш.-ч</t>
        </is>
      </c>
      <c r="F48" s="76" t="n">
        <v>14.59</v>
      </c>
      <c r="G48" s="173" t="n">
        <v>27.2</v>
      </c>
      <c r="H48" s="173">
        <f>ROUND(F48*G48,2)</f>
        <v/>
      </c>
    </row>
    <row r="49">
      <c r="A49" s="171" t="n">
        <v>35</v>
      </c>
      <c r="B49" s="80" t="n"/>
      <c r="C49" s="76" t="inlineStr">
        <is>
          <t>91.01.01-034</t>
        </is>
      </c>
      <c r="D49" s="170" t="inlineStr">
        <is>
          <t>Бульдозеры, мощность 59 кВт (80 л.с.)</t>
        </is>
      </c>
      <c r="E49" s="171" t="inlineStr">
        <is>
          <t>маш.-ч</t>
        </is>
      </c>
      <c r="F49" s="76" t="n">
        <v>6.62</v>
      </c>
      <c r="G49" s="173" t="n">
        <v>59.47</v>
      </c>
      <c r="H49" s="173">
        <f>ROUND(F49*G49,2)</f>
        <v/>
      </c>
    </row>
    <row r="50" ht="25.5" customHeight="1" s="119">
      <c r="A50" s="171" t="n">
        <v>36</v>
      </c>
      <c r="B50" s="80" t="n"/>
      <c r="C50" s="76" t="inlineStr">
        <is>
          <t>91.15.02-024</t>
        </is>
      </c>
      <c r="D50" s="170" t="inlineStr">
        <is>
          <t>Тракторы на гусеничном ходу, мощность 79 кВт (108 л.с.)</t>
        </is>
      </c>
      <c r="E50" s="171" t="inlineStr">
        <is>
          <t>маш.-ч</t>
        </is>
      </c>
      <c r="F50" s="76" t="n">
        <v>2.4</v>
      </c>
      <c r="G50" s="173" t="n">
        <v>83.09999999999999</v>
      </c>
      <c r="H50" s="173">
        <f>ROUND(F50*G50,2)</f>
        <v/>
      </c>
    </row>
    <row r="51">
      <c r="A51" s="171" t="n">
        <v>37</v>
      </c>
      <c r="B51" s="80" t="n"/>
      <c r="C51" s="76" t="inlineStr">
        <is>
          <t>91.06.09-061</t>
        </is>
      </c>
      <c r="D51" s="170" t="inlineStr">
        <is>
          <t>Подмости самоходные высотой подъема: 12 м</t>
        </is>
      </c>
      <c r="E51" s="171" t="inlineStr">
        <is>
          <t>маш.-ч</t>
        </is>
      </c>
      <c r="F51" s="76" t="n">
        <v>3.58</v>
      </c>
      <c r="G51" s="173" t="n">
        <v>35.3</v>
      </c>
      <c r="H51" s="173">
        <f>ROUND(F51*G51,2)</f>
        <v/>
      </c>
    </row>
    <row r="52">
      <c r="A52" s="171" t="n">
        <v>38</v>
      </c>
      <c r="B52" s="80" t="n"/>
      <c r="C52" s="76" t="inlineStr">
        <is>
          <t>91.06.06-042</t>
        </is>
      </c>
      <c r="D52" s="170" t="inlineStr">
        <is>
          <t>Подъемники гидравлические высотой подъема: 10 м</t>
        </is>
      </c>
      <c r="E52" s="171" t="inlineStr">
        <is>
          <t>маш.-ч</t>
        </is>
      </c>
      <c r="F52" s="76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71" t="n">
        <v>39</v>
      </c>
      <c r="B53" s="80" t="n"/>
      <c r="C53" s="76" t="inlineStr">
        <is>
          <t>91.05.01-017</t>
        </is>
      </c>
      <c r="D53" s="170" t="inlineStr">
        <is>
          <t>Краны башенные, грузоподъемность 8 т</t>
        </is>
      </c>
      <c r="E53" s="171" t="inlineStr">
        <is>
          <t>маш.-ч</t>
        </is>
      </c>
      <c r="F53" s="76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9">
      <c r="A54" s="171" t="n">
        <v>40</v>
      </c>
      <c r="B54" s="80" t="n"/>
      <c r="C54" s="76" t="inlineStr">
        <is>
          <t>91.17.04-171</t>
        </is>
      </c>
      <c r="D54" s="170" t="inlineStr">
        <is>
          <t>Преобразователи сварочные номинальным сварочным током 315-500 А</t>
        </is>
      </c>
      <c r="E54" s="171" t="inlineStr">
        <is>
          <t>маш.-ч</t>
        </is>
      </c>
      <c r="F54" s="76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9">
      <c r="A55" s="171" t="n">
        <v>41</v>
      </c>
      <c r="B55" s="80" t="n"/>
      <c r="C55" s="76" t="inlineStr">
        <is>
          <t>91.17.04-233</t>
        </is>
      </c>
      <c r="D55" s="170" t="inlineStr">
        <is>
          <t>Установки для сварки: ручной дуговой (постоянного тока)</t>
        </is>
      </c>
      <c r="E55" s="171" t="inlineStr">
        <is>
          <t>маш.-ч</t>
        </is>
      </c>
      <c r="F55" s="76" t="n">
        <v>10.2</v>
      </c>
      <c r="G55" s="173" t="n">
        <v>8.1</v>
      </c>
      <c r="H55" s="173">
        <f>ROUND(F55*G55,2)</f>
        <v/>
      </c>
      <c r="L55" s="56" t="n"/>
    </row>
    <row r="56" ht="25.5" customHeight="1" s="119">
      <c r="A56" s="171" t="n">
        <v>42</v>
      </c>
      <c r="B56" s="80" t="n"/>
      <c r="C56" s="76" t="inlineStr">
        <is>
          <t>91.15.03-014</t>
        </is>
      </c>
      <c r="D56" s="170" t="inlineStr">
        <is>
          <t>Тракторы на пневмоколесном ходу, мощность 59 кВт (80 л.с.)</t>
        </is>
      </c>
      <c r="E56" s="171" t="inlineStr">
        <is>
          <t>маш.-ч</t>
        </is>
      </c>
      <c r="F56" s="76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71" t="n">
        <v>43</v>
      </c>
      <c r="B57" s="80" t="n"/>
      <c r="C57" s="76" t="inlineStr">
        <is>
          <t>91.08.04-021</t>
        </is>
      </c>
      <c r="D57" s="170" t="inlineStr">
        <is>
          <t>Котлы битумные: передвижные 400 л</t>
        </is>
      </c>
      <c r="E57" s="171" t="inlineStr">
        <is>
          <t>маш.-ч</t>
        </is>
      </c>
      <c r="F57" s="76" t="n">
        <v>2.33</v>
      </c>
      <c r="G57" s="173" t="n">
        <v>30</v>
      </c>
      <c r="H57" s="173">
        <f>ROUND(F57*G57,2)</f>
        <v/>
      </c>
      <c r="L57" s="56" t="n"/>
    </row>
    <row r="58">
      <c r="A58" s="171" t="n">
        <v>44</v>
      </c>
      <c r="B58" s="80" t="n"/>
      <c r="C58" s="76" t="inlineStr">
        <is>
          <t>91.21.22-438</t>
        </is>
      </c>
      <c r="D58" s="170" t="inlineStr">
        <is>
          <t>Установка: передвижная цеолитовая</t>
        </is>
      </c>
      <c r="E58" s="171" t="inlineStr">
        <is>
          <t>маш.-ч</t>
        </is>
      </c>
      <c r="F58" s="76" t="n">
        <v>1.5</v>
      </c>
      <c r="G58" s="173" t="n">
        <v>38.65</v>
      </c>
      <c r="H58" s="173">
        <f>ROUND(F58*G58,2)</f>
        <v/>
      </c>
    </row>
    <row r="59" ht="25.5" customHeight="1" s="119">
      <c r="A59" s="171" t="n">
        <v>45</v>
      </c>
      <c r="B59" s="80" t="n"/>
      <c r="C59" s="76" t="inlineStr">
        <is>
          <t>91.06.01-003</t>
        </is>
      </c>
      <c r="D59" s="170" t="inlineStr">
        <is>
          <t>Домкраты гидравлические, грузоподъемность 63-100 т</t>
        </is>
      </c>
      <c r="E59" s="171" t="inlineStr">
        <is>
          <t>маш.-ч</t>
        </is>
      </c>
      <c r="F59" s="76" t="n">
        <v>52.58</v>
      </c>
      <c r="G59" s="173" t="n">
        <v>0.9</v>
      </c>
      <c r="H59" s="173">
        <f>ROUND(F59*G59,2)</f>
        <v/>
      </c>
    </row>
    <row r="60" ht="25.5" customHeight="1" s="119">
      <c r="A60" s="171" t="n">
        <v>46</v>
      </c>
      <c r="B60" s="80" t="n"/>
      <c r="C60" s="76" t="inlineStr">
        <is>
          <t>91.08.09-023</t>
        </is>
      </c>
      <c r="D60" s="170" t="inlineStr">
        <is>
          <t>Трамбовки пневматические при работе от: передвижных компрессорных станций</t>
        </is>
      </c>
      <c r="E60" s="171" t="inlineStr">
        <is>
          <t>маш.-ч</t>
        </is>
      </c>
      <c r="F60" s="76" t="n">
        <v>85.97</v>
      </c>
      <c r="G60" s="173" t="n">
        <v>0.55</v>
      </c>
      <c r="H60" s="173">
        <f>ROUND(F60*G60,2)</f>
        <v/>
      </c>
    </row>
    <row r="61">
      <c r="A61" s="171" t="n">
        <v>47</v>
      </c>
      <c r="B61" s="80" t="n"/>
      <c r="C61" s="76" t="inlineStr">
        <is>
          <t>91.01.01-035</t>
        </is>
      </c>
      <c r="D61" s="170" t="inlineStr">
        <is>
          <t>Бульдозеры, мощность 79 кВт (108 л.с.)</t>
        </is>
      </c>
      <c r="E61" s="171" t="inlineStr">
        <is>
          <t>маш.-ч</t>
        </is>
      </c>
      <c r="F61" s="76" t="n">
        <v>0.54</v>
      </c>
      <c r="G61" s="173" t="n">
        <v>79.06999999999999</v>
      </c>
      <c r="H61" s="173">
        <f>ROUND(F61*G61,2)</f>
        <v/>
      </c>
    </row>
    <row r="62" ht="25.5" customHeight="1" s="119">
      <c r="A62" s="171" t="n">
        <v>48</v>
      </c>
      <c r="B62" s="80" t="n"/>
      <c r="C62" s="76" t="inlineStr">
        <is>
          <t>91.17.04-011</t>
        </is>
      </c>
      <c r="D62" s="170" t="inlineStr">
        <is>
          <t>Автоматы сварочные номинальным сварочным током 450-1250 А</t>
        </is>
      </c>
      <c r="E62" s="171" t="inlineStr">
        <is>
          <t>маш.-ч</t>
        </is>
      </c>
      <c r="F62" s="76" t="n">
        <v>1.04</v>
      </c>
      <c r="G62" s="173" t="n">
        <v>39.49</v>
      </c>
      <c r="H62" s="173">
        <f>ROUND(F62*G62,2)</f>
        <v/>
      </c>
    </row>
    <row r="63">
      <c r="A63" s="171" t="n">
        <v>49</v>
      </c>
      <c r="B63" s="80" t="n"/>
      <c r="C63" s="76" t="inlineStr">
        <is>
          <t>91.06.05-011</t>
        </is>
      </c>
      <c r="D63" s="170" t="inlineStr">
        <is>
          <t>Погрузчик, грузоподъемность 5 т</t>
        </is>
      </c>
      <c r="E63" s="171" t="inlineStr">
        <is>
          <t>маш.-ч</t>
        </is>
      </c>
      <c r="F63" s="76" t="n">
        <v>0.45</v>
      </c>
      <c r="G63" s="173" t="n">
        <v>89.98999999999999</v>
      </c>
      <c r="H63" s="173">
        <f>ROUND(F63*G63,2)</f>
        <v/>
      </c>
    </row>
    <row r="64" ht="25.5" customHeight="1" s="119">
      <c r="A64" s="171" t="n">
        <v>50</v>
      </c>
      <c r="B64" s="80" t="n"/>
      <c r="C64" s="76" t="inlineStr">
        <is>
          <t>91.21.01-012</t>
        </is>
      </c>
      <c r="D64" s="170" t="inlineStr">
        <is>
          <t>Агрегаты окрасочные высокого давления для окраски поверхностей конструкций, мощность 1 кВт</t>
        </is>
      </c>
      <c r="E64" s="171" t="inlineStr">
        <is>
          <t>маш.-ч</t>
        </is>
      </c>
      <c r="F64" s="76" t="n">
        <v>5.1</v>
      </c>
      <c r="G64" s="173" t="n">
        <v>6.82</v>
      </c>
      <c r="H64" s="173">
        <f>ROUND(F64*G64,2)</f>
        <v/>
      </c>
    </row>
    <row r="65">
      <c r="A65" s="171" t="n">
        <v>51</v>
      </c>
      <c r="B65" s="80" t="n"/>
      <c r="C65" s="76" t="inlineStr">
        <is>
          <t>91.19.10-031</t>
        </is>
      </c>
      <c r="D65" s="170" t="inlineStr">
        <is>
          <t>Станция насосная для привода гидродомкратов</t>
        </is>
      </c>
      <c r="E65" s="171" t="inlineStr">
        <is>
          <t>маш.-ч</t>
        </is>
      </c>
      <c r="F65" s="76" t="n">
        <v>12.76</v>
      </c>
      <c r="G65" s="173" t="n">
        <v>1.82</v>
      </c>
      <c r="H65" s="173">
        <f>ROUND(F65*G65,2)</f>
        <v/>
      </c>
    </row>
    <row r="66" ht="38.25" customHeight="1" s="119">
      <c r="A66" s="171" t="n">
        <v>52</v>
      </c>
      <c r="B66" s="80" t="n"/>
      <c r="C66" s="76" t="inlineStr">
        <is>
          <t>91.10.09-011</t>
        </is>
      </c>
      <c r="D66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1" t="inlineStr">
        <is>
          <t>маш.-ч</t>
        </is>
      </c>
      <c r="F66" s="76" t="n">
        <v>0.6899999999999999</v>
      </c>
      <c r="G66" s="173" t="n">
        <v>29.67</v>
      </c>
      <c r="H66" s="173">
        <f>ROUND(F66*G66,2)</f>
        <v/>
      </c>
    </row>
    <row r="67">
      <c r="A67" s="171" t="n">
        <v>53</v>
      </c>
      <c r="B67" s="80" t="n"/>
      <c r="C67" s="76" t="inlineStr">
        <is>
          <t>91.21.18-051</t>
        </is>
      </c>
      <c r="D67" s="170" t="inlineStr">
        <is>
          <t>Шкаф сушильный</t>
        </is>
      </c>
      <c r="E67" s="171" t="inlineStr">
        <is>
          <t>маш.-ч</t>
        </is>
      </c>
      <c r="F67" s="76" t="n">
        <v>6.96</v>
      </c>
      <c r="G67" s="173" t="n">
        <v>2.67</v>
      </c>
      <c r="H67" s="173">
        <f>ROUND(F67*G67,2)</f>
        <v/>
      </c>
    </row>
    <row r="68" ht="25.5" customHeight="1" s="119">
      <c r="A68" s="171" t="n">
        <v>54</v>
      </c>
      <c r="B68" s="80" t="n"/>
      <c r="C68" s="76" t="inlineStr">
        <is>
          <t>91.21.10-002</t>
        </is>
      </c>
      <c r="D68" s="170" t="inlineStr">
        <is>
          <t>Молотки отбойные пневматические при работе от передвижных компрессоров</t>
        </is>
      </c>
      <c r="E68" s="171" t="inlineStr">
        <is>
          <t>маш.-ч</t>
        </is>
      </c>
      <c r="F68" s="76" t="n">
        <v>15.41</v>
      </c>
      <c r="G68" s="173" t="n">
        <v>1.2</v>
      </c>
      <c r="H68" s="173">
        <f>ROUND(F68*G68,2)</f>
        <v/>
      </c>
    </row>
    <row r="69">
      <c r="A69" s="171" t="n">
        <v>55</v>
      </c>
      <c r="B69" s="80" t="n"/>
      <c r="C69" s="76" t="inlineStr">
        <is>
          <t>91.07.08-024</t>
        </is>
      </c>
      <c r="D69" s="170" t="inlineStr">
        <is>
          <t>Растворосмесители передвижные: 65 л</t>
        </is>
      </c>
      <c r="E69" s="171" t="inlineStr">
        <is>
          <t>маш.-ч</t>
        </is>
      </c>
      <c r="F69" s="76" t="n">
        <v>0.84</v>
      </c>
      <c r="G69" s="173" t="n">
        <v>12.39</v>
      </c>
      <c r="H69" s="173">
        <f>ROUND(F69*G69,2)</f>
        <v/>
      </c>
    </row>
    <row r="70" ht="25.5" customHeight="1" s="119">
      <c r="A70" s="171" t="n">
        <v>56</v>
      </c>
      <c r="B70" s="80" t="n"/>
      <c r="C70" s="76" t="inlineStr">
        <is>
          <t>91.17.04-036</t>
        </is>
      </c>
      <c r="D70" s="170" t="inlineStr">
        <is>
          <t>Агрегаты сварочные передвижные номинальным сварочным током 250-400 А: с дизельным двигателем</t>
        </is>
      </c>
      <c r="E70" s="171" t="inlineStr">
        <is>
          <t>маш.-ч</t>
        </is>
      </c>
      <c r="F70" s="76" t="n">
        <v>0.54</v>
      </c>
      <c r="G70" s="173" t="n">
        <v>14</v>
      </c>
      <c r="H70" s="173">
        <f>ROUND(F70*G70,2)</f>
        <v/>
      </c>
    </row>
    <row r="71">
      <c r="A71" s="171" t="n">
        <v>57</v>
      </c>
      <c r="B71" s="80" t="n"/>
      <c r="C71" s="76" t="inlineStr">
        <is>
          <t>91.08.03-016</t>
        </is>
      </c>
      <c r="D71" s="170" t="inlineStr">
        <is>
          <t>Катки дорожные самоходные гладкие, масса 8 т</t>
        </is>
      </c>
      <c r="E71" s="171" t="inlineStr">
        <is>
          <t>маш.-ч</t>
        </is>
      </c>
      <c r="F71" s="76" t="n">
        <v>0.1</v>
      </c>
      <c r="G71" s="173" t="n">
        <v>75</v>
      </c>
      <c r="H71" s="173">
        <f>ROUND(F71*G71,2)</f>
        <v/>
      </c>
    </row>
    <row r="72" ht="25.5" customHeight="1" s="119">
      <c r="A72" s="171" t="n">
        <v>58</v>
      </c>
      <c r="B72" s="80" t="n"/>
      <c r="C72" s="76" t="inlineStr">
        <is>
          <t>91.06.03-062</t>
        </is>
      </c>
      <c r="D72" s="170" t="inlineStr">
        <is>
          <t>Лебедки электрические тяговым усилием: до 31,39 кН (3,2 т)</t>
        </is>
      </c>
      <c r="E72" s="171" t="inlineStr">
        <is>
          <t>маш.-ч</t>
        </is>
      </c>
      <c r="F72" s="76" t="n">
        <v>0.92</v>
      </c>
      <c r="G72" s="173" t="n">
        <v>6.9</v>
      </c>
      <c r="H72" s="173">
        <f>ROUND(F72*G72,2)</f>
        <v/>
      </c>
    </row>
    <row r="73">
      <c r="A73" s="171" t="n">
        <v>59</v>
      </c>
      <c r="B73" s="80" t="n"/>
      <c r="C73" s="76" t="inlineStr">
        <is>
          <t>91.05.02-005</t>
        </is>
      </c>
      <c r="D73" s="170" t="inlineStr">
        <is>
          <t>Краны козловые, грузоподъемность 32 т</t>
        </is>
      </c>
      <c r="E73" s="171" t="inlineStr">
        <is>
          <t>маш.-ч</t>
        </is>
      </c>
      <c r="F73" s="76" t="n">
        <v>0.05</v>
      </c>
      <c r="G73" s="173" t="n">
        <v>120.24</v>
      </c>
      <c r="H73" s="173">
        <f>ROUND(F73*G73,2)</f>
        <v/>
      </c>
    </row>
    <row r="74">
      <c r="A74" s="171" t="n">
        <v>60</v>
      </c>
      <c r="B74" s="80" t="n"/>
      <c r="C74" s="76" t="inlineStr">
        <is>
          <t>91.17.04-042</t>
        </is>
      </c>
      <c r="D74" s="170" t="inlineStr">
        <is>
          <t>Аппарат для газовой сварки и резки</t>
        </is>
      </c>
      <c r="E74" s="171" t="inlineStr">
        <is>
          <t>маш.-ч</t>
        </is>
      </c>
      <c r="F74" s="76" t="n">
        <v>4.22</v>
      </c>
      <c r="G74" s="173" t="n">
        <v>1.2</v>
      </c>
      <c r="H74" s="173">
        <f>ROUND(F74*G74,2)</f>
        <v/>
      </c>
    </row>
    <row r="75">
      <c r="A75" s="171" t="n">
        <v>61</v>
      </c>
      <c r="B75" s="80" t="n"/>
      <c r="C75" s="76" t="inlineStr">
        <is>
          <t>91.13.01-038</t>
        </is>
      </c>
      <c r="D75" s="170" t="inlineStr">
        <is>
          <t>Машины поливомоечные 6000 л</t>
        </is>
      </c>
      <c r="E75" s="171" t="inlineStr">
        <is>
          <t>маш.-ч</t>
        </is>
      </c>
      <c r="F75" s="76" t="n">
        <v>0.04</v>
      </c>
      <c r="G75" s="173" t="n">
        <v>110</v>
      </c>
      <c r="H75" s="173">
        <f>ROUND(F75*G75,2)</f>
        <v/>
      </c>
    </row>
    <row r="76">
      <c r="A76" s="171" t="n">
        <v>62</v>
      </c>
      <c r="B76" s="80" t="n"/>
      <c r="C76" s="76" t="inlineStr">
        <is>
          <t>91.08.09-001</t>
        </is>
      </c>
      <c r="D76" s="170" t="inlineStr">
        <is>
          <t>Виброплита с двигателем внутреннего сгорания</t>
        </is>
      </c>
      <c r="E76" s="171" t="inlineStr">
        <is>
          <t>маш.-ч</t>
        </is>
      </c>
      <c r="F76" s="76" t="n">
        <v>0.06</v>
      </c>
      <c r="G76" s="173" t="n">
        <v>60</v>
      </c>
      <c r="H76" s="173">
        <f>ROUND(F76*G76,2)</f>
        <v/>
      </c>
    </row>
    <row r="77">
      <c r="A77" s="171" t="n">
        <v>63</v>
      </c>
      <c r="B77" s="80" t="n"/>
      <c r="C77" s="76" t="inlineStr">
        <is>
          <t>91.03.19-092</t>
        </is>
      </c>
      <c r="D77" s="170" t="inlineStr">
        <is>
          <t>Сболчиватели пневматические (без сжатого воздуха)</t>
        </is>
      </c>
      <c r="E77" s="171" t="inlineStr">
        <is>
          <t>маш.-ч</t>
        </is>
      </c>
      <c r="F77" s="76" t="n">
        <v>1.38</v>
      </c>
      <c r="G77" s="173" t="n">
        <v>2.19</v>
      </c>
      <c r="H77" s="173">
        <f>ROUND(F77*G77,2)</f>
        <v/>
      </c>
    </row>
    <row r="78">
      <c r="A78" s="171" t="n">
        <v>64</v>
      </c>
      <c r="B78" s="80" t="n"/>
      <c r="C78" s="76" t="inlineStr">
        <is>
          <t>91.06.03-052</t>
        </is>
      </c>
      <c r="D78" s="170" t="inlineStr">
        <is>
          <t>Лебедки тракторные тяговым усилием 78,48 кН (8 т)</t>
        </is>
      </c>
      <c r="E78" s="171" t="inlineStr">
        <is>
          <t>маш.-ч</t>
        </is>
      </c>
      <c r="F78" s="76" t="n">
        <v>0.29</v>
      </c>
      <c r="G78" s="173" t="n">
        <v>9.210000000000001</v>
      </c>
      <c r="H78" s="173">
        <f>ROUND(F78*G78,2)</f>
        <v/>
      </c>
    </row>
    <row r="79" ht="25.5" customHeight="1" s="119">
      <c r="A79" s="171" t="n">
        <v>65</v>
      </c>
      <c r="B79" s="80" t="n"/>
      <c r="C79" s="76" t="inlineStr">
        <is>
          <t>91.06.06-048</t>
        </is>
      </c>
      <c r="D79" s="170" t="inlineStr">
        <is>
          <t>Подъемники одномачтовые, грузоподъемность до 500 кг, высота подъема 45 м</t>
        </is>
      </c>
      <c r="E79" s="171" t="inlineStr">
        <is>
          <t>маш.-ч</t>
        </is>
      </c>
      <c r="F79" s="76" t="n">
        <v>0.08</v>
      </c>
      <c r="G79" s="173" t="n">
        <v>31.26</v>
      </c>
      <c r="H79" s="173">
        <f>ROUND(F79*G79,2)</f>
        <v/>
      </c>
    </row>
    <row r="80">
      <c r="A80" s="171" t="n">
        <v>66</v>
      </c>
      <c r="B80" s="80" t="n"/>
      <c r="C80" s="76" t="inlineStr">
        <is>
          <t>91.16.01-002</t>
        </is>
      </c>
      <c r="D80" s="170" t="inlineStr">
        <is>
          <t>Электростанции передвижные, мощность 4 кВт</t>
        </is>
      </c>
      <c r="E80" s="171" t="inlineStr">
        <is>
          <t>маш.-ч</t>
        </is>
      </c>
      <c r="F80" s="76" t="n">
        <v>0.09</v>
      </c>
      <c r="G80" s="173" t="n">
        <v>27.11</v>
      </c>
      <c r="H80" s="173">
        <f>ROUND(F80*G80,2)</f>
        <v/>
      </c>
    </row>
    <row r="81">
      <c r="A81" s="171" t="n">
        <v>67</v>
      </c>
      <c r="B81" s="80" t="n"/>
      <c r="C81" s="76" t="inlineStr">
        <is>
          <t>91.21.22-421</t>
        </is>
      </c>
      <c r="D81" s="170" t="inlineStr">
        <is>
          <t>Термос 100 л</t>
        </is>
      </c>
      <c r="E81" s="171" t="inlineStr">
        <is>
          <t>маш.-ч</t>
        </is>
      </c>
      <c r="F81" s="76" t="n">
        <v>0.63</v>
      </c>
      <c r="G81" s="173" t="n">
        <v>2.7</v>
      </c>
      <c r="H81" s="173">
        <f>ROUND(F81*G81,2)</f>
        <v/>
      </c>
    </row>
    <row r="82">
      <c r="A82" s="171" t="n">
        <v>68</v>
      </c>
      <c r="B82" s="80" t="n"/>
      <c r="C82" s="76" t="inlineStr">
        <is>
          <t>91.07.04-002</t>
        </is>
      </c>
      <c r="D82" s="170" t="inlineStr">
        <is>
          <t>Вибратор поверхностный</t>
        </is>
      </c>
      <c r="E82" s="171" t="inlineStr">
        <is>
          <t>маш.-ч</t>
        </is>
      </c>
      <c r="F82" s="76" t="n">
        <v>3.3</v>
      </c>
      <c r="G82" s="173" t="n">
        <v>0.5</v>
      </c>
      <c r="H82" s="173">
        <f>ROUND(F82*G82,2)</f>
        <v/>
      </c>
    </row>
    <row r="83">
      <c r="A83" s="171" t="n">
        <v>69</v>
      </c>
      <c r="B83" s="80" t="n"/>
      <c r="C83" s="76" t="inlineStr">
        <is>
          <t>91.07.08-011</t>
        </is>
      </c>
      <c r="D83" s="170" t="inlineStr">
        <is>
          <t>Глиномешалки, 4 м3</t>
        </is>
      </c>
      <c r="E83" s="171" t="inlineStr">
        <is>
          <t>маш.-ч</t>
        </is>
      </c>
      <c r="F83" s="76" t="n">
        <v>0.06</v>
      </c>
      <c r="G83" s="173" t="n">
        <v>26.5</v>
      </c>
      <c r="H83" s="173">
        <f>ROUND(F83*G83,2)</f>
        <v/>
      </c>
    </row>
    <row r="84">
      <c r="A84" s="171" t="n">
        <v>70</v>
      </c>
      <c r="B84" s="80" t="n"/>
      <c r="C84" s="76" t="inlineStr">
        <is>
          <t>91.08.09-025</t>
        </is>
      </c>
      <c r="D84" s="170" t="inlineStr">
        <is>
          <t>Трамбовки электрические</t>
        </is>
      </c>
      <c r="E84" s="171" t="inlineStr">
        <is>
          <t>маш.-ч</t>
        </is>
      </c>
      <c r="F84" s="76" t="n">
        <v>0.19</v>
      </c>
      <c r="G84" s="173" t="n">
        <v>6.7</v>
      </c>
      <c r="H84" s="173">
        <f>ROUND(F84*G84,2)</f>
        <v/>
      </c>
    </row>
    <row r="85" ht="25.5" customHeight="1" s="119">
      <c r="A85" s="171" t="n">
        <v>71</v>
      </c>
      <c r="B85" s="80" t="n"/>
      <c r="C85" s="76" t="inlineStr">
        <is>
          <t>91.17.02-101</t>
        </is>
      </c>
      <c r="D85" s="170" t="inlineStr">
        <is>
          <t>Узлы вакуумные испытательные для контроля герметичности шва</t>
        </is>
      </c>
      <c r="E85" s="171" t="inlineStr">
        <is>
          <t>маш.-ч</t>
        </is>
      </c>
      <c r="F85" s="76" t="n">
        <v>0.1</v>
      </c>
      <c r="G85" s="173" t="n">
        <v>12.24</v>
      </c>
      <c r="H85" s="173">
        <f>ROUND(F85*G85,2)</f>
        <v/>
      </c>
    </row>
    <row r="86">
      <c r="A86" s="171" t="n">
        <v>72</v>
      </c>
      <c r="B86" s="80" t="n"/>
      <c r="C86" s="76" t="inlineStr">
        <is>
          <t>91.14.03-001</t>
        </is>
      </c>
      <c r="D86" s="170" t="inlineStr">
        <is>
          <t>Автомобиль-самосвал, грузоподъемность: до 7 т</t>
        </is>
      </c>
      <c r="E86" s="171" t="inlineStr">
        <is>
          <t>маш.-ч</t>
        </is>
      </c>
      <c r="F86" s="76" t="n">
        <v>0.01</v>
      </c>
      <c r="G86" s="173" t="n">
        <v>89.54000000000001</v>
      </c>
      <c r="H86" s="173">
        <f>ROUND(F86*G86,2)</f>
        <v/>
      </c>
    </row>
    <row r="87">
      <c r="A87" s="171" t="n">
        <v>73</v>
      </c>
      <c r="B87" s="80" t="n"/>
      <c r="C87" s="76" t="inlineStr">
        <is>
          <t>91.14.02-002</t>
        </is>
      </c>
      <c r="D87" s="170" t="inlineStr">
        <is>
          <t>Автомобили бортовые, грузоподъемность: до 8 т</t>
        </is>
      </c>
      <c r="E87" s="171" t="inlineStr">
        <is>
          <t>маш.-ч</t>
        </is>
      </c>
      <c r="F87" s="76" t="n">
        <v>0.01</v>
      </c>
      <c r="G87" s="173" t="n">
        <v>85.84</v>
      </c>
      <c r="H87" s="173">
        <f>ROUND(F87*G87,2)</f>
        <v/>
      </c>
    </row>
    <row r="88" ht="25.5" customHeight="1" s="119">
      <c r="A88" s="171" t="n">
        <v>74</v>
      </c>
      <c r="B88" s="80" t="n"/>
      <c r="C88" s="76" t="inlineStr">
        <is>
          <t>91.06.03-047</t>
        </is>
      </c>
      <c r="D88" s="170" t="inlineStr">
        <is>
          <t>Лебедки ручные и рычажные тяговым усилием: 31,39 кН (3,2 т)</t>
        </is>
      </c>
      <c r="E88" s="171" t="inlineStr">
        <is>
          <t>маш.-ч</t>
        </is>
      </c>
      <c r="F88" s="76" t="n">
        <v>0.12</v>
      </c>
      <c r="G88" s="173" t="n">
        <v>3.12</v>
      </c>
      <c r="H88" s="173">
        <f>ROUND(F88*G88,2)</f>
        <v/>
      </c>
    </row>
    <row r="89">
      <c r="A89" s="171" t="n">
        <v>75</v>
      </c>
      <c r="B89" s="80" t="n"/>
      <c r="C89" s="76" t="inlineStr">
        <is>
          <t>91.21.16-001</t>
        </is>
      </c>
      <c r="D89" s="170" t="inlineStr">
        <is>
          <t>Пресс-ножницы комбинированные</t>
        </is>
      </c>
      <c r="E89" s="171" t="inlineStr">
        <is>
          <t>маш.-ч</t>
        </is>
      </c>
      <c r="F89" s="76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71" t="n">
        <v>76</v>
      </c>
      <c r="B90" s="80" t="n"/>
      <c r="C90" s="76" t="inlineStr">
        <is>
          <t>91.21.19-031</t>
        </is>
      </c>
      <c r="D90" s="170" t="inlineStr">
        <is>
          <t>Станок: сверлильный</t>
        </is>
      </c>
      <c r="E90" s="171" t="inlineStr">
        <is>
          <t>маш.-ч</t>
        </is>
      </c>
      <c r="F90" s="76" t="n">
        <v>0.06</v>
      </c>
      <c r="G90" s="173" t="n">
        <v>2.36</v>
      </c>
      <c r="H90" s="173">
        <f>ROUND(F90*G90,2)</f>
        <v/>
      </c>
      <c r="L90" s="56" t="n"/>
    </row>
    <row r="91" ht="25.5" customHeight="1" s="119">
      <c r="A91" s="171" t="n">
        <v>77</v>
      </c>
      <c r="B91" s="80" t="n"/>
      <c r="C91" s="76" t="inlineStr">
        <is>
          <t>91.06.03-060</t>
        </is>
      </c>
      <c r="D91" s="170" t="inlineStr">
        <is>
          <t>Лебедки электрические тяговым усилием: до 5,79 кН (0,59 т)</t>
        </is>
      </c>
      <c r="E91" s="171" t="inlineStr">
        <is>
          <t>маш.-ч</t>
        </is>
      </c>
      <c r="F91" s="76" t="n">
        <v>0.06</v>
      </c>
      <c r="G91" s="173" t="n">
        <v>1.7</v>
      </c>
      <c r="H91" s="173">
        <f>ROUND(F91*G91,2)</f>
        <v/>
      </c>
      <c r="L91" s="56" t="n"/>
    </row>
    <row r="92" ht="15" customHeight="1" s="119">
      <c r="A92" s="165" t="inlineStr">
        <is>
          <t>Оборудование</t>
        </is>
      </c>
      <c r="B92" s="208" t="n"/>
      <c r="C92" s="208" t="n"/>
      <c r="D92" s="208" t="n"/>
      <c r="E92" s="209" t="n"/>
      <c r="F92" s="70" t="n"/>
      <c r="G92" s="70" t="n"/>
      <c r="H92" s="213">
        <f>H93</f>
        <v/>
      </c>
    </row>
    <row r="93" ht="15" customHeight="1" s="119">
      <c r="A93" s="171" t="n">
        <v>78</v>
      </c>
      <c r="B93" s="165" t="n"/>
      <c r="C93" s="76" t="inlineStr">
        <is>
          <t>Прайс из СД ОП</t>
        </is>
      </c>
      <c r="D93" s="170" t="inlineStr">
        <is>
          <t>Фильтр заземляющий 6(10) кВ 125 кВА</t>
        </is>
      </c>
      <c r="E93" s="171" t="inlineStr">
        <is>
          <t>1 шт.</t>
        </is>
      </c>
      <c r="F93" s="76" t="n">
        <v>2</v>
      </c>
      <c r="G93" s="171" t="n">
        <v>36807.05</v>
      </c>
      <c r="H93" s="173">
        <f>G93*F93</f>
        <v/>
      </c>
    </row>
    <row r="94">
      <c r="A94" s="158" t="inlineStr">
        <is>
          <t>Материалы</t>
        </is>
      </c>
      <c r="B94" s="208" t="n"/>
      <c r="C94" s="208" t="n"/>
      <c r="D94" s="208" t="n"/>
      <c r="E94" s="209" t="n"/>
      <c r="F94" s="158" t="n"/>
      <c r="G94" s="51" t="n"/>
      <c r="H94" s="213">
        <f>SUM(H95:H193)</f>
        <v/>
      </c>
    </row>
    <row r="95" ht="25.5" customHeight="1" s="119">
      <c r="A95" s="78" t="n">
        <v>79</v>
      </c>
      <c r="B95" s="80" t="n"/>
      <c r="C95" s="76" t="inlineStr">
        <is>
          <t>07.2.07.04-0014</t>
        </is>
      </c>
      <c r="D95" s="170" t="inlineStr">
        <is>
          <t>Конструкции сварные индивидуальные прочие, масса сборочной единицы от 0,1 до 0,5 т</t>
        </is>
      </c>
      <c r="E95" s="171" t="inlineStr">
        <is>
          <t>т</t>
        </is>
      </c>
      <c r="F95" s="76" t="n">
        <v>1.223</v>
      </c>
      <c r="G95" s="173" t="n">
        <v>10046</v>
      </c>
      <c r="H95" s="173">
        <f>ROUND(F95*G95,2)</f>
        <v/>
      </c>
      <c r="I95" s="73" t="n"/>
      <c r="K95" s="56" t="n"/>
    </row>
    <row r="96" ht="38.25" customHeight="1" s="119">
      <c r="A96" s="78" t="n">
        <v>80</v>
      </c>
      <c r="B96" s="80" t="n"/>
      <c r="C96" s="76" t="inlineStr">
        <is>
          <t>02.3.01.02-0016</t>
        </is>
      </c>
      <c r="D96" s="170" t="inlineStr">
        <is>
          <t>Песок природный для строительных: работ средний с крупностью зерен размером свыше 5 мм-до 5% по массе</t>
        </is>
      </c>
      <c r="E96" s="171" t="inlineStr">
        <is>
          <t>м3</t>
        </is>
      </c>
      <c r="F96" s="76" t="n">
        <v>115</v>
      </c>
      <c r="G96" s="173" t="n">
        <v>55.26</v>
      </c>
      <c r="H96" s="173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0" t="inlineStr">
        <is>
          <t>Щебень М 1000, фракция 40-80(70) мм, группа 2</t>
        </is>
      </c>
      <c r="E97" s="171" t="inlineStr">
        <is>
          <t>м3</t>
        </is>
      </c>
      <c r="F97" s="76" t="n">
        <v>32.5</v>
      </c>
      <c r="G97" s="173" t="n">
        <v>155.94</v>
      </c>
      <c r="H97" s="173">
        <f>ROUND(F97*G97,2)</f>
        <v/>
      </c>
      <c r="I97" s="73" t="n"/>
      <c r="K97" s="56" t="n"/>
    </row>
    <row r="98" ht="38.25" customHeight="1" s="119">
      <c r="A98" s="78" t="n">
        <v>82</v>
      </c>
      <c r="B98" s="80" t="n"/>
      <c r="C98" s="76" t="inlineStr">
        <is>
          <t>05.2.02.01-0037</t>
        </is>
      </c>
      <c r="D98" s="170" t="inlineStr">
        <is>
          <t>Блоки бетонные для стен подвалов полнотелые ФБС9-5-6-Т, бетон B7,5 (М100, объем 0,244 м3, расход арматуры 0,76 кг</t>
        </is>
      </c>
      <c r="E98" s="171" t="inlineStr">
        <is>
          <t>шт</t>
        </is>
      </c>
      <c r="F98" s="76" t="n">
        <v>32</v>
      </c>
      <c r="G98" s="173" t="n">
        <v>151.28</v>
      </c>
      <c r="H98" s="173">
        <f>ROUND(F98*G98,2)</f>
        <v/>
      </c>
      <c r="I98" s="73" t="n"/>
    </row>
    <row r="99" ht="38.25" customHeight="1" s="119">
      <c r="A99" s="78" t="n">
        <v>83</v>
      </c>
      <c r="B99" s="80" t="n"/>
      <c r="C99" s="76" t="inlineStr">
        <is>
          <t>05.2.02.01-0051</t>
        </is>
      </c>
      <c r="D99" s="170" t="inlineStr">
        <is>
          <t>Блоки бетонные для стен подвалов полнотелые ФБС24-3-6-Т, бетон B7,5 (М100, объем 0,406 м3, расход арматуры 0,97 кг</t>
        </is>
      </c>
      <c r="E99" s="171" t="inlineStr">
        <is>
          <t>шт</t>
        </is>
      </c>
      <c r="F99" s="76" t="n">
        <v>16</v>
      </c>
      <c r="G99" s="173" t="n">
        <v>243.6</v>
      </c>
      <c r="H99" s="173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0" t="inlineStr">
        <is>
          <t>Лазы круглые</t>
        </is>
      </c>
      <c r="E100" s="171" t="inlineStr">
        <is>
          <t>т</t>
        </is>
      </c>
      <c r="F100" s="76" t="n">
        <v>0.185</v>
      </c>
      <c r="G100" s="173" t="n">
        <v>13189.34</v>
      </c>
      <c r="H100" s="173">
        <f>ROUND(F100*G100,2)</f>
        <v/>
      </c>
      <c r="I100" s="73" t="n"/>
    </row>
    <row r="101" ht="38.25" customHeight="1" s="119">
      <c r="A101" s="78" t="n">
        <v>85</v>
      </c>
      <c r="B101" s="80" t="n"/>
      <c r="C101" s="76" t="inlineStr">
        <is>
          <t>14.4.04.11-0005</t>
        </is>
      </c>
      <c r="D101" s="170" t="inlineStr">
        <is>
          <t>Эмаль двухкомпонентная из сополимера винилхлорида, модифицированного эпоксидной смолой</t>
        </is>
      </c>
      <c r="E101" s="171" t="inlineStr">
        <is>
          <t>т</t>
        </is>
      </c>
      <c r="F101" s="171" t="n">
        <v>0.0482</v>
      </c>
      <c r="G101" s="173" t="n">
        <v>48307</v>
      </c>
      <c r="H101" s="173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0" t="inlineStr">
        <is>
          <t>Хомуты для крепления кронштейнов, оцинкованные</t>
        </is>
      </c>
      <c r="E102" s="171" t="inlineStr">
        <is>
          <t>т</t>
        </is>
      </c>
      <c r="F102" s="76" t="n">
        <v>0.104</v>
      </c>
      <c r="G102" s="173" t="n">
        <v>20008.68</v>
      </c>
      <c r="H102" s="173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0" t="inlineStr">
        <is>
          <t>Люк чугунный тяжелый</t>
        </is>
      </c>
      <c r="E103" s="171" t="inlineStr">
        <is>
          <t>шт</t>
        </is>
      </c>
      <c r="F103" s="76" t="n">
        <v>3</v>
      </c>
      <c r="G103" s="173" t="n">
        <v>569.52</v>
      </c>
      <c r="H103" s="173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0" t="inlineStr">
        <is>
          <t>Плита железобетонная покрытий, перекрытий и днищ</t>
        </is>
      </c>
      <c r="E104" s="171" t="inlineStr">
        <is>
          <t>м3</t>
        </is>
      </c>
      <c r="F104" s="76" t="n">
        <v>1.218</v>
      </c>
      <c r="G104" s="173" t="n">
        <v>1382.9</v>
      </c>
      <c r="H104" s="173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0" t="inlineStr">
        <is>
          <t>Конструкции стальные порталов ОРУ</t>
        </is>
      </c>
      <c r="E105" s="171" t="inlineStr">
        <is>
          <t>т</t>
        </is>
      </c>
      <c r="F105" s="76" t="n">
        <v>0.131</v>
      </c>
      <c r="G105" s="173" t="n">
        <v>12500</v>
      </c>
      <c r="H105" s="173">
        <f>ROUND(F105*G105,2)</f>
        <v/>
      </c>
      <c r="I105" s="73" t="n"/>
    </row>
    <row r="106" ht="25.5" customHeight="1" s="119">
      <c r="A106" s="78" t="n">
        <v>90</v>
      </c>
      <c r="B106" s="80" t="n"/>
      <c r="C106" s="76" t="inlineStr">
        <is>
          <t>04.1.02.05-0006</t>
        </is>
      </c>
      <c r="D106" s="170" t="inlineStr">
        <is>
          <t>Смеси бетонные тяжелого бетона (БСТ), класс В15 (М200)</t>
        </is>
      </c>
      <c r="E106" s="171" t="inlineStr">
        <is>
          <t>м3</t>
        </is>
      </c>
      <c r="F106" s="76" t="n">
        <v>2.575</v>
      </c>
      <c r="G106" s="173" t="n">
        <v>592.76</v>
      </c>
      <c r="H106" s="173">
        <f>ROUND(F106*G106,2)</f>
        <v/>
      </c>
      <c r="I106" s="73" t="n"/>
    </row>
    <row r="107" ht="25.5" customHeight="1" s="119">
      <c r="A107" s="78" t="n">
        <v>91</v>
      </c>
      <c r="B107" s="80" t="n"/>
      <c r="C107" s="76" t="inlineStr">
        <is>
          <t>08.4.03.03-0029</t>
        </is>
      </c>
      <c r="D107" s="170" t="inlineStr">
        <is>
          <t>Сталь арматурная, горячекатаная, периодического профиля, класс А-III, диаметр 6 мм</t>
        </is>
      </c>
      <c r="E107" s="171" t="inlineStr">
        <is>
          <t>т</t>
        </is>
      </c>
      <c r="F107" s="76" t="n">
        <v>0.1585</v>
      </c>
      <c r="G107" s="173" t="n">
        <v>8213.719999999999</v>
      </c>
      <c r="H107" s="173">
        <f>ROUND(F107*G107,2)</f>
        <v/>
      </c>
      <c r="I107" s="73" t="n"/>
    </row>
    <row r="108" ht="25.5" customHeight="1" s="119">
      <c r="A108" s="78" t="n">
        <v>92</v>
      </c>
      <c r="B108" s="80" t="n"/>
      <c r="C108" s="76" t="inlineStr">
        <is>
          <t>07.2.07.04-0007</t>
        </is>
      </c>
      <c r="D108" s="170" t="inlineStr">
        <is>
          <t>Конструкции стальные индивидуальные решетчатые сварные, масса до 0,1 т</t>
        </is>
      </c>
      <c r="E108" s="171" t="inlineStr">
        <is>
          <t>т</t>
        </is>
      </c>
      <c r="F108" s="76" t="n">
        <v>0.09760000000000001</v>
      </c>
      <c r="G108" s="173" t="n">
        <v>11500</v>
      </c>
      <c r="H108" s="173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0" t="inlineStr">
        <is>
          <t>Шпалы непропитанные для железных дорог, тип I</t>
        </is>
      </c>
      <c r="E109" s="171" t="inlineStr">
        <is>
          <t>шт</t>
        </is>
      </c>
      <c r="F109" s="76" t="n">
        <v>4.16</v>
      </c>
      <c r="G109" s="173" t="n">
        <v>266.67</v>
      </c>
      <c r="H109" s="173">
        <f>ROUND(F109*G109,2)</f>
        <v/>
      </c>
      <c r="I109" s="73" t="n"/>
    </row>
    <row r="110" ht="38.25" customHeight="1" s="119">
      <c r="A110" s="78" t="n">
        <v>94</v>
      </c>
      <c r="B110" s="80" t="n"/>
      <c r="C110" s="76" t="inlineStr">
        <is>
          <t>05.2.02.01-0035</t>
        </is>
      </c>
      <c r="D110" s="170" t="inlineStr">
        <is>
          <t>Блоки бетонные для стен подвалов полнотелые ФБС9-3-6-Т, бетон B7,5 (М100, объем 0,146 м3, расход арматуры 0,76 кг</t>
        </is>
      </c>
      <c r="E110" s="171" t="inlineStr">
        <is>
          <t>шт</t>
        </is>
      </c>
      <c r="F110" s="76" t="n">
        <v>12</v>
      </c>
      <c r="G110" s="173" t="n">
        <v>90.53</v>
      </c>
      <c r="H110" s="173">
        <f>ROUND(F110*G110,2)</f>
        <v/>
      </c>
      <c r="I110" s="73" t="n"/>
    </row>
    <row r="111" ht="25.5" customHeight="1" s="119">
      <c r="A111" s="78" t="n">
        <v>95</v>
      </c>
      <c r="B111" s="80" t="n"/>
      <c r="C111" s="76" t="inlineStr">
        <is>
          <t>25.1.01.04-0012</t>
        </is>
      </c>
      <c r="D111" s="170" t="inlineStr">
        <is>
          <t>Шпалы из древесины хвойных пород для колеи 600 мм, непропитанные, длина 1200 мм, тип II</t>
        </is>
      </c>
      <c r="E111" s="171" t="inlineStr">
        <is>
          <t>шт</t>
        </is>
      </c>
      <c r="F111" s="76" t="n">
        <v>20</v>
      </c>
      <c r="G111" s="173" t="n">
        <v>42.6</v>
      </c>
      <c r="H111" s="173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0" t="inlineStr">
        <is>
          <t>Гидроизол ГИ-Г</t>
        </is>
      </c>
      <c r="E112" s="171" t="inlineStr">
        <is>
          <t>м2</t>
        </is>
      </c>
      <c r="F112" s="76" t="n">
        <v>95.76000000000001</v>
      </c>
      <c r="G112" s="173" t="n">
        <v>8.6</v>
      </c>
      <c r="H112" s="173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0" t="inlineStr">
        <is>
          <t>Люки чугунные: легкие</t>
        </is>
      </c>
      <c r="E113" s="171" t="inlineStr">
        <is>
          <t>шт</t>
        </is>
      </c>
      <c r="F113" s="76" t="n">
        <v>2</v>
      </c>
      <c r="G113" s="173" t="n">
        <v>375</v>
      </c>
      <c r="H113" s="173">
        <f>ROUND(F113*G113,2)</f>
        <v/>
      </c>
      <c r="I113" s="73" t="n"/>
    </row>
    <row r="114" ht="51" customHeight="1" s="119">
      <c r="A114" s="78" t="n">
        <v>98</v>
      </c>
      <c r="B114" s="80" t="n"/>
      <c r="C114" s="76" t="inlineStr">
        <is>
          <t>07.2.07.12-0020</t>
        </is>
      </c>
      <c r="D114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1" t="inlineStr">
        <is>
          <t>т</t>
        </is>
      </c>
      <c r="F114" s="76" t="n">
        <v>0.0856</v>
      </c>
      <c r="G114" s="173" t="n">
        <v>7712</v>
      </c>
      <c r="H114" s="173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0" t="inlineStr">
        <is>
          <t>Раствор готовый кладочный цементный марки: 100</t>
        </is>
      </c>
      <c r="E115" s="171" t="inlineStr">
        <is>
          <t>м3</t>
        </is>
      </c>
      <c r="F115" s="76" t="n">
        <v>1.1028</v>
      </c>
      <c r="G115" s="173" t="n">
        <v>519.8</v>
      </c>
      <c r="H115" s="173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0" t="inlineStr">
        <is>
          <t>Грунтовка: ЭП-057</t>
        </is>
      </c>
      <c r="E116" s="171" t="inlineStr">
        <is>
          <t>т</t>
        </is>
      </c>
      <c r="F116" s="76" t="n">
        <v>0.008399999999999999</v>
      </c>
      <c r="G116" s="173" t="n">
        <v>67340</v>
      </c>
      <c r="H116" s="173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0" t="inlineStr">
        <is>
          <t>Глина</t>
        </is>
      </c>
      <c r="E117" s="171" t="inlineStr">
        <is>
          <t>м3</t>
        </is>
      </c>
      <c r="F117" s="76" t="n">
        <v>5.3116</v>
      </c>
      <c r="G117" s="173" t="n">
        <v>87.8</v>
      </c>
      <c r="H117" s="173">
        <f>ROUND(F117*G117,2)</f>
        <v/>
      </c>
      <c r="I117" s="73" t="n"/>
    </row>
    <row r="118" ht="25.5" customHeight="1" s="119">
      <c r="A118" s="78" t="n">
        <v>102</v>
      </c>
      <c r="B118" s="80" t="n"/>
      <c r="C118" s="76" t="inlineStr">
        <is>
          <t>08.3.05.02-0101</t>
        </is>
      </c>
      <c r="D118" s="170" t="inlineStr">
        <is>
          <t>Сталь листовая углеродистая обыкновенного качества марки ВСт3пс5 толщиной: 4-6 мм</t>
        </is>
      </c>
      <c r="E118" s="171" t="inlineStr">
        <is>
          <t>т</t>
        </is>
      </c>
      <c r="F118" s="76" t="n">
        <v>0.0707</v>
      </c>
      <c r="G118" s="173" t="n">
        <v>5763</v>
      </c>
      <c r="H118" s="173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0" t="inlineStr">
        <is>
          <t>Вода</t>
        </is>
      </c>
      <c r="E119" s="171" t="inlineStr">
        <is>
          <t>м3</t>
        </is>
      </c>
      <c r="F119" s="76" t="n">
        <v>107.7116</v>
      </c>
      <c r="G119" s="173" t="n">
        <v>2.44</v>
      </c>
      <c r="H119" s="173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0" t="inlineStr">
        <is>
          <t>Скобы: металлические</t>
        </is>
      </c>
      <c r="E120" s="171" t="inlineStr">
        <is>
          <t>кг</t>
        </is>
      </c>
      <c r="F120" s="76" t="n">
        <v>40.68</v>
      </c>
      <c r="G120" s="173" t="n">
        <v>6.4</v>
      </c>
      <c r="H120" s="173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0" t="inlineStr">
        <is>
          <t>Эмаль ПФ-115 серая</t>
        </is>
      </c>
      <c r="E121" s="171" t="inlineStr">
        <is>
          <t>т</t>
        </is>
      </c>
      <c r="F121" s="76" t="n">
        <v>0.0179</v>
      </c>
      <c r="G121" s="173" t="n">
        <v>14312.87</v>
      </c>
      <c r="H121" s="173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0" t="inlineStr">
        <is>
          <t>Каболка</t>
        </is>
      </c>
      <c r="E122" s="171" t="inlineStr">
        <is>
          <t>т</t>
        </is>
      </c>
      <c r="F122" s="76" t="n">
        <v>0.0081</v>
      </c>
      <c r="G122" s="173" t="n">
        <v>30030</v>
      </c>
      <c r="H122" s="173">
        <f>ROUND(F122*G122,2)</f>
        <v/>
      </c>
      <c r="I122" s="73" t="n"/>
    </row>
    <row r="123" ht="25.5" customHeight="1" s="119">
      <c r="A123" s="78" t="n">
        <v>107</v>
      </c>
      <c r="B123" s="80" t="n"/>
      <c r="C123" s="76" t="inlineStr">
        <is>
          <t>07.2.05.01-0032</t>
        </is>
      </c>
      <c r="D123" s="170" t="inlineStr">
        <is>
          <t>Ограждения лестничных проемов, лестничные марши, пожарные лестницы</t>
        </is>
      </c>
      <c r="E123" s="171" t="inlineStr">
        <is>
          <t>т</t>
        </is>
      </c>
      <c r="F123" s="76" t="n">
        <v>0.032</v>
      </c>
      <c r="G123" s="173" t="n">
        <v>7571</v>
      </c>
      <c r="H123" s="173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0" t="inlineStr">
        <is>
          <t>Раствор готовый кладочный цементный марки: 50</t>
        </is>
      </c>
      <c r="E124" s="171" t="inlineStr">
        <is>
          <t>м3</t>
        </is>
      </c>
      <c r="F124" s="76" t="n">
        <v>0.4836</v>
      </c>
      <c r="G124" s="173" t="n">
        <v>485.9</v>
      </c>
      <c r="H124" s="173">
        <f>ROUND(F124*G124,2)</f>
        <v/>
      </c>
      <c r="I124" s="73" t="n"/>
    </row>
    <row r="125" ht="25.5" customHeight="1" s="119">
      <c r="A125" s="78" t="n">
        <v>109</v>
      </c>
      <c r="B125" s="80" t="n"/>
      <c r="C125" s="76" t="inlineStr">
        <is>
          <t>02.2.05.04-0056</t>
        </is>
      </c>
      <c r="D125" s="170" t="inlineStr">
        <is>
          <t>Щебень из гравия для строительных работ марка 1000, фракция 40-70 мм</t>
        </is>
      </c>
      <c r="E125" s="171" t="inlineStr">
        <is>
          <t>м3</t>
        </is>
      </c>
      <c r="F125" s="76" t="n">
        <v>1.7</v>
      </c>
      <c r="G125" s="173" t="n">
        <v>134.02</v>
      </c>
      <c r="H125" s="173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0" t="inlineStr">
        <is>
          <t>Мастика битумная кровельная горячая</t>
        </is>
      </c>
      <c r="E126" s="171" t="inlineStr">
        <is>
          <t>т</t>
        </is>
      </c>
      <c r="F126" s="76" t="n">
        <v>0.06</v>
      </c>
      <c r="G126" s="173" t="n">
        <v>3390</v>
      </c>
      <c r="H126" s="173">
        <f>ROUND(F126*G126,2)</f>
        <v/>
      </c>
      <c r="I126" s="73" t="n"/>
    </row>
    <row r="127" ht="25.5" customHeight="1" s="119">
      <c r="A127" s="78" t="n">
        <v>111</v>
      </c>
      <c r="B127" s="80" t="n"/>
      <c r="C127" s="76" t="inlineStr">
        <is>
          <t>02.2.05.04-0072</t>
        </is>
      </c>
      <c r="D127" s="170" t="inlineStr">
        <is>
          <t>Щебень из природного камня для строительных работ марка: 200, фракция 10-20 мм</t>
        </is>
      </c>
      <c r="E127" s="171" t="inlineStr">
        <is>
          <t>м3</t>
        </is>
      </c>
      <c r="F127" s="76" t="n">
        <v>1.751</v>
      </c>
      <c r="G127" s="173" t="n">
        <v>106.3</v>
      </c>
      <c r="H127" s="173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0" t="inlineStr">
        <is>
          <t>Пакля пропитанная</t>
        </is>
      </c>
      <c r="E128" s="171" t="inlineStr">
        <is>
          <t>кг</t>
        </is>
      </c>
      <c r="F128" s="76" t="n">
        <v>19.4</v>
      </c>
      <c r="G128" s="173" t="n">
        <v>9.039999999999999</v>
      </c>
      <c r="H128" s="173">
        <f>ROUND(F128*G128,2)</f>
        <v/>
      </c>
      <c r="I128" s="73" t="n"/>
    </row>
    <row r="129" ht="25.5" customHeight="1" s="119">
      <c r="A129" s="78" t="n">
        <v>113</v>
      </c>
      <c r="B129" s="80" t="n"/>
      <c r="C129" s="76" t="inlineStr">
        <is>
          <t>999-9950</t>
        </is>
      </c>
      <c r="D129" s="170" t="inlineStr">
        <is>
          <t>Вспомогательные ненормируемые ресурсы (2% от Оплаты труда рабочих)</t>
        </is>
      </c>
      <c r="E129" s="171" t="inlineStr">
        <is>
          <t>руб.</t>
        </is>
      </c>
      <c r="F129" s="76" t="n">
        <v>161.5666</v>
      </c>
      <c r="G129" s="173" t="n">
        <v>1</v>
      </c>
      <c r="H129" s="173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0" t="inlineStr">
        <is>
          <t>Бензин растворитель</t>
        </is>
      </c>
      <c r="E130" s="171" t="inlineStr">
        <is>
          <t>т</t>
        </is>
      </c>
      <c r="F130" s="76" t="n">
        <v>0.0239</v>
      </c>
      <c r="G130" s="173" t="n">
        <v>6143.8</v>
      </c>
      <c r="H130" s="173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0" t="inlineStr">
        <is>
          <t>Стекло натриевое жидкое каустическое</t>
        </is>
      </c>
      <c r="E131" s="171" t="inlineStr">
        <is>
          <t>т</t>
        </is>
      </c>
      <c r="F131" s="76" t="n">
        <v>0.0527</v>
      </c>
      <c r="G131" s="173" t="n">
        <v>2734.6</v>
      </c>
      <c r="H131" s="173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0" t="inlineStr">
        <is>
          <t>Болты с гайками и шайбами строительные</t>
        </is>
      </c>
      <c r="E132" s="171" t="inlineStr">
        <is>
          <t>т</t>
        </is>
      </c>
      <c r="F132" s="76" t="n">
        <v>0.0147</v>
      </c>
      <c r="G132" s="173" t="n">
        <v>9040.01</v>
      </c>
      <c r="H132" s="173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0" t="inlineStr">
        <is>
          <t>Смесь песчано-гравийная природная</t>
        </is>
      </c>
      <c r="E133" s="171" t="inlineStr">
        <is>
          <t>м3</t>
        </is>
      </c>
      <c r="F133" s="76" t="n">
        <v>2.206</v>
      </c>
      <c r="G133" s="173" t="n">
        <v>60</v>
      </c>
      <c r="H133" s="173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0" t="inlineStr">
        <is>
          <t>Порошок № 2 для кислотоупорной замазки</t>
        </is>
      </c>
      <c r="E134" s="171" t="inlineStr">
        <is>
          <t>т</t>
        </is>
      </c>
      <c r="F134" s="76" t="n">
        <v>0.1053</v>
      </c>
      <c r="G134" s="173" t="n">
        <v>1234</v>
      </c>
      <c r="H134" s="173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0" t="inlineStr">
        <is>
          <t>Кислород технический: газообразный</t>
        </is>
      </c>
      <c r="E135" s="171" t="inlineStr">
        <is>
          <t>м3</t>
        </is>
      </c>
      <c r="F135" s="76" t="n">
        <v>19.2087</v>
      </c>
      <c r="G135" s="173" t="n">
        <v>6.22</v>
      </c>
      <c r="H135" s="173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0" t="inlineStr">
        <is>
          <t>Пропан-бутан, смесь техническая</t>
        </is>
      </c>
      <c r="E136" s="171" t="inlineStr">
        <is>
          <t>кг</t>
        </is>
      </c>
      <c r="F136" s="76" t="n">
        <v>19.6153</v>
      </c>
      <c r="G136" s="173" t="n">
        <v>6.09</v>
      </c>
      <c r="H136" s="173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0" t="inlineStr">
        <is>
          <t>Грунтовка: ГФ-021 красно-коричневая</t>
        </is>
      </c>
      <c r="E137" s="171" t="inlineStr">
        <is>
          <t>т</t>
        </is>
      </c>
      <c r="F137" s="76" t="n">
        <v>0.0066</v>
      </c>
      <c r="G137" s="173" t="n">
        <v>15620</v>
      </c>
      <c r="H137" s="173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0" t="inlineStr">
        <is>
          <t>Бирки-оконцеватели</t>
        </is>
      </c>
      <c r="E138" s="171" t="inlineStr">
        <is>
          <t>100 шт</t>
        </is>
      </c>
      <c r="F138" s="76" t="n">
        <v>1.6</v>
      </c>
      <c r="G138" s="173" t="n">
        <v>63</v>
      </c>
      <c r="H138" s="173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0" t="inlineStr">
        <is>
          <t>Муфта</t>
        </is>
      </c>
      <c r="E139" s="171" t="inlineStr">
        <is>
          <t>шт</t>
        </is>
      </c>
      <c r="F139" s="76" t="n">
        <v>20</v>
      </c>
      <c r="G139" s="173" t="n">
        <v>5</v>
      </c>
      <c r="H139" s="173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0" t="inlineStr">
        <is>
          <t>Битумы нефтяные строительные марки: БН-90/10</t>
        </is>
      </c>
      <c r="E140" s="171" t="inlineStr">
        <is>
          <t>т</t>
        </is>
      </c>
      <c r="F140" s="76" t="n">
        <v>0.0699</v>
      </c>
      <c r="G140" s="173" t="n">
        <v>1383.1</v>
      </c>
      <c r="H140" s="173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0" t="inlineStr">
        <is>
          <t>Зонты вентиляционных систем из листовой оцинкованной стали,: круглые, диаметром шахты 315 мм</t>
        </is>
      </c>
      <c r="E141" s="171" t="inlineStr">
        <is>
          <t>шт</t>
        </is>
      </c>
      <c r="F141" s="76" t="n">
        <v>1</v>
      </c>
      <c r="G141" s="173" t="n">
        <v>90.7</v>
      </c>
      <c r="H141" s="173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0" t="inlineStr">
        <is>
          <t>Отвердитель: № 3</t>
        </is>
      </c>
      <c r="E142" s="171" t="inlineStr">
        <is>
          <t>т</t>
        </is>
      </c>
      <c r="F142" s="76" t="n">
        <v>0.0005999999999999999</v>
      </c>
      <c r="G142" s="173" t="n">
        <v>123650</v>
      </c>
      <c r="H142" s="173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0" t="inlineStr">
        <is>
          <t>Электроды диаметром: 4 мм Э42А</t>
        </is>
      </c>
      <c r="E143" s="171" t="inlineStr">
        <is>
          <t>кг</t>
        </is>
      </c>
      <c r="F143" s="76" t="n">
        <v>7</v>
      </c>
      <c r="G143" s="173" t="n">
        <v>10.57</v>
      </c>
      <c r="H143" s="173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0" t="inlineStr">
        <is>
          <t>Растворитель марки: Р-4</t>
        </is>
      </c>
      <c r="E144" s="171" t="inlineStr">
        <is>
          <t>т</t>
        </is>
      </c>
      <c r="F144" s="76" t="n">
        <v>0.0067</v>
      </c>
      <c r="G144" s="173" t="n">
        <v>9420</v>
      </c>
      <c r="H144" s="173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0" t="inlineStr">
        <is>
          <t>Пленка полиэтиленовая толщиной: 0,15 мм</t>
        </is>
      </c>
      <c r="E145" s="171" t="inlineStr">
        <is>
          <t>м2</t>
        </is>
      </c>
      <c r="F145" s="76" t="n">
        <v>17.2</v>
      </c>
      <c r="G145" s="173" t="n">
        <v>3.62</v>
      </c>
      <c r="H145" s="173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0" t="inlineStr">
        <is>
          <t>Электроды диаметром: 8 мм Э46</t>
        </is>
      </c>
      <c r="E146" s="171" t="inlineStr">
        <is>
          <t>т</t>
        </is>
      </c>
      <c r="F146" s="76" t="n">
        <v>0.0064</v>
      </c>
      <c r="G146" s="173" t="n">
        <v>9503</v>
      </c>
      <c r="H146" s="173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0" t="inlineStr">
        <is>
          <t>Натрий кремнефтористый технический, сорт I</t>
        </is>
      </c>
      <c r="E147" s="171" t="inlineStr">
        <is>
          <t>т</t>
        </is>
      </c>
      <c r="F147" s="76" t="n">
        <v>0.007900000000000001</v>
      </c>
      <c r="G147" s="173" t="n">
        <v>7062.5</v>
      </c>
      <c r="H147" s="173">
        <f>ROUND(F147*G147,2)</f>
        <v/>
      </c>
    </row>
    <row r="148" ht="38.25" customHeight="1" s="119">
      <c r="A148" s="78" t="n">
        <v>132</v>
      </c>
      <c r="B148" s="80" t="n"/>
      <c r="C148" s="76" t="inlineStr">
        <is>
          <t>05.1.05.16-0001</t>
        </is>
      </c>
      <c r="D148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1" t="inlineStr">
        <is>
          <t>м3</t>
        </is>
      </c>
      <c r="F148" s="76" t="n">
        <v>0.032</v>
      </c>
      <c r="G148" s="173" t="n">
        <v>1410</v>
      </c>
      <c r="H148" s="173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0" t="inlineStr">
        <is>
          <t>Проволока светлая диаметром: 1,1 мм</t>
        </is>
      </c>
      <c r="E149" s="171" t="inlineStr">
        <is>
          <t>т</t>
        </is>
      </c>
      <c r="F149" s="76" t="n">
        <v>0.0044</v>
      </c>
      <c r="G149" s="173" t="n">
        <v>10200</v>
      </c>
      <c r="H149" s="173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0" t="inlineStr">
        <is>
          <t>Отвердитель: амино-фенольный АФ-2</t>
        </is>
      </c>
      <c r="E150" s="171" t="inlineStr">
        <is>
          <t>т</t>
        </is>
      </c>
      <c r="F150" s="76" t="n">
        <v>0.0009</v>
      </c>
      <c r="G150" s="173" t="n">
        <v>48600</v>
      </c>
      <c r="H150" s="173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0" t="inlineStr">
        <is>
          <t>Бязь суровая арт. 6804</t>
        </is>
      </c>
      <c r="E151" s="171" t="inlineStr">
        <is>
          <t>10 м2</t>
        </is>
      </c>
      <c r="F151" s="76" t="n">
        <v>0.514</v>
      </c>
      <c r="G151" s="173" t="n">
        <v>79.09999999999999</v>
      </c>
      <c r="H151" s="173">
        <f>ROUND(F151*G151,2)</f>
        <v/>
      </c>
    </row>
    <row r="152" ht="25.5" customHeight="1" s="119">
      <c r="A152" s="78" t="n">
        <v>136</v>
      </c>
      <c r="B152" s="80" t="n"/>
      <c r="C152" s="76" t="inlineStr">
        <is>
          <t>04.3.01.09-0023</t>
        </is>
      </c>
      <c r="D152" s="170" t="inlineStr">
        <is>
          <t>Раствор готовый отделочный тяжелый,: цементный 1:3</t>
        </is>
      </c>
      <c r="E152" s="171" t="inlineStr">
        <is>
          <t>м3</t>
        </is>
      </c>
      <c r="F152" s="76" t="n">
        <v>0.0732</v>
      </c>
      <c r="G152" s="173" t="n">
        <v>497</v>
      </c>
      <c r="H152" s="173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0" t="inlineStr">
        <is>
          <t>Мука андезитовая кислотоупорная, марка: А</t>
        </is>
      </c>
      <c r="E153" s="171" t="inlineStr">
        <is>
          <t>т</t>
        </is>
      </c>
      <c r="F153" s="76" t="n">
        <v>0.0525</v>
      </c>
      <c r="G153" s="173" t="n">
        <v>688.8</v>
      </c>
      <c r="H153" s="173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0" t="inlineStr">
        <is>
          <t>Цемент гипсоглиноземистый расширяющийся</t>
        </is>
      </c>
      <c r="E154" s="171" t="inlineStr">
        <is>
          <t>т</t>
        </is>
      </c>
      <c r="F154" s="76" t="n">
        <v>0.0194</v>
      </c>
      <c r="G154" s="173" t="n">
        <v>1836</v>
      </c>
      <c r="H154" s="173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0" t="inlineStr">
        <is>
          <t>Поковки из квадратных заготовок, масса: 1,8 кг</t>
        </is>
      </c>
      <c r="E155" s="171" t="inlineStr">
        <is>
          <t>т</t>
        </is>
      </c>
      <c r="F155" s="76" t="n">
        <v>0.0059</v>
      </c>
      <c r="G155" s="173" t="n">
        <v>5989</v>
      </c>
      <c r="H155" s="173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0" t="inlineStr">
        <is>
          <t>Швеллеры № 40 из стали марки: Ст0</t>
        </is>
      </c>
      <c r="E156" s="171" t="inlineStr">
        <is>
          <t>т</t>
        </is>
      </c>
      <c r="F156" s="76" t="n">
        <v>0.0062</v>
      </c>
      <c r="G156" s="173" t="n">
        <v>4920</v>
      </c>
      <c r="H156" s="173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0" t="inlineStr">
        <is>
          <t>Болты с гайками и шайбами строительные</t>
        </is>
      </c>
      <c r="E157" s="171" t="inlineStr">
        <is>
          <t>кг</t>
        </is>
      </c>
      <c r="F157" s="76" t="n">
        <v>3.37</v>
      </c>
      <c r="G157" s="173" t="n">
        <v>9.039999999999999</v>
      </c>
      <c r="H157" s="173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0" t="inlineStr">
        <is>
          <t>Бумага шлифовальная</t>
        </is>
      </c>
      <c r="E158" s="171" t="inlineStr">
        <is>
          <t>кг</t>
        </is>
      </c>
      <c r="F158" s="76" t="n">
        <v>0.6</v>
      </c>
      <c r="G158" s="173" t="n">
        <v>50</v>
      </c>
      <c r="H158" s="173">
        <f>ROUND(F158*G158,2)</f>
        <v/>
      </c>
      <c r="K158" s="56" t="n"/>
    </row>
    <row r="159" ht="38.25" customHeight="1" s="119">
      <c r="A159" s="78" t="n">
        <v>143</v>
      </c>
      <c r="B159" s="80" t="n"/>
      <c r="C159" s="76" t="inlineStr">
        <is>
          <t>07.2.01.01-0003</t>
        </is>
      </c>
      <c r="D159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1" t="inlineStr">
        <is>
          <t>т</t>
        </is>
      </c>
      <c r="F159" s="76" t="n">
        <v>0.003</v>
      </c>
      <c r="G159" s="173" t="n">
        <v>9670</v>
      </c>
      <c r="H159" s="173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0" t="inlineStr">
        <is>
          <t>Краска</t>
        </is>
      </c>
      <c r="E160" s="171" t="inlineStr">
        <is>
          <t>кг</t>
        </is>
      </c>
      <c r="F160" s="76" t="n">
        <v>0.84</v>
      </c>
      <c r="G160" s="173" t="n">
        <v>28.6</v>
      </c>
      <c r="H160" s="173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0" t="inlineStr">
        <is>
          <t>Электроды диаметром: 4 мм Э42</t>
        </is>
      </c>
      <c r="E161" s="171" t="inlineStr">
        <is>
          <t>т</t>
        </is>
      </c>
      <c r="F161" s="76" t="n">
        <v>0.0022</v>
      </c>
      <c r="G161" s="173" t="n">
        <v>10315.01</v>
      </c>
      <c r="H161" s="173">
        <f>ROUND(F161*G161,2)</f>
        <v/>
      </c>
    </row>
    <row r="162" ht="25.5" customHeight="1" s="119">
      <c r="A162" s="78" t="n">
        <v>146</v>
      </c>
      <c r="B162" s="80" t="n"/>
      <c r="C162" s="76" t="inlineStr">
        <is>
          <t>25.1.01.05-0025</t>
        </is>
      </c>
      <c r="D162" s="170" t="inlineStr">
        <is>
          <t>Шпалы из древесины хвойных пород длиной: 1500 мм для колеи 750 мм пропитанные, тип 2</t>
        </is>
      </c>
      <c r="E162" s="171" t="inlineStr">
        <is>
          <t>шт</t>
        </is>
      </c>
      <c r="F162" s="76" t="n">
        <v>0.3036</v>
      </c>
      <c r="G162" s="173" t="n">
        <v>68</v>
      </c>
      <c r="H162" s="173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0" t="inlineStr">
        <is>
          <t>Керосин для технических целей марок КТ-1, КТ-2</t>
        </is>
      </c>
      <c r="E163" s="171" t="inlineStr">
        <is>
          <t>т</t>
        </is>
      </c>
      <c r="F163" s="76" t="n">
        <v>0.0072</v>
      </c>
      <c r="G163" s="173" t="n">
        <v>2606.9</v>
      </c>
      <c r="H163" s="173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0" t="inlineStr">
        <is>
          <t>Прессшпан листовой, марки А</t>
        </is>
      </c>
      <c r="E164" s="171" t="inlineStr">
        <is>
          <t>кг</t>
        </is>
      </c>
      <c r="F164" s="76" t="n">
        <v>0.3</v>
      </c>
      <c r="G164" s="173" t="n">
        <v>47.57</v>
      </c>
      <c r="H164" s="173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0" t="inlineStr">
        <is>
          <t>Битумы нефтяные строительные марки: БН-70/30</t>
        </is>
      </c>
      <c r="E165" s="171" t="inlineStr">
        <is>
          <t>т</t>
        </is>
      </c>
      <c r="F165" s="76" t="n">
        <v>0.008</v>
      </c>
      <c r="G165" s="173" t="n">
        <v>1525.5</v>
      </c>
      <c r="H165" s="173">
        <f>ROUND(F165*G165,2)</f>
        <v/>
      </c>
    </row>
    <row r="166" ht="25.5" customHeight="1" s="119">
      <c r="A166" s="78" t="n">
        <v>150</v>
      </c>
      <c r="B166" s="80" t="n"/>
      <c r="C166" s="76" t="inlineStr">
        <is>
          <t>08.3.08.02-0052</t>
        </is>
      </c>
      <c r="D166" s="170" t="inlineStr">
        <is>
          <t>Сталь угловая равнополочная, марка стали: ВСт3кп2, размером 50x50x5 мм</t>
        </is>
      </c>
      <c r="E166" s="171" t="inlineStr">
        <is>
          <t>т</t>
        </is>
      </c>
      <c r="F166" s="76" t="n">
        <v>0.002</v>
      </c>
      <c r="G166" s="173" t="n">
        <v>5763</v>
      </c>
      <c r="H166" s="173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0" t="inlineStr">
        <is>
          <t>Ксилол нефтяной марки А</t>
        </is>
      </c>
      <c r="E167" s="171" t="inlineStr">
        <is>
          <t>т</t>
        </is>
      </c>
      <c r="F167" s="76" t="n">
        <v>0.0015</v>
      </c>
      <c r="G167" s="173" t="n">
        <v>7640</v>
      </c>
      <c r="H167" s="173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0" t="inlineStr">
        <is>
          <t>Канаты пеньковые пропитанные</t>
        </is>
      </c>
      <c r="E168" s="171" t="inlineStr">
        <is>
          <t>т</t>
        </is>
      </c>
      <c r="F168" s="76" t="n">
        <v>0.0003</v>
      </c>
      <c r="G168" s="173" t="n">
        <v>37900</v>
      </c>
      <c r="H168" s="173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0" t="inlineStr">
        <is>
          <t>Уайт-спирит</t>
        </is>
      </c>
      <c r="E169" s="171" t="inlineStr">
        <is>
          <t>т</t>
        </is>
      </c>
      <c r="F169" s="76" t="n">
        <v>0.0013</v>
      </c>
      <c r="G169" s="173" t="n">
        <v>6667</v>
      </c>
      <c r="H169" s="173">
        <f>ROUND(F169*G169,2)</f>
        <v/>
      </c>
    </row>
    <row r="170" ht="25.5" customHeight="1" s="119">
      <c r="A170" s="78" t="n">
        <v>154</v>
      </c>
      <c r="B170" s="80" t="n"/>
      <c r="C170" s="76" t="inlineStr">
        <is>
          <t>11.1.03.05-0085</t>
        </is>
      </c>
      <c r="D170" s="170" t="inlineStr">
        <is>
          <t>Доски необрезные хвойных пород длиной: 4-6,5 м, все ширины, толщиной 44 мм и более, III сорта</t>
        </is>
      </c>
      <c r="E170" s="171" t="inlineStr">
        <is>
          <t>м3</t>
        </is>
      </c>
      <c r="F170" s="76" t="n">
        <v>0.012</v>
      </c>
      <c r="G170" s="173" t="n">
        <v>684</v>
      </c>
      <c r="H170" s="173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0" t="inlineStr">
        <is>
          <t>Битумы нефтяные дорожные марки: БНД-60/90, БНД 90/130</t>
        </is>
      </c>
      <c r="E171" s="171" t="inlineStr">
        <is>
          <t>т</t>
        </is>
      </c>
      <c r="F171" s="76" t="n">
        <v>0.0042</v>
      </c>
      <c r="G171" s="173" t="n">
        <v>1690</v>
      </c>
      <c r="H171" s="173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0" t="inlineStr">
        <is>
          <t>Смазка № 9</t>
        </is>
      </c>
      <c r="E172" s="171" t="inlineStr">
        <is>
          <t>т</t>
        </is>
      </c>
      <c r="F172" s="76" t="n">
        <v>0.0003</v>
      </c>
      <c r="G172" s="173" t="n">
        <v>20600</v>
      </c>
      <c r="H172" s="173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0" t="inlineStr">
        <is>
          <t>Мастика битумно-кукерсольная холодная</t>
        </is>
      </c>
      <c r="E173" s="171" t="inlineStr">
        <is>
          <t>т</t>
        </is>
      </c>
      <c r="F173" s="76" t="n">
        <v>0.0019</v>
      </c>
      <c r="G173" s="173" t="n">
        <v>3219.2</v>
      </c>
      <c r="H173" s="173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0" t="inlineStr">
        <is>
          <t>Электроды диаметром: 5 мм Э42</t>
        </is>
      </c>
      <c r="E174" s="171" t="inlineStr">
        <is>
          <t>т</t>
        </is>
      </c>
      <c r="F174" s="76" t="n">
        <v>0.0005</v>
      </c>
      <c r="G174" s="173" t="n">
        <v>9765</v>
      </c>
      <c r="H174" s="173">
        <f>ROUND(F174*G174,2)</f>
        <v/>
      </c>
      <c r="K174" s="56" t="n"/>
    </row>
    <row r="175" ht="25.5" customHeight="1" s="119">
      <c r="A175" s="78" t="n">
        <v>159</v>
      </c>
      <c r="B175" s="80" t="n"/>
      <c r="C175" s="76" t="inlineStr">
        <is>
          <t>11.1.03.01-0077</t>
        </is>
      </c>
      <c r="D175" s="170" t="inlineStr">
        <is>
          <t>Бруски обрезные хвойных пород длиной: 4-6,5 м, шириной 75-150 мм, толщиной 40-75 мм, I сорта</t>
        </is>
      </c>
      <c r="E175" s="171" t="inlineStr">
        <is>
          <t>м3</t>
        </is>
      </c>
      <c r="F175" s="76" t="n">
        <v>0.0026</v>
      </c>
      <c r="G175" s="173" t="n">
        <v>1700</v>
      </c>
      <c r="H175" s="173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0" t="inlineStr">
        <is>
          <t>Миткаль «Т-2» суровый (суровье)</t>
        </is>
      </c>
      <c r="E176" s="171" t="inlineStr">
        <is>
          <t>10 м</t>
        </is>
      </c>
      <c r="F176" s="76" t="n">
        <v>0.06</v>
      </c>
      <c r="G176" s="173" t="n">
        <v>73.65000000000001</v>
      </c>
      <c r="H176" s="173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0" t="inlineStr">
        <is>
          <t>Асбест хризотиловый марки: К-6-30</t>
        </is>
      </c>
      <c r="E177" s="171" t="inlineStr">
        <is>
          <t>т</t>
        </is>
      </c>
      <c r="F177" s="76" t="n">
        <v>0.0034</v>
      </c>
      <c r="G177" s="173" t="n">
        <v>1160</v>
      </c>
      <c r="H177" s="173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0" t="inlineStr">
        <is>
          <t>Лак битумный: БТ-123</t>
        </is>
      </c>
      <c r="E178" s="171" t="inlineStr">
        <is>
          <t>т</t>
        </is>
      </c>
      <c r="F178" s="76" t="n">
        <v>0.0005</v>
      </c>
      <c r="G178" s="173" t="n">
        <v>7826.9</v>
      </c>
      <c r="H178" s="173">
        <f>ROUND(F178*G178,2)</f>
        <v/>
      </c>
    </row>
    <row r="179" ht="51" customHeight="1" s="119">
      <c r="A179" s="78" t="n">
        <v>163</v>
      </c>
      <c r="B179" s="80" t="n"/>
      <c r="C179" s="76" t="inlineStr">
        <is>
          <t>08.2.02.11-0007</t>
        </is>
      </c>
      <c r="D179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1" t="inlineStr">
        <is>
          <t>10 м</t>
        </is>
      </c>
      <c r="F179" s="76" t="n">
        <v>0.0588</v>
      </c>
      <c r="G179" s="173" t="n">
        <v>50.24</v>
      </c>
      <c r="H179" s="173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0" t="inlineStr">
        <is>
          <t>Электроды диаметром: 4 мм Э46</t>
        </is>
      </c>
      <c r="E180" s="171" t="inlineStr">
        <is>
          <t>т</t>
        </is>
      </c>
      <c r="F180" s="76" t="n">
        <v>0.0002</v>
      </c>
      <c r="G180" s="173" t="n">
        <v>10749</v>
      </c>
      <c r="H180" s="173">
        <f>ROUND(F180*G180,2)</f>
        <v/>
      </c>
    </row>
    <row r="181" ht="25.5" customHeight="1" s="119">
      <c r="A181" s="78" t="n">
        <v>165</v>
      </c>
      <c r="B181" s="80" t="n"/>
      <c r="C181" s="76" t="inlineStr">
        <is>
          <t>03.2.01.01-0001</t>
        </is>
      </c>
      <c r="D181" s="170" t="inlineStr">
        <is>
          <t>Портландцемент общестроительного назначения бездобавочный, марки: 400</t>
        </is>
      </c>
      <c r="E181" s="171" t="inlineStr">
        <is>
          <t>т</t>
        </is>
      </c>
      <c r="F181" s="76" t="n">
        <v>0.005</v>
      </c>
      <c r="G181" s="173" t="n">
        <v>412</v>
      </c>
      <c r="H181" s="173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0" t="inlineStr">
        <is>
          <t>Мыло твердое хозяйственное 72%</t>
        </is>
      </c>
      <c r="E182" s="171" t="inlineStr">
        <is>
          <t>шт</t>
        </is>
      </c>
      <c r="F182" s="76" t="n">
        <v>0.4474</v>
      </c>
      <c r="G182" s="173" t="n">
        <v>4.5</v>
      </c>
      <c r="H182" s="173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0" t="inlineStr">
        <is>
          <t>Бензин авиационный Б-70</t>
        </is>
      </c>
      <c r="E183" s="171" t="inlineStr">
        <is>
          <t>т</t>
        </is>
      </c>
      <c r="F183" s="76" t="n">
        <v>0.0004</v>
      </c>
      <c r="G183" s="173" t="n">
        <v>4488.4</v>
      </c>
      <c r="H183" s="173">
        <f>ROUND(F183*G183,2)</f>
        <v/>
      </c>
    </row>
    <row r="184" ht="25.5" customHeight="1" s="119">
      <c r="A184" s="78" t="n">
        <v>168</v>
      </c>
      <c r="B184" s="80" t="n"/>
      <c r="C184" s="76" t="inlineStr">
        <is>
          <t>01.3.01.06-0050</t>
        </is>
      </c>
      <c r="D184" s="170" t="inlineStr">
        <is>
          <t>Смазка универсальная тугоплавкая УТ (консталин жировой)</t>
        </is>
      </c>
      <c r="E184" s="171" t="inlineStr">
        <is>
          <t>т</t>
        </is>
      </c>
      <c r="F184" s="76" t="n">
        <v>0.0001</v>
      </c>
      <c r="G184" s="173" t="n">
        <v>17500</v>
      </c>
      <c r="H184" s="173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0" t="inlineStr">
        <is>
          <t>Гвозди строительные с плоской головкой: 1,6x50 мм</t>
        </is>
      </c>
      <c r="E185" s="171" t="inlineStr">
        <is>
          <t>т</t>
        </is>
      </c>
      <c r="F185" s="76" t="n">
        <v>0.0002</v>
      </c>
      <c r="G185" s="173" t="n">
        <v>8475</v>
      </c>
      <c r="H185" s="173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0" t="inlineStr">
        <is>
          <t>Клей БМК-5к</t>
        </is>
      </c>
      <c r="E186" s="171" t="inlineStr">
        <is>
          <t>кг</t>
        </is>
      </c>
      <c r="F186" s="76" t="n">
        <v>0.06</v>
      </c>
      <c r="G186" s="173" t="n">
        <v>25.8</v>
      </c>
      <c r="H186" s="173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0" t="inlineStr">
        <is>
          <t>Ацетон технический, сорт I</t>
        </is>
      </c>
      <c r="E187" s="171" t="inlineStr">
        <is>
          <t>т</t>
        </is>
      </c>
      <c r="F187" s="76" t="n">
        <v>0.0002</v>
      </c>
      <c r="G187" s="173" t="n">
        <v>7716.7</v>
      </c>
      <c r="H187" s="173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0" t="inlineStr">
        <is>
          <t>Электроды диаметром: 5 мм Э42А</t>
        </is>
      </c>
      <c r="E188" s="171" t="inlineStr">
        <is>
          <t>т</t>
        </is>
      </c>
      <c r="F188" s="76" t="n">
        <v>0.0001</v>
      </c>
      <c r="G188" s="173" t="n">
        <v>10362</v>
      </c>
      <c r="H188" s="173">
        <f>ROUND(F188*G188,2)</f>
        <v/>
      </c>
      <c r="K188" s="56" t="n"/>
    </row>
    <row r="189" ht="25.5" customHeight="1" s="119">
      <c r="A189" s="78" t="n">
        <v>173</v>
      </c>
      <c r="B189" s="80" t="n"/>
      <c r="C189" s="76" t="inlineStr">
        <is>
          <t>02.2.05.04-0093</t>
        </is>
      </c>
      <c r="D189" s="170" t="inlineStr">
        <is>
          <t>Щебень из природного камня для строительных работ марка: 800, фракция 20-40 мм</t>
        </is>
      </c>
      <c r="E189" s="171" t="inlineStr">
        <is>
          <t>м3</t>
        </is>
      </c>
      <c r="F189" s="76" t="n">
        <v>0.0089</v>
      </c>
      <c r="G189" s="173" t="n">
        <v>108.4</v>
      </c>
      <c r="H189" s="173">
        <f>ROUND(F189*G189,2)</f>
        <v/>
      </c>
      <c r="K189" s="56" t="n"/>
    </row>
    <row r="190" ht="25.5" customHeight="1" s="119">
      <c r="A190" s="78" t="n">
        <v>174</v>
      </c>
      <c r="B190" s="80" t="n"/>
      <c r="C190" s="76" t="inlineStr">
        <is>
          <t>11.1.03.01-0079</t>
        </is>
      </c>
      <c r="D190" s="170" t="inlineStr">
        <is>
          <t>Бруски обрезные хвойных пород длиной: 4-6,5 м, шириной 75-150 мм, толщиной 40-75 мм, III сорта</t>
        </is>
      </c>
      <c r="E190" s="171" t="inlineStr">
        <is>
          <t>м3</t>
        </is>
      </c>
      <c r="F190" s="76" t="n">
        <v>0.0007</v>
      </c>
      <c r="G190" s="173" t="n">
        <v>1287</v>
      </c>
      <c r="H190" s="173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0" t="inlineStr">
        <is>
          <t>Бетон тяжелый, класс: В20 (М250)</t>
        </is>
      </c>
      <c r="E191" s="171" t="inlineStr">
        <is>
          <t>м3</t>
        </is>
      </c>
      <c r="F191" s="76" t="n">
        <v>0.0008</v>
      </c>
      <c r="G191" s="173" t="n">
        <v>665</v>
      </c>
      <c r="H191" s="173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0" t="inlineStr">
        <is>
          <t>Ветошь</t>
        </is>
      </c>
      <c r="E192" s="171" t="inlineStr">
        <is>
          <t>кг</t>
        </is>
      </c>
      <c r="F192" s="76" t="n">
        <v>0.235</v>
      </c>
      <c r="G192" s="173" t="n">
        <v>1.82</v>
      </c>
      <c r="H192" s="173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0" t="inlineStr">
        <is>
          <t>Известь строительная: негашеная хлорная, марки А</t>
        </is>
      </c>
      <c r="E193" s="171" t="inlineStr">
        <is>
          <t>кг</t>
        </is>
      </c>
      <c r="F193" s="76" t="n">
        <v>0.1136</v>
      </c>
      <c r="G193" s="173" t="n">
        <v>2.15</v>
      </c>
      <c r="H193" s="173">
        <f>ROUND(F193*G193,2)</f>
        <v/>
      </c>
    </row>
    <row r="196">
      <c r="B196" s="121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1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3.42578125" customWidth="1" style="119" min="7" max="7"/>
    <col width="13.5703125" customWidth="1" style="119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3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7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9">
      <c r="B7" s="168" t="inlineStr">
        <is>
          <t>Наименование разрабатываемого показателя УНЦ — Ячейка фильтра заземляющего 6(10) кВ мощностью 125 кВА</t>
        </is>
      </c>
    </row>
    <row r="8">
      <c r="B8" s="169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9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2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2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2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2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2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2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2">
        <f>'Прил.5 Расчет СМР и ОБ'!J185</f>
        <v/>
      </c>
      <c r="D17" s="59">
        <f>C17/$C$24</f>
        <v/>
      </c>
      <c r="E17" s="59">
        <f>C17/$C$40</f>
        <v/>
      </c>
      <c r="G17" s="214" t="n"/>
    </row>
    <row r="18">
      <c r="B18" s="9" t="inlineStr">
        <is>
          <t>МАТЕРИАЛЫ, ВСЕГО:</t>
        </is>
      </c>
      <c r="C18" s="112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2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2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2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2">
        <f>C19+C20+C22</f>
        <v/>
      </c>
      <c r="D24" s="59">
        <f>C24/$C$24</f>
        <v/>
      </c>
      <c r="E24" s="59">
        <f>C24/$C$40</f>
        <v/>
      </c>
    </row>
    <row r="25" ht="25.5" customHeight="1" s="119">
      <c r="B25" s="9" t="inlineStr">
        <is>
          <t>ВСЕГО стоимость оборудования, в том числе</t>
        </is>
      </c>
      <c r="C25" s="112">
        <f>'Прил.5 Расчет СМР и ОБ'!J81</f>
        <v/>
      </c>
      <c r="D25" s="59" t="n"/>
      <c r="E25" s="59">
        <f>C25/$C$40</f>
        <v/>
      </c>
    </row>
    <row r="26" ht="25.5" customHeight="1" s="119">
      <c r="B26" s="9" t="inlineStr">
        <is>
          <t>стоимость оборудования технологического</t>
        </is>
      </c>
      <c r="C26" s="112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9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9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9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9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9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9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9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9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9">
      <c r="B38" s="9" t="inlineStr">
        <is>
          <t>ИТОГО (СМР+ОБОРУДОВАНИЕ+ПРОЧ. ЗАТР., УЧТЕННЫЕ ПОКАЗАТЕЛЕМ)</t>
        </is>
      </c>
      <c r="C38" s="112">
        <f>C27+C32+C33+C34+C35+C29+C31+C30+C36+C37</f>
        <v/>
      </c>
      <c r="D38" s="9" t="n"/>
      <c r="E38" s="59">
        <f>C38/$C$40</f>
        <v/>
      </c>
    </row>
    <row r="39" ht="13.7" customHeight="1" s="119">
      <c r="B39" s="9" t="inlineStr">
        <is>
          <t>Непредвиденные расходы</t>
        </is>
      </c>
      <c r="C39" s="112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2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2">
        <f>C40/'Прил.5 Расчет СМР и ОБ'!E192</f>
        <v/>
      </c>
      <c r="D41" s="9" t="n"/>
      <c r="E41" s="9" t="n"/>
    </row>
    <row r="42">
      <c r="B42" s="114" t="n"/>
      <c r="C42" s="106" t="n"/>
      <c r="D42" s="106" t="n"/>
      <c r="E42" s="106" t="n"/>
    </row>
    <row r="43">
      <c r="B43" s="114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114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114" t="n"/>
      <c r="C45" s="106" t="n"/>
      <c r="D45" s="106" t="n"/>
      <c r="E45" s="106" t="n"/>
    </row>
    <row r="46">
      <c r="B46" s="114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9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G201" sqref="G201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3.570312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13.85546875" customWidth="1" style="117" min="12" max="12"/>
  </cols>
  <sheetData>
    <row r="1">
      <c r="M1" s="117" t="n"/>
      <c r="N1" s="117" t="n"/>
    </row>
    <row r="2" ht="15.75" customHeight="1" s="119">
      <c r="H2" s="187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6">
      <c r="A4" s="167" t="inlineStr">
        <is>
          <t>Расчет стоимости СМР и оборудования</t>
        </is>
      </c>
    </row>
    <row r="5" ht="12.75" customFormat="1" customHeight="1" s="106">
      <c r="A5" s="167" t="n"/>
      <c r="B5" s="167" t="n"/>
      <c r="C5" s="24" t="n"/>
      <c r="D5" s="167" t="n"/>
      <c r="E5" s="167" t="n"/>
      <c r="F5" s="167" t="n"/>
      <c r="G5" s="167" t="n"/>
      <c r="H5" s="167" t="n"/>
      <c r="I5" s="167" t="n"/>
      <c r="J5" s="167" t="n"/>
    </row>
    <row r="6" ht="12.75" customFormat="1" customHeight="1" s="106">
      <c r="A6" s="110" t="inlineStr">
        <is>
          <t>Наименование разрабатываемого показателя УНЦ</t>
        </is>
      </c>
      <c r="B6" s="37" t="n"/>
      <c r="C6" s="37" t="n"/>
      <c r="D6" s="188" t="inlineStr">
        <is>
          <t>Ячейка фильтра заземляющего 6(10) кВ мощностью 125 кВА</t>
        </is>
      </c>
    </row>
    <row r="7" ht="12.75" customFormat="1" customHeight="1" s="106">
      <c r="A7" s="188" t="inlineStr">
        <is>
          <t>Единица измерения  — 1 ячейка</t>
        </is>
      </c>
      <c r="I7" s="168" t="n"/>
      <c r="J7" s="168" t="n"/>
    </row>
    <row r="8" ht="13.7" customFormat="1" customHeight="1" s="106">
      <c r="A8" s="188" t="n"/>
    </row>
    <row r="9" ht="27" customHeight="1" s="119">
      <c r="A9" s="171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209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209" t="n"/>
      <c r="M9" s="117" t="n"/>
      <c r="N9" s="117" t="n"/>
    </row>
    <row r="10" ht="28.5" customHeight="1" s="119">
      <c r="A10" s="211" t="n"/>
      <c r="B10" s="211" t="n"/>
      <c r="C10" s="211" t="n"/>
      <c r="D10" s="211" t="n"/>
      <c r="E10" s="211" t="n"/>
      <c r="F10" s="171" t="inlineStr">
        <is>
          <t>на ед. изм.</t>
        </is>
      </c>
      <c r="G10" s="171" t="inlineStr">
        <is>
          <t>общая</t>
        </is>
      </c>
      <c r="H10" s="211" t="n"/>
      <c r="I10" s="171" t="inlineStr">
        <is>
          <t>на ед. изм.</t>
        </is>
      </c>
      <c r="J10" s="171" t="inlineStr">
        <is>
          <t>общая</t>
        </is>
      </c>
      <c r="M10" s="117" t="n"/>
      <c r="N10" s="117" t="n"/>
    </row>
    <row r="11">
      <c r="A11" s="171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91" t="n">
        <v>9</v>
      </c>
      <c r="J11" s="191" t="n">
        <v>10</v>
      </c>
      <c r="M11" s="117" t="n"/>
      <c r="N11" s="117" t="n"/>
    </row>
    <row r="12">
      <c r="A12" s="171" t="n"/>
      <c r="B12" s="165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9" t="n"/>
      <c r="J12" s="29" t="n"/>
    </row>
    <row r="13" ht="25.5" customHeight="1" s="119">
      <c r="A13" s="171" t="n">
        <v>1</v>
      </c>
      <c r="B13" s="93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6" t="n">
        <v>385.85482740796</v>
      </c>
      <c r="F13" s="97" t="n">
        <v>8.74</v>
      </c>
      <c r="G13" s="97">
        <f>ROUND(E13*F13,2)</f>
        <v/>
      </c>
      <c r="H13" s="98">
        <f>G13/G14</f>
        <v/>
      </c>
      <c r="I13" s="97">
        <f>ФОТр.тек.!E13</f>
        <v/>
      </c>
      <c r="J13" s="5">
        <f>ROUND(I13*E13,2)</f>
        <v/>
      </c>
    </row>
    <row r="14" ht="25.5" customFormat="1" customHeight="1" s="117">
      <c r="A14" s="171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0" t="n">
        <v>1</v>
      </c>
      <c r="I14" s="101" t="n"/>
      <c r="J14" s="5">
        <f>SUM(J13:J13)</f>
        <v/>
      </c>
    </row>
    <row r="15" ht="14.25" customFormat="1" customHeight="1" s="117">
      <c r="A15" s="171" t="n"/>
      <c r="B15" s="176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101" t="n"/>
      <c r="J15" s="29" t="n"/>
    </row>
    <row r="16" ht="14.25" customFormat="1" customHeight="1" s="117">
      <c r="A16" s="171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6" t="n">
        <v>39.176623513871</v>
      </c>
      <c r="F16" s="97" t="n">
        <v>12.24</v>
      </c>
      <c r="G16" s="97">
        <f>ROUND(E16*F16,2)</f>
        <v/>
      </c>
      <c r="H16" s="180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7">
      <c r="A17" s="171" t="n"/>
      <c r="B17" s="181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101" t="n"/>
      <c r="J17" s="29" t="n"/>
    </row>
    <row r="18" ht="14.25" customFormat="1" customHeight="1" s="117">
      <c r="A18" s="171" t="n"/>
      <c r="B18" s="176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101" t="n"/>
      <c r="J18" s="29" t="n"/>
    </row>
    <row r="19" ht="25.5" customFormat="1" customHeight="1" s="117">
      <c r="A19" s="171" t="n">
        <v>3</v>
      </c>
      <c r="B19" s="9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177" t="inlineStr">
        <is>
          <t>маш.час</t>
        </is>
      </c>
      <c r="E19" s="215" t="n">
        <v>15.416052840159</v>
      </c>
      <c r="F19" s="179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7">
      <c r="A20" s="171" t="n">
        <v>4</v>
      </c>
      <c r="B20" s="76" t="inlineStr">
        <is>
          <t>91.18.01-007</t>
        </is>
      </c>
      <c r="C20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1" t="inlineStr">
        <is>
          <t>маш.час</t>
        </is>
      </c>
      <c r="E20" s="216" t="n">
        <v>6.8709114927345</v>
      </c>
      <c r="F20" s="173" t="n">
        <v>90</v>
      </c>
      <c r="G20" s="5">
        <f>ROUND(E20*F20,2)</f>
        <v/>
      </c>
      <c r="H20" s="17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7">
      <c r="A21" s="171" t="n">
        <v>5</v>
      </c>
      <c r="B21" s="76" t="inlineStr">
        <is>
          <t>91.19.08-004</t>
        </is>
      </c>
      <c r="C21" s="170" t="inlineStr">
        <is>
          <t>Насосы, мощность 4 кВт</t>
        </is>
      </c>
      <c r="D21" s="171" t="inlineStr">
        <is>
          <t>маш.час</t>
        </is>
      </c>
      <c r="E21" s="216" t="n">
        <v>103.8324332893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7">
      <c r="A22" s="171" t="n">
        <v>6</v>
      </c>
      <c r="B22" s="76" t="inlineStr">
        <is>
          <t>91.05.06-007</t>
        </is>
      </c>
      <c r="C22" s="170" t="inlineStr">
        <is>
          <t>Краны на гусеничном ходу, грузоподъемность 25 т</t>
        </is>
      </c>
      <c r="D22" s="171" t="inlineStr">
        <is>
          <t>маш.час</t>
        </is>
      </c>
      <c r="E22" s="216" t="n">
        <v>2.0328665785997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7">
      <c r="A23" s="171" t="n">
        <v>7</v>
      </c>
      <c r="B23" s="76" t="inlineStr">
        <is>
          <t>91.05.06-012</t>
        </is>
      </c>
      <c r="C23" s="170" t="inlineStr">
        <is>
          <t>Краны на гусеничном ходу, грузоподъемность до 16 т</t>
        </is>
      </c>
      <c r="D23" s="171" t="inlineStr">
        <is>
          <t>маш.час</t>
        </is>
      </c>
      <c r="E23" s="216" t="n">
        <v>2.3346895640687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7">
      <c r="A24" s="171" t="n">
        <v>8</v>
      </c>
      <c r="B24" s="76" t="inlineStr">
        <is>
          <t>91.14.02-001</t>
        </is>
      </c>
      <c r="C24" s="170" t="inlineStr">
        <is>
          <t>Автомобили бортовые, грузоподъемность: до 5 т</t>
        </is>
      </c>
      <c r="D24" s="171" t="inlineStr">
        <is>
          <t>маш.час</t>
        </is>
      </c>
      <c r="E24" s="216" t="n">
        <v>2.6063302509908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7">
      <c r="A25" s="171" t="n">
        <v>9</v>
      </c>
      <c r="B25" s="76" t="inlineStr">
        <is>
          <t>91.21.18-011</t>
        </is>
      </c>
      <c r="C25" s="170" t="inlineStr">
        <is>
          <t>Маслоподогреватель</t>
        </is>
      </c>
      <c r="D25" s="171" t="inlineStr">
        <is>
          <t>маш.час</t>
        </is>
      </c>
      <c r="E25" s="216" t="n">
        <v>3.2951968295905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7">
      <c r="A26" s="171" t="n">
        <v>10</v>
      </c>
      <c r="B26" s="76" t="inlineStr">
        <is>
          <t>91.01.05-085</t>
        </is>
      </c>
      <c r="C26" s="170" t="inlineStr">
        <is>
          <t>Экскаваторы одноковшовые дизельные на гусеничном ходу, емкость ковша 0,5 м3</t>
        </is>
      </c>
      <c r="D26" s="171" t="inlineStr">
        <is>
          <t>маш.час</t>
        </is>
      </c>
      <c r="E26" s="216" t="n">
        <v>1.1256221928666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7">
      <c r="A27" s="171" t="n"/>
      <c r="B27" s="87" t="n"/>
      <c r="C27" s="88" t="inlineStr">
        <is>
          <t>Итого основные машины и механизмы</t>
        </is>
      </c>
      <c r="D27" s="171" t="n"/>
      <c r="E27" s="216" t="n"/>
      <c r="F27" s="197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7">
      <c r="A28" s="171" t="n">
        <v>11</v>
      </c>
      <c r="B28" s="76" t="inlineStr">
        <is>
          <t>91.01.05-106</t>
        </is>
      </c>
      <c r="C28" s="170" t="inlineStr">
        <is>
          <t>Экскаваторы одноковшовые дизельные на пневмоколесном ходу, емкость ковша 0,25 м3</t>
        </is>
      </c>
      <c r="D28" s="171" t="inlineStr">
        <is>
          <t>маш.час</t>
        </is>
      </c>
      <c r="E28" s="216" t="n">
        <v>1.4913606340819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7">
      <c r="A29" s="171" t="n">
        <v>12</v>
      </c>
      <c r="B29" s="76" t="inlineStr">
        <is>
          <t>91.06.05-057</t>
        </is>
      </c>
      <c r="C29" s="170" t="inlineStr">
        <is>
          <t>Погрузчики одноковшовые универсальные фронтальные пневмоколесные, грузоподъемность 3 т</t>
        </is>
      </c>
      <c r="D29" s="171" t="inlineStr">
        <is>
          <t>маш.час</t>
        </is>
      </c>
      <c r="E29" s="216" t="n">
        <v>0.92322324966975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7">
      <c r="A30" s="171" t="n">
        <v>13</v>
      </c>
      <c r="B30" s="76" t="inlineStr">
        <is>
          <t>91.05.14-025</t>
        </is>
      </c>
      <c r="C30" s="170" t="inlineStr">
        <is>
          <t>Краны переносные 1 т</t>
        </is>
      </c>
      <c r="D30" s="171" t="inlineStr">
        <is>
          <t>маш.час</t>
        </is>
      </c>
      <c r="E30" s="216" t="n">
        <v>2.5903513870542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7">
      <c r="A31" s="171" t="n">
        <v>14</v>
      </c>
      <c r="B31" s="76" t="inlineStr">
        <is>
          <t>91.01.01-034</t>
        </is>
      </c>
      <c r="C31" s="170" t="inlineStr">
        <is>
          <t>Бульдозеры, мощность 59 кВт (80 л.с.)</t>
        </is>
      </c>
      <c r="D31" s="171" t="inlineStr">
        <is>
          <t>маш.час</t>
        </is>
      </c>
      <c r="E31" s="216" t="n">
        <v>1.1753342140026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7">
      <c r="A32" s="171" t="n">
        <v>15</v>
      </c>
      <c r="B32" s="76" t="inlineStr">
        <is>
          <t>91.15.02-024</t>
        </is>
      </c>
      <c r="C32" s="170" t="inlineStr">
        <is>
          <t>Тракторы на гусеничном ходу, мощность 79 кВт (108 л.с.)</t>
        </is>
      </c>
      <c r="D32" s="171" t="inlineStr">
        <is>
          <t>маш.час</t>
        </is>
      </c>
      <c r="E32" s="216" t="n">
        <v>0.42610303830912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7">
      <c r="A33" s="171" t="n">
        <v>16</v>
      </c>
      <c r="B33" s="76" t="inlineStr">
        <is>
          <t>91.06.09-061</t>
        </is>
      </c>
      <c r="C33" s="170" t="inlineStr">
        <is>
          <t>Подмости самоходные высотой подъема: 12 м</t>
        </is>
      </c>
      <c r="D33" s="171" t="inlineStr">
        <is>
          <t>маш.час</t>
        </is>
      </c>
      <c r="E33" s="216" t="n">
        <v>0.6356036988111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7">
      <c r="A34" s="171" t="n">
        <v>17</v>
      </c>
      <c r="B34" s="76" t="inlineStr">
        <is>
          <t>91.06.06-042</t>
        </is>
      </c>
      <c r="C34" s="170" t="inlineStr">
        <is>
          <t>Подъемники гидравлические высотой подъема: 10 м</t>
        </is>
      </c>
      <c r="D34" s="171" t="inlineStr">
        <is>
          <t>маш.час</t>
        </is>
      </c>
      <c r="E34" s="216" t="n">
        <v>0.73147688243065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7">
      <c r="A35" s="171" t="n">
        <v>18</v>
      </c>
      <c r="B35" s="76" t="inlineStr">
        <is>
          <t>91.05.01-017</t>
        </is>
      </c>
      <c r="C35" s="170" t="inlineStr">
        <is>
          <t>Краны башенные, грузоподъемность 8 т</t>
        </is>
      </c>
      <c r="D35" s="171" t="inlineStr">
        <is>
          <t>маш.час</t>
        </is>
      </c>
      <c r="E35" s="216" t="n">
        <v>0.24323381770145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7">
      <c r="A36" s="171" t="n">
        <v>19</v>
      </c>
      <c r="B36" s="76" t="inlineStr">
        <is>
          <t>91.17.04-171</t>
        </is>
      </c>
      <c r="C36" s="170" t="inlineStr">
        <is>
          <t>Преобразователи сварочные номинальным сварочным током 315-500 А</t>
        </is>
      </c>
      <c r="D36" s="171" t="inlineStr">
        <is>
          <t>маш.час</t>
        </is>
      </c>
      <c r="E36" s="216" t="n">
        <v>1.5446235138705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7">
      <c r="A37" s="171" t="n">
        <v>20</v>
      </c>
      <c r="B37" s="76" t="inlineStr">
        <is>
          <t>91.17.04-233</t>
        </is>
      </c>
      <c r="C37" s="170" t="inlineStr">
        <is>
          <t>Установки для сварки: ручной дуговой (постоянного тока)</t>
        </is>
      </c>
      <c r="D37" s="171" t="inlineStr">
        <is>
          <t>маш.час</t>
        </is>
      </c>
      <c r="E37" s="216" t="n">
        <v>1.8109379128137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7">
      <c r="A38" s="171" t="n">
        <v>21</v>
      </c>
      <c r="B38" s="76" t="inlineStr">
        <is>
          <t>91.15.03-014</t>
        </is>
      </c>
      <c r="C38" s="170" t="inlineStr">
        <is>
          <t>Тракторы на пневмоколесном ходу, мощность 59 кВт (80 л.с.)</t>
        </is>
      </c>
      <c r="D38" s="171" t="inlineStr">
        <is>
          <t>маш.час</t>
        </is>
      </c>
      <c r="E38" s="216" t="n">
        <v>0.16689035667107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7">
      <c r="A39" s="171" t="n">
        <v>22</v>
      </c>
      <c r="B39" s="76" t="inlineStr">
        <is>
          <t>91.08.04-021</t>
        </is>
      </c>
      <c r="C39" s="170" t="inlineStr">
        <is>
          <t>Котлы битумные: передвижные 400 л</t>
        </is>
      </c>
      <c r="D39" s="171" t="inlineStr">
        <is>
          <t>маш.час</t>
        </is>
      </c>
      <c r="E39" s="216" t="n">
        <v>0.4136750330251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7">
      <c r="A40" s="171" t="n">
        <v>23</v>
      </c>
      <c r="B40" s="76" t="inlineStr">
        <is>
          <t>91.21.22-438</t>
        </is>
      </c>
      <c r="C40" s="170" t="inlineStr">
        <is>
          <t>Установка: передвижная цеолитовая</t>
        </is>
      </c>
      <c r="D40" s="171" t="inlineStr">
        <is>
          <t>маш.час</t>
        </is>
      </c>
      <c r="E40" s="216" t="n">
        <v>0.2663143989432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7">
      <c r="A41" s="171" t="n">
        <v>24</v>
      </c>
      <c r="B41" s="76" t="inlineStr">
        <is>
          <t>91.06.01-003</t>
        </is>
      </c>
      <c r="C41" s="170" t="inlineStr">
        <is>
          <t>Домкраты гидравлические, грузоподъемность 63-100 т</t>
        </is>
      </c>
      <c r="D41" s="171" t="inlineStr">
        <is>
          <t>маш.час</t>
        </is>
      </c>
      <c r="E41" s="216" t="n">
        <v>9.335207397622201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7">
      <c r="A42" s="171" t="n">
        <v>25</v>
      </c>
      <c r="B42" s="76" t="inlineStr">
        <is>
          <t>91.08.09-023</t>
        </is>
      </c>
      <c r="C42" s="170" t="inlineStr">
        <is>
          <t>Трамбовки пневматические при работе от: передвижных компрессорных станций</t>
        </is>
      </c>
      <c r="D42" s="171" t="inlineStr">
        <is>
          <t>маш.час</t>
        </is>
      </c>
      <c r="E42" s="216" t="n">
        <v>15.263365918098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7">
      <c r="A43" s="171" t="n">
        <v>26</v>
      </c>
      <c r="B43" s="76" t="inlineStr">
        <is>
          <t>91.01.01-035</t>
        </is>
      </c>
      <c r="C43" s="170" t="inlineStr">
        <is>
          <t>Бульдозеры, мощность 79 кВт (108 л.с.)</t>
        </is>
      </c>
      <c r="D43" s="171" t="inlineStr">
        <is>
          <t>маш.час</t>
        </is>
      </c>
      <c r="E43" s="216" t="n">
        <v>0.09587318361955099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7">
      <c r="A44" s="171" t="n">
        <v>27</v>
      </c>
      <c r="B44" s="76" t="inlineStr">
        <is>
          <t>91.17.04-011</t>
        </is>
      </c>
      <c r="C44" s="170" t="inlineStr">
        <is>
          <t>Автоматы сварочные номинальным сварочным током 450-1250 А</t>
        </is>
      </c>
      <c r="D44" s="171" t="inlineStr">
        <is>
          <t>маш.час</t>
        </is>
      </c>
      <c r="E44" s="216" t="n">
        <v>0.18464464993395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7">
      <c r="A45" s="171" t="n">
        <v>28</v>
      </c>
      <c r="B45" s="76" t="inlineStr">
        <is>
          <t>91.06.05-011</t>
        </is>
      </c>
      <c r="C45" s="170" t="inlineStr">
        <is>
          <t>Погрузчик, грузоподъемность 5 т</t>
        </is>
      </c>
      <c r="D45" s="171" t="inlineStr">
        <is>
          <t>маш.час</t>
        </is>
      </c>
      <c r="E45" s="216" t="n">
        <v>0.079894319682959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7">
      <c r="A46" s="171" t="n">
        <v>29</v>
      </c>
      <c r="B46" s="76" t="inlineStr">
        <is>
          <t>91.21.01-012</t>
        </is>
      </c>
      <c r="C46" s="170" t="inlineStr">
        <is>
          <t>Агрегаты окрасочные высокого давления для окраски поверхностей конструкций, мощность 1 кВт</t>
        </is>
      </c>
      <c r="D46" s="171" t="inlineStr">
        <is>
          <t>маш.час</t>
        </is>
      </c>
      <c r="E46" s="216" t="n">
        <v>0.90546895640687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7">
      <c r="A47" s="171" t="n">
        <v>30</v>
      </c>
      <c r="B47" s="76" t="inlineStr">
        <is>
          <t>91.19.10-031</t>
        </is>
      </c>
      <c r="C47" s="170" t="inlineStr">
        <is>
          <t>Станция насосная для привода гидродомкратов</t>
        </is>
      </c>
      <c r="D47" s="171" t="inlineStr">
        <is>
          <t>маш.час</t>
        </is>
      </c>
      <c r="E47" s="216" t="n">
        <v>2.2654478203435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7">
      <c r="A48" s="171" t="n">
        <v>31</v>
      </c>
      <c r="B48" s="76" t="inlineStr">
        <is>
          <t>91.10.09-011</t>
        </is>
      </c>
      <c r="C48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1" t="inlineStr">
        <is>
          <t>маш.час</t>
        </is>
      </c>
      <c r="E48" s="216" t="n">
        <v>0.12250462351387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7">
      <c r="A49" s="171" t="n">
        <v>32</v>
      </c>
      <c r="B49" s="76" t="inlineStr">
        <is>
          <t>91.21.18-051</t>
        </is>
      </c>
      <c r="C49" s="170" t="inlineStr">
        <is>
          <t>Шкаф сушильный</t>
        </is>
      </c>
      <c r="D49" s="171" t="inlineStr">
        <is>
          <t>маш.час</t>
        </is>
      </c>
      <c r="E49" s="216" t="n">
        <v>1.2356988110964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7">
      <c r="A50" s="171" t="n">
        <v>33</v>
      </c>
      <c r="B50" s="76" t="inlineStr">
        <is>
          <t>91.21.10-002</t>
        </is>
      </c>
      <c r="C50" s="170" t="inlineStr">
        <is>
          <t>Молотки отбойные пневматические при работе от передвижных компрессоров</t>
        </is>
      </c>
      <c r="D50" s="171" t="inlineStr">
        <is>
          <t>маш.час</t>
        </is>
      </c>
      <c r="E50" s="216" t="n">
        <v>2.7359365918098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7">
      <c r="A51" s="171" t="n">
        <v>34</v>
      </c>
      <c r="B51" s="76" t="inlineStr">
        <is>
          <t>91.07.08-024</t>
        </is>
      </c>
      <c r="C51" s="170" t="inlineStr">
        <is>
          <t>Растворосмесители передвижные: 65 л</t>
        </is>
      </c>
      <c r="D51" s="171" t="inlineStr">
        <is>
          <t>маш.час</t>
        </is>
      </c>
      <c r="E51" s="216" t="n">
        <v>0.14913606340819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7">
      <c r="A52" s="171" t="n">
        <v>35</v>
      </c>
      <c r="B52" s="76" t="inlineStr">
        <is>
          <t>91.17.04-036</t>
        </is>
      </c>
      <c r="C52" s="170" t="inlineStr">
        <is>
          <t>Агрегаты сварочные передвижные номинальным сварочным током 250-400 А: с дизельным двигателем</t>
        </is>
      </c>
      <c r="D52" s="171" t="inlineStr">
        <is>
          <t>маш.час</t>
        </is>
      </c>
      <c r="E52" s="216" t="n">
        <v>0.09587318361955099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7">
      <c r="A53" s="171" t="n">
        <v>36</v>
      </c>
      <c r="B53" s="76" t="inlineStr">
        <is>
          <t>91.08.03-016</t>
        </is>
      </c>
      <c r="C53" s="170" t="inlineStr">
        <is>
          <t>Катки дорожные самоходные гладкие, масса 8 т</t>
        </is>
      </c>
      <c r="D53" s="171" t="inlineStr">
        <is>
          <t>маш.час</t>
        </is>
      </c>
      <c r="E53" s="216" t="n">
        <v>0.01775429326288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7">
      <c r="A54" s="171" t="n">
        <v>37</v>
      </c>
      <c r="B54" s="76" t="inlineStr">
        <is>
          <t>91.06.03-062</t>
        </is>
      </c>
      <c r="C54" s="170" t="inlineStr">
        <is>
          <t>Лебедки электрические тяговым усилием: до 31,39 кН (3,2 т)</t>
        </is>
      </c>
      <c r="D54" s="171" t="inlineStr">
        <is>
          <t>маш.час</t>
        </is>
      </c>
      <c r="E54" s="216" t="n">
        <v>0.16333949801849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7">
      <c r="A55" s="171" t="n">
        <v>38</v>
      </c>
      <c r="B55" s="76" t="inlineStr">
        <is>
          <t>91.05.02-005</t>
        </is>
      </c>
      <c r="C55" s="170" t="inlineStr">
        <is>
          <t>Краны козловые, грузоподъемность 32 т</t>
        </is>
      </c>
      <c r="D55" s="171" t="inlineStr">
        <is>
          <t>маш.час</t>
        </is>
      </c>
      <c r="E55" s="216" t="n">
        <v>0.008877146631439899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7">
      <c r="A56" s="171" t="n">
        <v>39</v>
      </c>
      <c r="B56" s="76" t="inlineStr">
        <is>
          <t>91.17.04-042</t>
        </is>
      </c>
      <c r="C56" s="170" t="inlineStr">
        <is>
          <t>Аппарат для газовой сварки и резки</t>
        </is>
      </c>
      <c r="D56" s="171" t="inlineStr">
        <is>
          <t>маш.час</t>
        </is>
      </c>
      <c r="E56" s="216" t="n">
        <v>0.74923117569353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7">
      <c r="A57" s="171" t="n">
        <v>40</v>
      </c>
      <c r="B57" s="76" t="inlineStr">
        <is>
          <t>91.13.01-038</t>
        </is>
      </c>
      <c r="C57" s="170" t="inlineStr">
        <is>
          <t>Машины поливомоечные 6000 л</t>
        </is>
      </c>
      <c r="D57" s="171" t="inlineStr">
        <is>
          <t>маш.час</t>
        </is>
      </c>
      <c r="E57" s="216" t="n">
        <v>0.0071017173051519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7">
      <c r="A58" s="171" t="n">
        <v>41</v>
      </c>
      <c r="B58" s="76" t="inlineStr">
        <is>
          <t>91.08.09-001</t>
        </is>
      </c>
      <c r="C58" s="170" t="inlineStr">
        <is>
          <t>Виброплита с двигателем внутреннего сгорания</t>
        </is>
      </c>
      <c r="D58" s="171" t="inlineStr">
        <is>
          <t>маш.час</t>
        </is>
      </c>
      <c r="E58" s="216" t="n">
        <v>0.010652575957728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7">
      <c r="A59" s="171" t="n">
        <v>42</v>
      </c>
      <c r="B59" s="76" t="inlineStr">
        <is>
          <t>91.03.19-092</t>
        </is>
      </c>
      <c r="C59" s="170" t="inlineStr">
        <is>
          <t>Сболчиватели пневматические (без сжатого воздуха)</t>
        </is>
      </c>
      <c r="D59" s="171" t="inlineStr">
        <is>
          <t>маш.час</t>
        </is>
      </c>
      <c r="E59" s="216" t="n">
        <v>0.24500924702774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7">
      <c r="A60" s="171" t="n">
        <v>43</v>
      </c>
      <c r="B60" s="76" t="inlineStr">
        <is>
          <t>91.06.03-052</t>
        </is>
      </c>
      <c r="C60" s="170" t="inlineStr">
        <is>
          <t>Лебедки тракторные тяговым усилием 78,48 кН (8 т)</t>
        </is>
      </c>
      <c r="D60" s="171" t="inlineStr">
        <is>
          <t>маш.час</t>
        </is>
      </c>
      <c r="E60" s="216" t="n">
        <v>0.051487450462351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7">
      <c r="A61" s="171" t="n">
        <v>44</v>
      </c>
      <c r="B61" s="76" t="inlineStr">
        <is>
          <t>91.06.06-048</t>
        </is>
      </c>
      <c r="C61" s="170" t="inlineStr">
        <is>
          <t>Подъемники одномачтовые, грузоподъемность до 500 кг, высота подъема 45 м</t>
        </is>
      </c>
      <c r="D61" s="171" t="inlineStr">
        <is>
          <t>маш.час</t>
        </is>
      </c>
      <c r="E61" s="216" t="n">
        <v>0.014203434610304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7">
      <c r="A62" s="171" t="n">
        <v>45</v>
      </c>
      <c r="B62" s="76" t="inlineStr">
        <is>
          <t>91.16.01-002</t>
        </is>
      </c>
      <c r="C62" s="170" t="inlineStr">
        <is>
          <t>Электростанции передвижные, мощность 4 кВт</t>
        </is>
      </c>
      <c r="D62" s="171" t="inlineStr">
        <is>
          <t>маш.час</t>
        </is>
      </c>
      <c r="E62" s="216" t="n">
        <v>0.015978863936592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7">
      <c r="A63" s="171" t="n">
        <v>46</v>
      </c>
      <c r="B63" s="76" t="inlineStr">
        <is>
          <t>91.21.22-421</t>
        </is>
      </c>
      <c r="C63" s="170" t="inlineStr">
        <is>
          <t>Термос 100 л</t>
        </is>
      </c>
      <c r="D63" s="171" t="inlineStr">
        <is>
          <t>маш.час</t>
        </is>
      </c>
      <c r="E63" s="216" t="n">
        <v>0.11185204755614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7">
      <c r="A64" s="171" t="n">
        <v>47</v>
      </c>
      <c r="B64" s="76" t="inlineStr">
        <is>
          <t>91.07.04-002</t>
        </is>
      </c>
      <c r="C64" s="170" t="inlineStr">
        <is>
          <t>Вибратор поверхностный</t>
        </is>
      </c>
      <c r="D64" s="171" t="inlineStr">
        <is>
          <t>маш.час</t>
        </is>
      </c>
      <c r="E64" s="216" t="n">
        <v>0.58589167767503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7">
      <c r="A65" s="171" t="n">
        <v>48</v>
      </c>
      <c r="B65" s="76" t="inlineStr">
        <is>
          <t>91.07.08-011</t>
        </is>
      </c>
      <c r="C65" s="170" t="inlineStr">
        <is>
          <t>Глиномешалки, 4 м3</t>
        </is>
      </c>
      <c r="D65" s="171" t="inlineStr">
        <is>
          <t>маш.час</t>
        </is>
      </c>
      <c r="E65" s="216" t="n">
        <v>0.010652575957728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7">
      <c r="A66" s="171" t="n">
        <v>49</v>
      </c>
      <c r="B66" s="76" t="inlineStr">
        <is>
          <t>91.08.09-025</t>
        </is>
      </c>
      <c r="C66" s="170" t="inlineStr">
        <is>
          <t>Трамбовки электрические</t>
        </is>
      </c>
      <c r="D66" s="171" t="inlineStr">
        <is>
          <t>маш.час</t>
        </is>
      </c>
      <c r="E66" s="216" t="n">
        <v>0.033733157199472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7">
      <c r="A67" s="171" t="n">
        <v>50</v>
      </c>
      <c r="B67" s="76" t="inlineStr">
        <is>
          <t>91.17.02-101</t>
        </is>
      </c>
      <c r="C67" s="170" t="inlineStr">
        <is>
          <t>Узлы вакуумные испытательные для контроля герметичности шва</t>
        </is>
      </c>
      <c r="D67" s="171" t="inlineStr">
        <is>
          <t>маш.час</t>
        </is>
      </c>
      <c r="E67" s="216" t="n">
        <v>0.01775429326288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7">
      <c r="A68" s="171" t="n">
        <v>51</v>
      </c>
      <c r="B68" s="76" t="inlineStr">
        <is>
          <t>91.14.03-001</t>
        </is>
      </c>
      <c r="C68" s="170" t="inlineStr">
        <is>
          <t>Автомобиль-самосвал, грузоподъемность: до 7 т</t>
        </is>
      </c>
      <c r="D68" s="171" t="inlineStr">
        <is>
          <t>маш.час</t>
        </is>
      </c>
      <c r="E68" s="216" t="n">
        <v>0.001775429326288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7">
      <c r="A69" s="171" t="n">
        <v>52</v>
      </c>
      <c r="B69" s="76" t="inlineStr">
        <is>
          <t>91.14.02-002</t>
        </is>
      </c>
      <c r="C69" s="170" t="inlineStr">
        <is>
          <t>Автомобили бортовые, грузоподъемность: до 8 т</t>
        </is>
      </c>
      <c r="D69" s="171" t="inlineStr">
        <is>
          <t>маш.час</t>
        </is>
      </c>
      <c r="E69" s="216" t="n">
        <v>0.001775429326288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7">
      <c r="A70" s="171" t="n">
        <v>53</v>
      </c>
      <c r="B70" s="76" t="inlineStr">
        <is>
          <t>91.06.03-047</t>
        </is>
      </c>
      <c r="C70" s="170" t="inlineStr">
        <is>
          <t>Лебедки ручные и рычажные тяговым усилием: 31,39 кН (3,2 т)</t>
        </is>
      </c>
      <c r="D70" s="171" t="inlineStr">
        <is>
          <t>маш.час</t>
        </is>
      </c>
      <c r="E70" s="216" t="n">
        <v>0.021305151915456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7">
      <c r="A71" s="171" t="n">
        <v>54</v>
      </c>
      <c r="B71" s="76" t="inlineStr">
        <is>
          <t>91.21.16-001</t>
        </is>
      </c>
      <c r="C71" s="170" t="inlineStr">
        <is>
          <t>Пресс-ножницы комбинированные</t>
        </is>
      </c>
      <c r="D71" s="171" t="inlineStr">
        <is>
          <t>маш.час</t>
        </is>
      </c>
      <c r="E71" s="216" t="n">
        <v>0.003550858652576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7">
      <c r="A72" s="171" t="n">
        <v>55</v>
      </c>
      <c r="B72" s="76" t="inlineStr">
        <is>
          <t>91.21.19-031</t>
        </is>
      </c>
      <c r="C72" s="170" t="inlineStr">
        <is>
          <t>Станок: сверлильный</t>
        </is>
      </c>
      <c r="D72" s="171" t="inlineStr">
        <is>
          <t>маш.час</t>
        </is>
      </c>
      <c r="E72" s="216" t="n">
        <v>0.010652575957728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7">
      <c r="A73" s="171" t="n">
        <v>56</v>
      </c>
      <c r="B73" s="76" t="inlineStr">
        <is>
          <t>91.06.03-060</t>
        </is>
      </c>
      <c r="C73" s="170" t="inlineStr">
        <is>
          <t>Лебедки электрические тяговым усилием: до 5,79 кН (0,59 т)</t>
        </is>
      </c>
      <c r="D73" s="171" t="inlineStr">
        <is>
          <t>маш.час</t>
        </is>
      </c>
      <c r="E73" s="216" t="n">
        <v>0.010652575957728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7">
      <c r="A74" s="171" t="n"/>
      <c r="B74" s="171" t="n"/>
      <c r="C74" s="170" t="inlineStr">
        <is>
          <t>Итого прочие машины и механизмы</t>
        </is>
      </c>
      <c r="D74" s="171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7">
      <c r="A75" s="171" t="n"/>
      <c r="B75" s="171" t="n"/>
      <c r="C75" s="165" t="inlineStr">
        <is>
          <t>Итого по разделу «Машины и механизмы»</t>
        </is>
      </c>
      <c r="D75" s="171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7">
      <c r="A76" s="171" t="n"/>
      <c r="B76" s="165" t="inlineStr">
        <is>
          <t>Оборудование</t>
        </is>
      </c>
      <c r="C76" s="208" t="n"/>
      <c r="D76" s="208" t="n"/>
      <c r="E76" s="208" t="n"/>
      <c r="F76" s="208" t="n"/>
      <c r="G76" s="208" t="n"/>
      <c r="H76" s="209" t="n"/>
      <c r="I76" s="29" t="n"/>
      <c r="J76" s="29" t="n"/>
    </row>
    <row r="77">
      <c r="A77" s="171" t="n"/>
      <c r="B77" s="170" t="inlineStr">
        <is>
          <t>Основное оборудование</t>
        </is>
      </c>
      <c r="C77" s="208" t="n"/>
      <c r="D77" s="208" t="n"/>
      <c r="E77" s="208" t="n"/>
      <c r="F77" s="208" t="n"/>
      <c r="G77" s="208" t="n"/>
      <c r="H77" s="209" t="n"/>
      <c r="I77" s="29" t="n"/>
      <c r="J77" s="29" t="n"/>
    </row>
    <row r="78">
      <c r="A78" s="171" t="n">
        <v>57</v>
      </c>
      <c r="B78" s="76" t="inlineStr">
        <is>
          <t>БЦ.119.14</t>
        </is>
      </c>
      <c r="C78" s="170" t="inlineStr">
        <is>
          <t>Фильтр заземляющий 6-15 кВ 125 кВА</t>
        </is>
      </c>
      <c r="D78" s="17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650000</v>
      </c>
      <c r="J78" s="5">
        <f>ROUND(I78*E78,2)</f>
        <v/>
      </c>
      <c r="M78" s="117" t="n"/>
      <c r="N78" s="117" t="n"/>
    </row>
    <row r="79">
      <c r="A79" s="171" t="n"/>
      <c r="B79" s="171" t="n"/>
      <c r="C79" s="170" t="inlineStr">
        <is>
          <t>Итого основное оборудование</t>
        </is>
      </c>
      <c r="D79" s="171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91" t="n"/>
      <c r="B80" s="171" t="n"/>
      <c r="C80" s="170" t="inlineStr">
        <is>
          <t>Итого прочее оборудование</t>
        </is>
      </c>
      <c r="D80" s="171" t="n"/>
      <c r="E80" s="216" t="n"/>
      <c r="F80" s="173" t="n"/>
      <c r="G80" s="5" t="n">
        <v>0</v>
      </c>
      <c r="H80" s="174">
        <f>G80/$G$82</f>
        <v/>
      </c>
      <c r="I80" s="86" t="n"/>
      <c r="J80" s="85" t="n">
        <v>0</v>
      </c>
    </row>
    <row r="81">
      <c r="A81" s="191" t="n"/>
      <c r="B81" s="191" t="n"/>
      <c r="C81" s="82" t="inlineStr">
        <is>
          <t>Итого по разделу «Оборудование»</t>
        </is>
      </c>
      <c r="D81" s="191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9">
      <c r="A82" s="171" t="n"/>
      <c r="B82" s="171" t="n"/>
      <c r="C82" s="170" t="inlineStr">
        <is>
          <t>в том числе технологическое оборудование</t>
        </is>
      </c>
      <c r="D82" s="171" t="n"/>
      <c r="E82" s="216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7">
      <c r="A83" s="171" t="n"/>
      <c r="B83" s="165" t="inlineStr">
        <is>
          <t>Материалы</t>
        </is>
      </c>
      <c r="C83" s="208" t="n"/>
      <c r="D83" s="208" t="n"/>
      <c r="E83" s="208" t="n"/>
      <c r="F83" s="208" t="n"/>
      <c r="G83" s="208" t="n"/>
      <c r="H83" s="209" t="n"/>
      <c r="I83" s="29" t="n"/>
      <c r="J83" s="29" t="n"/>
    </row>
    <row r="84" ht="14.25" customFormat="1" customHeight="1" s="117">
      <c r="A84" s="171" t="n"/>
      <c r="B84" s="170" t="inlineStr">
        <is>
          <t>Основные материалы</t>
        </is>
      </c>
      <c r="C84" s="208" t="n"/>
      <c r="D84" s="208" t="n"/>
      <c r="E84" s="208" t="n"/>
      <c r="F84" s="208" t="n"/>
      <c r="G84" s="208" t="n"/>
      <c r="H84" s="209" t="n"/>
      <c r="I84" s="29" t="n"/>
      <c r="J84" s="29" t="n"/>
    </row>
    <row r="85" ht="38.25" customFormat="1" customHeight="1" s="117">
      <c r="A85" s="171" t="n">
        <v>58</v>
      </c>
      <c r="B85" s="76" t="inlineStr">
        <is>
          <t>07.2.07.04-0014</t>
        </is>
      </c>
      <c r="C85" s="170" t="inlineStr">
        <is>
          <t>Конструкции сварные индивидуальные прочие, масса сборочной единицы от 0,1 до 0,5 т</t>
        </is>
      </c>
      <c r="D85" s="171" t="inlineStr">
        <is>
          <t>т</t>
        </is>
      </c>
      <c r="E85" s="216" t="n">
        <v>0.21713500660502</v>
      </c>
      <c r="F85" s="173" t="n">
        <v>10046</v>
      </c>
      <c r="G85" s="5">
        <f>ROUND(E85*F85,2)</f>
        <v/>
      </c>
      <c r="H85" s="174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7">
      <c r="A86" s="171" t="n">
        <v>59</v>
      </c>
      <c r="B86" s="76" t="inlineStr">
        <is>
          <t>02.3.01.02-0016</t>
        </is>
      </c>
      <c r="C86" s="170" t="inlineStr">
        <is>
          <t>Песок природный для строительных: работ средний с крупностью зерен размером свыше 5 мм-до 5% по массе</t>
        </is>
      </c>
      <c r="D86" s="171" t="inlineStr">
        <is>
          <t>м3</t>
        </is>
      </c>
      <c r="E86" s="216" t="n">
        <v>20.417437252312</v>
      </c>
      <c r="F86" s="173" t="n">
        <v>55.26</v>
      </c>
      <c r="G86" s="5">
        <f>ROUND(E86*F86,2)</f>
        <v/>
      </c>
      <c r="H86" s="174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7">
      <c r="A87" s="171" t="n">
        <v>60</v>
      </c>
      <c r="B87" s="76" t="inlineStr">
        <is>
          <t>02.2.05.04-1822</t>
        </is>
      </c>
      <c r="C87" s="170" t="inlineStr">
        <is>
          <t>Щебень М 1000, фракция 40-80(70) мм, группа 2</t>
        </is>
      </c>
      <c r="D87" s="171" t="inlineStr">
        <is>
          <t>м3</t>
        </is>
      </c>
      <c r="E87" s="216" t="n">
        <v>5.7701453104359</v>
      </c>
      <c r="F87" s="173" t="n">
        <v>155.94</v>
      </c>
      <c r="G87" s="5">
        <f>ROUND(E87*F87,2)</f>
        <v/>
      </c>
      <c r="H87" s="174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7">
      <c r="A88" s="171" t="n">
        <v>61</v>
      </c>
      <c r="B88" s="76" t="inlineStr">
        <is>
          <t>05.2.02.01-0037</t>
        </is>
      </c>
      <c r="C88" s="170" t="inlineStr">
        <is>
          <t>Блоки бетонные для стен подвалов полнотелые ФБС9-5-6-Т, бетон B7,5 (М100, объем 0,244 м3, расход арматуры 0,76 кг</t>
        </is>
      </c>
      <c r="D88" s="171" t="inlineStr">
        <is>
          <t>шт</t>
        </is>
      </c>
      <c r="E88" s="216" t="n">
        <v>5.6813738441215</v>
      </c>
      <c r="F88" s="173" t="n">
        <v>151.28</v>
      </c>
      <c r="G88" s="5">
        <f>ROUND(E88*F88,2)</f>
        <v/>
      </c>
      <c r="H88" s="174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7">
      <c r="A89" s="171" t="n">
        <v>62</v>
      </c>
      <c r="B89" s="76" t="inlineStr">
        <is>
          <t>05.2.02.01-0051</t>
        </is>
      </c>
      <c r="C89" s="170" t="inlineStr">
        <is>
          <t>Блоки бетонные для стен подвалов полнотелые ФБС24-3-6-Т, бетон B7,5 (М100, объем 0,406 м3, расход арматуры 0,97 кг</t>
        </is>
      </c>
      <c r="D89" s="171" t="inlineStr">
        <is>
          <t>шт</t>
        </is>
      </c>
      <c r="E89" s="216" t="n">
        <v>2.8406869220608</v>
      </c>
      <c r="F89" s="173" t="n">
        <v>243.6</v>
      </c>
      <c r="G89" s="5">
        <f>ROUND(E89*F89,2)</f>
        <v/>
      </c>
      <c r="H89" s="174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7">
      <c r="A90" s="171" t="n">
        <v>63</v>
      </c>
      <c r="B90" s="76" t="inlineStr">
        <is>
          <t>07.5.01.02-0021</t>
        </is>
      </c>
      <c r="C90" s="170" t="inlineStr">
        <is>
          <t>Лазы круглые</t>
        </is>
      </c>
      <c r="D90" s="171" t="inlineStr">
        <is>
          <t>т</t>
        </is>
      </c>
      <c r="E90" s="216" t="n">
        <v>0.032845442536328</v>
      </c>
      <c r="F90" s="173" t="n">
        <v>13189.34</v>
      </c>
      <c r="G90" s="5">
        <f>ROUND(E90*F90,2)</f>
        <v/>
      </c>
      <c r="H90" s="174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7">
      <c r="A91" s="171" t="n">
        <v>64</v>
      </c>
      <c r="B91" s="76" t="inlineStr">
        <is>
          <t>14.4.04.11-0005</t>
        </is>
      </c>
      <c r="C91" s="170" t="inlineStr">
        <is>
          <t>Эмаль двухкомпонентная из сополимера винилхлорида, модифицированного эпоксидной смолой</t>
        </is>
      </c>
      <c r="D91" s="171" t="inlineStr">
        <is>
          <t>т</t>
        </is>
      </c>
      <c r="E91" s="216" t="n">
        <v>0.0085575693527081</v>
      </c>
      <c r="F91" s="173" t="n">
        <v>48307</v>
      </c>
      <c r="G91" s="5">
        <f>ROUND(E91*F91,2)</f>
        <v/>
      </c>
      <c r="H91" s="174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7">
      <c r="A92" s="171" t="n">
        <v>65</v>
      </c>
      <c r="B92" s="76" t="inlineStr">
        <is>
          <t>23.1.02.06-0112</t>
        </is>
      </c>
      <c r="C92" s="170" t="inlineStr">
        <is>
          <t>Хомуты для крепления кронштейнов, оцинкованные</t>
        </is>
      </c>
      <c r="D92" s="171" t="inlineStr">
        <is>
          <t>т</t>
        </is>
      </c>
      <c r="E92" s="216" t="n">
        <v>0.018464464993395</v>
      </c>
      <c r="F92" s="173" t="n">
        <v>20008.68</v>
      </c>
      <c r="G92" s="5">
        <f>ROUND(E92*F92,2)</f>
        <v/>
      </c>
      <c r="H92" s="174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7">
      <c r="A93" s="171" t="n">
        <v>66</v>
      </c>
      <c r="B93" s="76" t="inlineStr">
        <is>
          <t>08.1.02.06-0043</t>
        </is>
      </c>
      <c r="C93" s="170" t="inlineStr">
        <is>
          <t>Люк чугунный тяжелый</t>
        </is>
      </c>
      <c r="D93" s="171" t="inlineStr">
        <is>
          <t>шт</t>
        </is>
      </c>
      <c r="E93" s="216" t="n">
        <v>0.5326287978863899</v>
      </c>
      <c r="F93" s="173" t="n">
        <v>569.52</v>
      </c>
      <c r="G93" s="5">
        <f>ROUND(E93*F93,2)</f>
        <v/>
      </c>
      <c r="H93" s="174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7">
      <c r="A94" s="171" t="n">
        <v>67</v>
      </c>
      <c r="B94" s="76" t="inlineStr">
        <is>
          <t>05.1.01.13-0043</t>
        </is>
      </c>
      <c r="C94" s="170" t="inlineStr">
        <is>
          <t>Плита железобетонная покрытий, перекрытий и днищ</t>
        </is>
      </c>
      <c r="D94" s="171" t="inlineStr">
        <is>
          <t>м3</t>
        </is>
      </c>
      <c r="E94" s="216" t="n">
        <v>0.21624729194188</v>
      </c>
      <c r="F94" s="173" t="n">
        <v>1382.9</v>
      </c>
      <c r="G94" s="5">
        <f>ROUND(E94*F94,2)</f>
        <v/>
      </c>
      <c r="H94" s="174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7">
      <c r="A95" s="171" t="n">
        <v>68</v>
      </c>
      <c r="B95" s="76" t="inlineStr">
        <is>
          <t>22.2.02.07-0003</t>
        </is>
      </c>
      <c r="C95" s="170" t="inlineStr">
        <is>
          <t>Конструкции стальные порталов ОРУ</t>
        </is>
      </c>
      <c r="D95" s="171" t="inlineStr">
        <is>
          <t>т</t>
        </is>
      </c>
      <c r="E95" s="216" t="n">
        <v>0.023258124174373</v>
      </c>
      <c r="F95" s="173" t="n">
        <v>12500</v>
      </c>
      <c r="G95" s="5">
        <f>ROUND(E95*F95,2)</f>
        <v/>
      </c>
      <c r="H95" s="174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7">
      <c r="A96" s="171" t="n">
        <v>69</v>
      </c>
      <c r="B96" s="76" t="inlineStr">
        <is>
          <t>04.1.02.05-0006</t>
        </is>
      </c>
      <c r="C96" s="170" t="inlineStr">
        <is>
          <t>Смеси бетонные тяжелого бетона (БСТ), класс В15 (М200)</t>
        </is>
      </c>
      <c r="D96" s="171" t="inlineStr">
        <is>
          <t>м3</t>
        </is>
      </c>
      <c r="E96" s="216" t="n">
        <v>0.45717305151915</v>
      </c>
      <c r="F96" s="173" t="n">
        <v>592.76</v>
      </c>
      <c r="G96" s="5">
        <f>ROUND(E96*F96,2)</f>
        <v/>
      </c>
      <c r="H96" s="174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7">
      <c r="A97" s="171" t="n">
        <v>70</v>
      </c>
      <c r="B97" s="76" t="inlineStr">
        <is>
          <t>08.4.03.03-0029</t>
        </is>
      </c>
      <c r="C97" s="170" t="inlineStr">
        <is>
          <t>Сталь арматурная, горячекатаная, периодического профиля, класс А-III, диаметр 6 мм</t>
        </is>
      </c>
      <c r="D97" s="171" t="inlineStr">
        <is>
          <t>т</t>
        </is>
      </c>
      <c r="E97" s="216" t="n">
        <v>0.028140554821664</v>
      </c>
      <c r="F97" s="173" t="n">
        <v>8213.719999999999</v>
      </c>
      <c r="G97" s="5">
        <f>ROUND(E97*F97,2)</f>
        <v/>
      </c>
      <c r="H97" s="174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7">
      <c r="A98" s="171" t="n">
        <v>71</v>
      </c>
      <c r="B98" s="76" t="inlineStr">
        <is>
          <t>07.2.07.04-0007</t>
        </is>
      </c>
      <c r="C98" s="170" t="inlineStr">
        <is>
          <t>Конструкции стальные индивидуальные решетчатые сварные, масса до 0,1 т</t>
        </is>
      </c>
      <c r="D98" s="171" t="inlineStr">
        <is>
          <t>т</t>
        </is>
      </c>
      <c r="E98" s="216" t="n">
        <v>0.017328190224571</v>
      </c>
      <c r="F98" s="173" t="n">
        <v>11500</v>
      </c>
      <c r="G98" s="5">
        <f>ROUND(E98*F98,2)</f>
        <v/>
      </c>
      <c r="H98" s="174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7">
      <c r="A99" s="171" t="n">
        <v>72</v>
      </c>
      <c r="B99" s="76" t="inlineStr">
        <is>
          <t>25.1.01.04-0031</t>
        </is>
      </c>
      <c r="C99" s="170" t="inlineStr">
        <is>
          <t>Шпалы непропитанные для железных дорог, тип I</t>
        </is>
      </c>
      <c r="D99" s="171" t="inlineStr">
        <is>
          <t>шт</t>
        </is>
      </c>
      <c r="E99" s="216" t="n">
        <v>0.7385785997358</v>
      </c>
      <c r="F99" s="173" t="n">
        <v>266.67</v>
      </c>
      <c r="G99" s="5">
        <f>ROUND(E99*F99,2)</f>
        <v/>
      </c>
      <c r="H99" s="174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7">
      <c r="A100" s="171" t="n">
        <v>73</v>
      </c>
      <c r="B100" s="76" t="inlineStr">
        <is>
          <t>05.2.02.01-0035</t>
        </is>
      </c>
      <c r="C100" s="170" t="inlineStr">
        <is>
          <t>Блоки бетонные для стен подвалов полнотелые ФБС9-3-6-Т, бетон B7,5 (М100, объем 0,146 м3, расход арматуры 0,76 кг</t>
        </is>
      </c>
      <c r="D100" s="171" t="inlineStr">
        <is>
          <t>шт</t>
        </is>
      </c>
      <c r="E100" s="216" t="n">
        <v>2.1305151915456</v>
      </c>
      <c r="F100" s="173" t="n">
        <v>90.53</v>
      </c>
      <c r="G100" s="5">
        <f>ROUND(E100*F100,2)</f>
        <v/>
      </c>
      <c r="H100" s="174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7">
      <c r="A101" s="171" t="n">
        <v>74</v>
      </c>
      <c r="B101" s="76" t="inlineStr">
        <is>
          <t>25.1.01.04-0012</t>
        </is>
      </c>
      <c r="C101" s="170" t="inlineStr">
        <is>
          <t>Шпалы из древесины хвойных пород для колеи 600 мм, непропитанные, длина 1200 мм, тип II</t>
        </is>
      </c>
      <c r="D101" s="171" t="inlineStr">
        <is>
          <t>шт</t>
        </is>
      </c>
      <c r="E101" s="216" t="n">
        <v>3.550858652576</v>
      </c>
      <c r="F101" s="173" t="n">
        <v>42.6</v>
      </c>
      <c r="G101" s="5">
        <f>ROUND(E101*F101,2)</f>
        <v/>
      </c>
      <c r="H101" s="174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7">
      <c r="A102" s="171" t="n">
        <v>75</v>
      </c>
      <c r="B102" s="76" t="inlineStr">
        <is>
          <t>12.1.02.01-0011</t>
        </is>
      </c>
      <c r="C102" s="170" t="inlineStr">
        <is>
          <t>Гидроизол ГИ-Г</t>
        </is>
      </c>
      <c r="D102" s="171" t="inlineStr">
        <is>
          <t>м2</t>
        </is>
      </c>
      <c r="E102" s="216" t="n">
        <v>17.001511228534</v>
      </c>
      <c r="F102" s="173" t="n">
        <v>8.6</v>
      </c>
      <c r="G102" s="5">
        <f>ROUND(E102*F102,2)</f>
        <v/>
      </c>
      <c r="H102" s="174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7">
      <c r="A103" s="171" t="n"/>
      <c r="B103" s="76" t="n"/>
      <c r="C103" s="170" t="inlineStr">
        <is>
          <t>Итого основные материалы</t>
        </is>
      </c>
      <c r="D103" s="171" t="n"/>
      <c r="E103" s="216" t="n"/>
      <c r="F103" s="197" t="n"/>
      <c r="G103" s="5">
        <f>SUM(G85:G102)</f>
        <v/>
      </c>
      <c r="H103" s="174">
        <f>G103/$G$186</f>
        <v/>
      </c>
      <c r="I103" s="92" t="n"/>
      <c r="J103" s="5">
        <f>SUM(J85:J102)</f>
        <v/>
      </c>
    </row>
    <row r="104" hidden="1" outlineLevel="1" ht="14.25" customFormat="1" customHeight="1" s="117">
      <c r="A104" s="171" t="n">
        <v>76</v>
      </c>
      <c r="B104" s="76" t="inlineStr">
        <is>
          <t>08.1.02.06-0041</t>
        </is>
      </c>
      <c r="C104" s="170" t="inlineStr">
        <is>
          <t>Люки чугунные: легкие</t>
        </is>
      </c>
      <c r="D104" s="171" t="inlineStr">
        <is>
          <t>шт</t>
        </is>
      </c>
      <c r="E104" s="216" t="n">
        <v>0.3550858652576</v>
      </c>
      <c r="F104" s="173" t="n">
        <v>375</v>
      </c>
      <c r="G104" s="5">
        <f>ROUND(E104*F104,2)</f>
        <v/>
      </c>
      <c r="H104" s="174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7">
      <c r="A105" s="171" t="n">
        <v>77</v>
      </c>
      <c r="B105" s="76" t="inlineStr">
        <is>
          <t>07.2.07.12-0020</t>
        </is>
      </c>
      <c r="C105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1" t="inlineStr">
        <is>
          <t>т</t>
        </is>
      </c>
      <c r="E105" s="216" t="n">
        <v>0.015197675033025</v>
      </c>
      <c r="F105" s="173" t="n">
        <v>7712</v>
      </c>
      <c r="G105" s="5">
        <f>ROUND(E105*F105,2)</f>
        <v/>
      </c>
      <c r="H105" s="174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7">
      <c r="A106" s="171" t="n">
        <v>78</v>
      </c>
      <c r="B106" s="76" t="inlineStr">
        <is>
          <t>04.3.01.09-0014</t>
        </is>
      </c>
      <c r="C106" s="170" t="inlineStr">
        <is>
          <t>Раствор готовый кладочный цементный марки: 100</t>
        </is>
      </c>
      <c r="D106" s="171" t="inlineStr">
        <is>
          <t>м3</t>
        </is>
      </c>
      <c r="E106" s="216" t="n">
        <v>0.19579434610304</v>
      </c>
      <c r="F106" s="173" t="n">
        <v>519.8</v>
      </c>
      <c r="G106" s="5">
        <f>ROUND(E106*F106,2)</f>
        <v/>
      </c>
      <c r="H106" s="174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7">
      <c r="A107" s="171" t="n">
        <v>79</v>
      </c>
      <c r="B107" s="76" t="inlineStr">
        <is>
          <t>14.4.01.09-0428</t>
        </is>
      </c>
      <c r="C107" s="170" t="inlineStr">
        <is>
          <t>Грунтовка: ЭП-057</t>
        </is>
      </c>
      <c r="D107" s="171" t="inlineStr">
        <is>
          <t>т</t>
        </is>
      </c>
      <c r="E107" s="216" t="n">
        <v>0.0014913606340819</v>
      </c>
      <c r="F107" s="173" t="n">
        <v>67340</v>
      </c>
      <c r="G107" s="5">
        <f>ROUND(E107*F107,2)</f>
        <v/>
      </c>
      <c r="H107" s="174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7">
      <c r="A108" s="171" t="n">
        <v>80</v>
      </c>
      <c r="B108" s="76" t="inlineStr">
        <is>
          <t>02.1.01.01-0001</t>
        </is>
      </c>
      <c r="C108" s="170" t="inlineStr">
        <is>
          <t>Глина</t>
        </is>
      </c>
      <c r="D108" s="171" t="inlineStr">
        <is>
          <t>м3</t>
        </is>
      </c>
      <c r="E108" s="216" t="n">
        <v>0.94303704095112</v>
      </c>
      <c r="F108" s="173" t="n">
        <v>87.8</v>
      </c>
      <c r="G108" s="5">
        <f>ROUND(E108*F108,2)</f>
        <v/>
      </c>
      <c r="H108" s="174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7">
      <c r="A109" s="171" t="n">
        <v>81</v>
      </c>
      <c r="B109" s="76" t="inlineStr">
        <is>
          <t>08.3.05.02-0101</t>
        </is>
      </c>
      <c r="C109" s="170" t="inlineStr">
        <is>
          <t>Сталь листовая углеродистая обыкновенного качества марки ВСт3пс5 толщиной: 4-6 мм</t>
        </is>
      </c>
      <c r="D109" s="171" t="inlineStr">
        <is>
          <t>т</t>
        </is>
      </c>
      <c r="E109" s="216" t="n">
        <v>0.012552285336856</v>
      </c>
      <c r="F109" s="173" t="n">
        <v>5763</v>
      </c>
      <c r="G109" s="5">
        <f>ROUND(E109*F109,2)</f>
        <v/>
      </c>
      <c r="H109" s="174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7">
      <c r="A110" s="171" t="n">
        <v>82</v>
      </c>
      <c r="B110" s="76" t="inlineStr">
        <is>
          <t>01.7.03.01-0001</t>
        </is>
      </c>
      <c r="C110" s="170" t="inlineStr">
        <is>
          <t>Вода</t>
        </is>
      </c>
      <c r="D110" s="171" t="inlineStr">
        <is>
          <t>м3</t>
        </is>
      </c>
      <c r="E110" s="216" t="n">
        <v>19.12343334214</v>
      </c>
      <c r="F110" s="173" t="n">
        <v>2.44</v>
      </c>
      <c r="G110" s="5">
        <f>ROUND(E110*F110,2)</f>
        <v/>
      </c>
      <c r="H110" s="174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7">
      <c r="A111" s="171" t="n">
        <v>83</v>
      </c>
      <c r="B111" s="76" t="inlineStr">
        <is>
          <t>01.7.15.10-0053</t>
        </is>
      </c>
      <c r="C111" s="170" t="inlineStr">
        <is>
          <t>Скобы: металлические</t>
        </is>
      </c>
      <c r="D111" s="171" t="inlineStr">
        <is>
          <t>кг</t>
        </is>
      </c>
      <c r="E111" s="216" t="n">
        <v>7.2224464993395</v>
      </c>
      <c r="F111" s="173" t="n">
        <v>6.4</v>
      </c>
      <c r="G111" s="5">
        <f>ROUND(E111*F111,2)</f>
        <v/>
      </c>
      <c r="H111" s="174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7">
      <c r="A112" s="171" t="n">
        <v>84</v>
      </c>
      <c r="B112" s="76" t="inlineStr">
        <is>
          <t>14.4.04.08-0003</t>
        </is>
      </c>
      <c r="C112" s="170" t="inlineStr">
        <is>
          <t>Эмаль ПФ-115 серая</t>
        </is>
      </c>
      <c r="D112" s="171" t="inlineStr">
        <is>
          <t>т</t>
        </is>
      </c>
      <c r="E112" s="216" t="n">
        <v>0.0031780184940555</v>
      </c>
      <c r="F112" s="173" t="n">
        <v>14312.87</v>
      </c>
      <c r="G112" s="5">
        <f>ROUND(E112*F112,2)</f>
        <v/>
      </c>
      <c r="H112" s="174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7">
      <c r="A113" s="171" t="n">
        <v>85</v>
      </c>
      <c r="B113" s="76" t="inlineStr">
        <is>
          <t>01.7.07.29-0031</t>
        </is>
      </c>
      <c r="C113" s="170" t="inlineStr">
        <is>
          <t>Каболка</t>
        </is>
      </c>
      <c r="D113" s="171" t="inlineStr">
        <is>
          <t>т</t>
        </is>
      </c>
      <c r="E113" s="216" t="n">
        <v>0.0014380977542933</v>
      </c>
      <c r="F113" s="173" t="n">
        <v>30030</v>
      </c>
      <c r="G113" s="5">
        <f>ROUND(E113*F113,2)</f>
        <v/>
      </c>
      <c r="H113" s="174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7">
      <c r="A114" s="171" t="n">
        <v>86</v>
      </c>
      <c r="B114" s="76" t="inlineStr">
        <is>
          <t>07.2.05.01-0032</t>
        </is>
      </c>
      <c r="C114" s="170" t="inlineStr">
        <is>
          <t>Ограждения лестничных проемов, лестничные марши, пожарные лестницы</t>
        </is>
      </c>
      <c r="D114" s="171" t="inlineStr">
        <is>
          <t>т</t>
        </is>
      </c>
      <c r="E114" s="216" t="n">
        <v>0.0056813738441215</v>
      </c>
      <c r="F114" s="173" t="n">
        <v>7571</v>
      </c>
      <c r="G114" s="5">
        <f>ROUND(E114*F114,2)</f>
        <v/>
      </c>
      <c r="H114" s="174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7">
      <c r="A115" s="171" t="n">
        <v>87</v>
      </c>
      <c r="B115" s="76" t="inlineStr">
        <is>
          <t>04.3.01.09-0012</t>
        </is>
      </c>
      <c r="C115" s="170" t="inlineStr">
        <is>
          <t>Раствор готовый кладочный цементный марки: 50</t>
        </is>
      </c>
      <c r="D115" s="171" t="inlineStr">
        <is>
          <t>м3</t>
        </is>
      </c>
      <c r="E115" s="216" t="n">
        <v>0.085859762219287</v>
      </c>
      <c r="F115" s="173" t="n">
        <v>485.9</v>
      </c>
      <c r="G115" s="5">
        <f>ROUND(E115*F115,2)</f>
        <v/>
      </c>
      <c r="H115" s="174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7">
      <c r="A116" s="171" t="n">
        <v>88</v>
      </c>
      <c r="B116" s="76" t="inlineStr">
        <is>
          <t>02.2.05.04-0056</t>
        </is>
      </c>
      <c r="C116" s="170" t="inlineStr">
        <is>
          <t>Щебень из гравия для строительных работ марка 1000, фракция 40-70 мм</t>
        </is>
      </c>
      <c r="D116" s="171" t="inlineStr">
        <is>
          <t>м3</t>
        </is>
      </c>
      <c r="E116" s="216" t="n">
        <v>0.30182298546896</v>
      </c>
      <c r="F116" s="173" t="n">
        <v>134.02</v>
      </c>
      <c r="G116" s="5">
        <f>ROUND(E116*F116,2)</f>
        <v/>
      </c>
      <c r="H116" s="174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7">
      <c r="A117" s="171" t="n">
        <v>89</v>
      </c>
      <c r="B117" s="76" t="inlineStr">
        <is>
          <t>01.2.03.03-0013</t>
        </is>
      </c>
      <c r="C117" s="170" t="inlineStr">
        <is>
          <t>Мастика битумная кровельная горячая</t>
        </is>
      </c>
      <c r="D117" s="171" t="inlineStr">
        <is>
          <t>т</t>
        </is>
      </c>
      <c r="E117" s="216" t="n">
        <v>0.010652575957728</v>
      </c>
      <c r="F117" s="173" t="n">
        <v>3390</v>
      </c>
      <c r="G117" s="5">
        <f>ROUND(E117*F117,2)</f>
        <v/>
      </c>
      <c r="H117" s="174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7">
      <c r="A118" s="171" t="n">
        <v>90</v>
      </c>
      <c r="B118" s="76" t="inlineStr">
        <is>
          <t>02.2.05.04-0072</t>
        </is>
      </c>
      <c r="C118" s="170" t="inlineStr">
        <is>
          <t>Щебень из природного камня для строительных работ марка: 200, фракция 10-20 мм</t>
        </is>
      </c>
      <c r="D118" s="171" t="inlineStr">
        <is>
          <t>м3</t>
        </is>
      </c>
      <c r="E118" s="216" t="n">
        <v>0.31087767503303</v>
      </c>
      <c r="F118" s="173" t="n">
        <v>106.3</v>
      </c>
      <c r="G118" s="5">
        <f>ROUND(E118*F118,2)</f>
        <v/>
      </c>
      <c r="H118" s="174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7">
      <c r="A119" s="171" t="n">
        <v>91</v>
      </c>
      <c r="B119" s="76" t="inlineStr">
        <is>
          <t>01.7.07.29-0111</t>
        </is>
      </c>
      <c r="C119" s="170" t="inlineStr">
        <is>
          <t>Пакля пропитанная</t>
        </is>
      </c>
      <c r="D119" s="171" t="inlineStr">
        <is>
          <t>кг</t>
        </is>
      </c>
      <c r="E119" s="216" t="n">
        <v>3.4443328929987</v>
      </c>
      <c r="F119" s="173" t="n">
        <v>9.039999999999999</v>
      </c>
      <c r="G119" s="5">
        <f>ROUND(E119*F119,2)</f>
        <v/>
      </c>
      <c r="H119" s="174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7">
      <c r="A120" s="171" t="n">
        <v>92</v>
      </c>
      <c r="B120" s="76" t="inlineStr">
        <is>
          <t>999-9950</t>
        </is>
      </c>
      <c r="C120" s="170" t="inlineStr">
        <is>
          <t>Вспомогательные ненормируемые ресурсы (2% от Оплаты труда рабочих)</t>
        </is>
      </c>
      <c r="D120" s="171" t="inlineStr">
        <is>
          <t>руб.</t>
        </is>
      </c>
      <c r="E120" s="216" t="n">
        <v>28.685007978864</v>
      </c>
      <c r="F120" s="173" t="n">
        <v>1</v>
      </c>
      <c r="G120" s="5">
        <f>ROUND(E120*F120,2)</f>
        <v/>
      </c>
      <c r="H120" s="174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7">
      <c r="A121" s="171" t="n">
        <v>93</v>
      </c>
      <c r="B121" s="76" t="inlineStr">
        <is>
          <t>01.3.01.01-0009</t>
        </is>
      </c>
      <c r="C121" s="170" t="inlineStr">
        <is>
          <t>Бензин растворитель</t>
        </is>
      </c>
      <c r="D121" s="171" t="inlineStr">
        <is>
          <t>т</t>
        </is>
      </c>
      <c r="E121" s="216" t="n">
        <v>0.0042432760898283</v>
      </c>
      <c r="F121" s="173" t="n">
        <v>6143.8</v>
      </c>
      <c r="G121" s="5">
        <f>ROUND(E121*F121,2)</f>
        <v/>
      </c>
      <c r="H121" s="174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7">
      <c r="A122" s="171" t="n">
        <v>94</v>
      </c>
      <c r="B122" s="76" t="inlineStr">
        <is>
          <t>01.3.05.23-0181</t>
        </is>
      </c>
      <c r="C122" s="170" t="inlineStr">
        <is>
          <t>Стекло натриевое жидкое каустическое</t>
        </is>
      </c>
      <c r="D122" s="171" t="inlineStr">
        <is>
          <t>т</t>
        </is>
      </c>
      <c r="E122" s="216" t="n">
        <v>0.009356512549537699</v>
      </c>
      <c r="F122" s="173" t="n">
        <v>2734.6</v>
      </c>
      <c r="G122" s="5">
        <f>ROUND(E122*F122,2)</f>
        <v/>
      </c>
      <c r="H122" s="174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7">
      <c r="A123" s="171" t="n">
        <v>95</v>
      </c>
      <c r="B123" s="76" t="inlineStr">
        <is>
          <t>01.7.15.03-0041</t>
        </is>
      </c>
      <c r="C123" s="170" t="inlineStr">
        <is>
          <t>Болты с гайками и шайбами строительные</t>
        </is>
      </c>
      <c r="D123" s="171" t="inlineStr">
        <is>
          <t>т</t>
        </is>
      </c>
      <c r="E123" s="216" t="n">
        <v>0.0026098811096433</v>
      </c>
      <c r="F123" s="173" t="n">
        <v>9040.01</v>
      </c>
      <c r="G123" s="5">
        <f>ROUND(E123*F123,2)</f>
        <v/>
      </c>
      <c r="H123" s="174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7">
      <c r="A124" s="171" t="n">
        <v>96</v>
      </c>
      <c r="B124" s="76" t="inlineStr">
        <is>
          <t>02.2.04.03-0003</t>
        </is>
      </c>
      <c r="C124" s="170" t="inlineStr">
        <is>
          <t>Смесь песчано-гравийная природная</t>
        </is>
      </c>
      <c r="D124" s="171" t="inlineStr">
        <is>
          <t>м3</t>
        </is>
      </c>
      <c r="E124" s="216" t="n">
        <v>0.39165970937913</v>
      </c>
      <c r="F124" s="173" t="n">
        <v>60</v>
      </c>
      <c r="G124" s="5">
        <f>ROUND(E124*F124,2)</f>
        <v/>
      </c>
      <c r="H124" s="174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7">
      <c r="A125" s="171" t="n">
        <v>97</v>
      </c>
      <c r="B125" s="76" t="inlineStr">
        <is>
          <t>01.7.07.13-0011</t>
        </is>
      </c>
      <c r="C125" s="170" t="inlineStr">
        <is>
          <t>Порошок № 2 для кислотоупорной замазки</t>
        </is>
      </c>
      <c r="D125" s="171" t="inlineStr">
        <is>
          <t>т</t>
        </is>
      </c>
      <c r="E125" s="216" t="n">
        <v>0.018695270805812</v>
      </c>
      <c r="F125" s="173" t="n">
        <v>1234</v>
      </c>
      <c r="G125" s="5">
        <f>ROUND(E125*F125,2)</f>
        <v/>
      </c>
      <c r="H125" s="174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7">
      <c r="A126" s="171" t="n">
        <v>98</v>
      </c>
      <c r="B126" s="76" t="inlineStr">
        <is>
          <t>01.3.02.08-0001</t>
        </is>
      </c>
      <c r="C126" s="170" t="inlineStr">
        <is>
          <t>Кислород технический: газообразный</t>
        </is>
      </c>
      <c r="D126" s="171" t="inlineStr">
        <is>
          <t>м3</t>
        </is>
      </c>
      <c r="E126" s="216" t="n">
        <v>3.4103689299868</v>
      </c>
      <c r="F126" s="173" t="n">
        <v>6.22</v>
      </c>
      <c r="G126" s="5">
        <f>ROUND(E126*F126,2)</f>
        <v/>
      </c>
      <c r="H126" s="174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7">
      <c r="A127" s="171" t="n">
        <v>99</v>
      </c>
      <c r="B127" s="76" t="inlineStr">
        <is>
          <t>01.3.02.09-0022</t>
        </is>
      </c>
      <c r="C127" s="170" t="inlineStr">
        <is>
          <t>Пропан-бутан, смесь техническая</t>
        </is>
      </c>
      <c r="D127" s="171" t="inlineStr">
        <is>
          <t>кг</t>
        </is>
      </c>
      <c r="E127" s="216" t="n">
        <v>3.4825578863937</v>
      </c>
      <c r="F127" s="173" t="n">
        <v>6.09</v>
      </c>
      <c r="G127" s="5">
        <f>ROUND(E127*F127,2)</f>
        <v/>
      </c>
      <c r="H127" s="174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7">
      <c r="A128" s="171" t="n">
        <v>100</v>
      </c>
      <c r="B128" s="76" t="inlineStr">
        <is>
          <t>14.4.01.01-0003</t>
        </is>
      </c>
      <c r="C128" s="170" t="inlineStr">
        <is>
          <t>Грунтовка: ГФ-021 красно-коричневая</t>
        </is>
      </c>
      <c r="D128" s="171" t="inlineStr">
        <is>
          <t>т</t>
        </is>
      </c>
      <c r="E128" s="216" t="n">
        <v>0.0011717833553501</v>
      </c>
      <c r="F128" s="173" t="n">
        <v>15620</v>
      </c>
      <c r="G128" s="5">
        <f>ROUND(E128*F128,2)</f>
        <v/>
      </c>
      <c r="H128" s="174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7">
      <c r="A129" s="171" t="n">
        <v>101</v>
      </c>
      <c r="B129" s="76" t="inlineStr">
        <is>
          <t>25.2.01.01-0001</t>
        </is>
      </c>
      <c r="C129" s="170" t="inlineStr">
        <is>
          <t>Бирки-оконцеватели</t>
        </is>
      </c>
      <c r="D129" s="171" t="inlineStr">
        <is>
          <t>100 шт</t>
        </is>
      </c>
      <c r="E129" s="216" t="n">
        <v>0.28406869220608</v>
      </c>
      <c r="F129" s="173" t="n">
        <v>63</v>
      </c>
      <c r="G129" s="5">
        <f>ROUND(E129*F129,2)</f>
        <v/>
      </c>
      <c r="H129" s="174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7">
      <c r="A130" s="171" t="n">
        <v>102</v>
      </c>
      <c r="B130" s="76" t="inlineStr">
        <is>
          <t>20.2.09.13-0011</t>
        </is>
      </c>
      <c r="C130" s="170" t="inlineStr">
        <is>
          <t>Муфта</t>
        </is>
      </c>
      <c r="D130" s="171" t="inlineStr">
        <is>
          <t>шт</t>
        </is>
      </c>
      <c r="E130" s="216" t="n">
        <v>3.550858652576</v>
      </c>
      <c r="F130" s="173" t="n">
        <v>5</v>
      </c>
      <c r="G130" s="5">
        <f>ROUND(E130*F130,2)</f>
        <v/>
      </c>
      <c r="H130" s="174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7">
      <c r="A131" s="171" t="n">
        <v>103</v>
      </c>
      <c r="B131" s="76" t="inlineStr">
        <is>
          <t>01.2.01.02-0054</t>
        </is>
      </c>
      <c r="C131" s="170" t="inlineStr">
        <is>
          <t>Битумы нефтяные строительные марки: БН-90/10</t>
        </is>
      </c>
      <c r="D131" s="171" t="inlineStr">
        <is>
          <t>т</t>
        </is>
      </c>
      <c r="E131" s="216" t="n">
        <v>0.012410250990753</v>
      </c>
      <c r="F131" s="173" t="n">
        <v>1383.1</v>
      </c>
      <c r="G131" s="5">
        <f>ROUND(E131*F131,2)</f>
        <v/>
      </c>
      <c r="H131" s="174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7">
      <c r="A132" s="171" t="n">
        <v>104</v>
      </c>
      <c r="B132" s="76" t="inlineStr">
        <is>
          <t>19.2.02.02-0013</t>
        </is>
      </c>
      <c r="C132" s="170" t="inlineStr">
        <is>
          <t>Зонты вентиляционных систем из листовой оцинкованной стали,: круглые, диаметром шахты 315 мм</t>
        </is>
      </c>
      <c r="D132" s="171" t="inlineStr">
        <is>
          <t>шт</t>
        </is>
      </c>
      <c r="E132" s="216" t="n">
        <v>0.1775429326288</v>
      </c>
      <c r="F132" s="173" t="n">
        <v>90.7</v>
      </c>
      <c r="G132" s="5">
        <f>ROUND(E132*F132,2)</f>
        <v/>
      </c>
      <c r="H132" s="174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7">
      <c r="A133" s="171" t="n">
        <v>105</v>
      </c>
      <c r="B133" s="76" t="inlineStr">
        <is>
          <t>14.5.09.04-0114</t>
        </is>
      </c>
      <c r="C133" s="170" t="inlineStr">
        <is>
          <t>Отвердитель: № 3</t>
        </is>
      </c>
      <c r="D133" s="171" t="inlineStr">
        <is>
          <t>т</t>
        </is>
      </c>
      <c r="E133" s="216" t="n">
        <v>0.00010652575957728</v>
      </c>
      <c r="F133" s="173" t="n">
        <v>123650</v>
      </c>
      <c r="G133" s="5">
        <f>ROUND(E133*F133,2)</f>
        <v/>
      </c>
      <c r="H133" s="174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7">
      <c r="A134" s="171" t="n">
        <v>106</v>
      </c>
      <c r="B134" s="76" t="inlineStr">
        <is>
          <t>01.7.11.07-0034</t>
        </is>
      </c>
      <c r="C134" s="170" t="inlineStr">
        <is>
          <t>Электроды диаметром: 4 мм Э42А</t>
        </is>
      </c>
      <c r="D134" s="171" t="inlineStr">
        <is>
          <t>кг</t>
        </is>
      </c>
      <c r="E134" s="216" t="n">
        <v>1.2428005284016</v>
      </c>
      <c r="F134" s="173" t="n">
        <v>10.57</v>
      </c>
      <c r="G134" s="5">
        <f>ROUND(E134*F134,2)</f>
        <v/>
      </c>
      <c r="H134" s="174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7">
      <c r="A135" s="171" t="n">
        <v>107</v>
      </c>
      <c r="B135" s="76" t="inlineStr">
        <is>
          <t>14.5.09.07-0029</t>
        </is>
      </c>
      <c r="C135" s="170" t="inlineStr">
        <is>
          <t>Растворитель марки: Р-4</t>
        </is>
      </c>
      <c r="D135" s="171" t="inlineStr">
        <is>
          <t>т</t>
        </is>
      </c>
      <c r="E135" s="216" t="n">
        <v>0.0011895376486129</v>
      </c>
      <c r="F135" s="173" t="n">
        <v>9420</v>
      </c>
      <c r="G135" s="5">
        <f>ROUND(E135*F135,2)</f>
        <v/>
      </c>
      <c r="H135" s="174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7">
      <c r="A136" s="171" t="n">
        <v>108</v>
      </c>
      <c r="B136" s="76" t="inlineStr">
        <is>
          <t>01.7.07.12-0024</t>
        </is>
      </c>
      <c r="C136" s="170" t="inlineStr">
        <is>
          <t>Пленка полиэтиленовая толщиной: 0,15 мм</t>
        </is>
      </c>
      <c r="D136" s="171" t="inlineStr">
        <is>
          <t>м2</t>
        </is>
      </c>
      <c r="E136" s="216" t="n">
        <v>3.0537384412153</v>
      </c>
      <c r="F136" s="173" t="n">
        <v>3.62</v>
      </c>
      <c r="G136" s="5">
        <f>ROUND(E136*F136,2)</f>
        <v/>
      </c>
      <c r="H136" s="174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7">
      <c r="A137" s="171" t="n">
        <v>109</v>
      </c>
      <c r="B137" s="76" t="inlineStr">
        <is>
          <t>01.7.11.07-0066</t>
        </is>
      </c>
      <c r="C137" s="170" t="inlineStr">
        <is>
          <t>Электроды диаметром: 8 мм Э46</t>
        </is>
      </c>
      <c r="D137" s="171" t="inlineStr">
        <is>
          <t>т</t>
        </is>
      </c>
      <c r="E137" s="216" t="n">
        <v>0.0011362747688243</v>
      </c>
      <c r="F137" s="173" t="n">
        <v>9503</v>
      </c>
      <c r="G137" s="5">
        <f>ROUND(E137*F137,2)</f>
        <v/>
      </c>
      <c r="H137" s="174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7">
      <c r="A138" s="171" t="n">
        <v>110</v>
      </c>
      <c r="B138" s="76" t="inlineStr">
        <is>
          <t>01.3.05.23-0102</t>
        </is>
      </c>
      <c r="C138" s="170" t="inlineStr">
        <is>
          <t>Натрий кремнефтористый технический, сорт I</t>
        </is>
      </c>
      <c r="D138" s="171" t="inlineStr">
        <is>
          <t>т</t>
        </is>
      </c>
      <c r="E138" s="216" t="n">
        <v>0.0014025891677675</v>
      </c>
      <c r="F138" s="173" t="n">
        <v>7062.5</v>
      </c>
      <c r="G138" s="5">
        <f>ROUND(E138*F138,2)</f>
        <v/>
      </c>
      <c r="H138" s="174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7">
      <c r="A139" s="171" t="n">
        <v>111</v>
      </c>
      <c r="B139" s="76" t="inlineStr">
        <is>
          <t>05.1.05.16-0001</t>
        </is>
      </c>
      <c r="C139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1" t="inlineStr">
        <is>
          <t>м3</t>
        </is>
      </c>
      <c r="E139" s="216" t="n">
        <v>0.0056813738441215</v>
      </c>
      <c r="F139" s="173" t="n">
        <v>1410</v>
      </c>
      <c r="G139" s="5">
        <f>ROUND(E139*F139,2)</f>
        <v/>
      </c>
      <c r="H139" s="174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7">
      <c r="A140" s="171" t="n">
        <v>112</v>
      </c>
      <c r="B140" s="76" t="inlineStr">
        <is>
          <t>08.3.03.04-0012</t>
        </is>
      </c>
      <c r="C140" s="170" t="inlineStr">
        <is>
          <t>Проволока светлая диаметром: 1,1 мм</t>
        </is>
      </c>
      <c r="D140" s="171" t="inlineStr">
        <is>
          <t>т</t>
        </is>
      </c>
      <c r="E140" s="216" t="n">
        <v>0.00078118890356671</v>
      </c>
      <c r="F140" s="173" t="n">
        <v>10200</v>
      </c>
      <c r="G140" s="5">
        <f>ROUND(E140*F140,2)</f>
        <v/>
      </c>
      <c r="H140" s="174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7">
      <c r="A141" s="171" t="n">
        <v>113</v>
      </c>
      <c r="B141" s="76" t="inlineStr">
        <is>
          <t>14.5.09.04-0115</t>
        </is>
      </c>
      <c r="C141" s="170" t="inlineStr">
        <is>
          <t>Отвердитель: амино-фенольный АФ-2</t>
        </is>
      </c>
      <c r="D141" s="171" t="inlineStr">
        <is>
          <t>т</t>
        </is>
      </c>
      <c r="E141" s="216" t="n">
        <v>0.00015978863936592</v>
      </c>
      <c r="F141" s="173" t="n">
        <v>48600</v>
      </c>
      <c r="G141" s="5">
        <f>ROUND(E141*F141,2)</f>
        <v/>
      </c>
      <c r="H141" s="174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7">
      <c r="A142" s="171" t="n">
        <v>114</v>
      </c>
      <c r="B142" s="76" t="inlineStr">
        <is>
          <t>01.7.20.08-0031</t>
        </is>
      </c>
      <c r="C142" s="170" t="inlineStr">
        <is>
          <t>Бязь суровая арт. 6804</t>
        </is>
      </c>
      <c r="D142" s="171" t="inlineStr">
        <is>
          <t>10 м2</t>
        </is>
      </c>
      <c r="E142" s="216" t="n">
        <v>0.091257067371202</v>
      </c>
      <c r="F142" s="173" t="n">
        <v>79.09999999999999</v>
      </c>
      <c r="G142" s="5">
        <f>ROUND(E142*F142,2)</f>
        <v/>
      </c>
      <c r="H142" s="174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7">
      <c r="A143" s="171" t="n">
        <v>115</v>
      </c>
      <c r="B143" s="76" t="inlineStr">
        <is>
          <t>04.3.01.09-0023</t>
        </is>
      </c>
      <c r="C143" s="170" t="inlineStr">
        <is>
          <t>Раствор готовый отделочный тяжелый,: цементный 1:3</t>
        </is>
      </c>
      <c r="D143" s="171" t="inlineStr">
        <is>
          <t>м3</t>
        </is>
      </c>
      <c r="E143" s="216" t="n">
        <v>0.012996142668428</v>
      </c>
      <c r="F143" s="173" t="n">
        <v>497</v>
      </c>
      <c r="G143" s="5">
        <f>ROUND(E143*F143,2)</f>
        <v/>
      </c>
      <c r="H143" s="174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7">
      <c r="A144" s="171" t="n">
        <v>116</v>
      </c>
      <c r="B144" s="76" t="inlineStr">
        <is>
          <t>01.7.07.13-0001</t>
        </is>
      </c>
      <c r="C144" s="170" t="inlineStr">
        <is>
          <t>Мука андезитовая кислотоупорная, марка: А</t>
        </is>
      </c>
      <c r="D144" s="171" t="inlineStr">
        <is>
          <t>т</t>
        </is>
      </c>
      <c r="E144" s="216" t="n">
        <v>0.009321003963011901</v>
      </c>
      <c r="F144" s="173" t="n">
        <v>688.8</v>
      </c>
      <c r="G144" s="5">
        <f>ROUND(E144*F144,2)</f>
        <v/>
      </c>
      <c r="H144" s="174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7">
      <c r="A145" s="171" t="n">
        <v>117</v>
      </c>
      <c r="B145" s="76" t="inlineStr">
        <is>
          <t>03.2.02.08-0001</t>
        </is>
      </c>
      <c r="C145" s="170" t="inlineStr">
        <is>
          <t>Цемент гипсоглиноземистый расширяющийся</t>
        </is>
      </c>
      <c r="D145" s="171" t="inlineStr">
        <is>
          <t>т</t>
        </is>
      </c>
      <c r="E145" s="216" t="n">
        <v>0.0034443328929987</v>
      </c>
      <c r="F145" s="173" t="n">
        <v>1836</v>
      </c>
      <c r="G145" s="5">
        <f>ROUND(E145*F145,2)</f>
        <v/>
      </c>
      <c r="H145" s="174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7">
      <c r="A146" s="171" t="n">
        <v>118</v>
      </c>
      <c r="B146" s="76" t="inlineStr">
        <is>
          <t>08.1.02.11-0001</t>
        </is>
      </c>
      <c r="C146" s="170" t="inlineStr">
        <is>
          <t>Поковки из квадратных заготовок, масса: 1,8 кг</t>
        </is>
      </c>
      <c r="D146" s="171" t="inlineStr">
        <is>
          <t>т</t>
        </is>
      </c>
      <c r="E146" s="216" t="n">
        <v>0.0010475033025099</v>
      </c>
      <c r="F146" s="173" t="n">
        <v>5989</v>
      </c>
      <c r="G146" s="5">
        <f>ROUND(E146*F146,2)</f>
        <v/>
      </c>
      <c r="H146" s="174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7">
      <c r="A147" s="171" t="n">
        <v>119</v>
      </c>
      <c r="B147" s="76" t="inlineStr">
        <is>
          <t>08.3.11.01-0091</t>
        </is>
      </c>
      <c r="C147" s="170" t="inlineStr">
        <is>
          <t>Швеллеры № 40 из стали марки: Ст0</t>
        </is>
      </c>
      <c r="D147" s="171" t="inlineStr">
        <is>
          <t>т</t>
        </is>
      </c>
      <c r="E147" s="216" t="n">
        <v>0.0011007661822985</v>
      </c>
      <c r="F147" s="173" t="n">
        <v>4920</v>
      </c>
      <c r="G147" s="5">
        <f>ROUND(E147*F147,2)</f>
        <v/>
      </c>
      <c r="H147" s="174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7">
      <c r="A148" s="171" t="n">
        <v>120</v>
      </c>
      <c r="B148" s="76" t="inlineStr">
        <is>
          <t>01.7.15.03-0042</t>
        </is>
      </c>
      <c r="C148" s="170" t="inlineStr">
        <is>
          <t>Болты с гайками и шайбами строительные</t>
        </is>
      </c>
      <c r="D148" s="171" t="inlineStr">
        <is>
          <t>кг</t>
        </is>
      </c>
      <c r="E148" s="216" t="n">
        <v>0.59831968295905</v>
      </c>
      <c r="F148" s="173" t="n">
        <v>9.039999999999999</v>
      </c>
      <c r="G148" s="5">
        <f>ROUND(E148*F148,2)</f>
        <v/>
      </c>
      <c r="H148" s="174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7">
      <c r="A149" s="171" t="n">
        <v>121</v>
      </c>
      <c r="B149" s="76" t="inlineStr">
        <is>
          <t>01.7.17.11-0001</t>
        </is>
      </c>
      <c r="C149" s="170" t="inlineStr">
        <is>
          <t>Бумага шлифовальная</t>
        </is>
      </c>
      <c r="D149" s="171" t="inlineStr">
        <is>
          <t>кг</t>
        </is>
      </c>
      <c r="E149" s="216" t="n">
        <v>0.10652575957728</v>
      </c>
      <c r="F149" s="173" t="n">
        <v>50</v>
      </c>
      <c r="G149" s="5">
        <f>ROUND(E149*F149,2)</f>
        <v/>
      </c>
      <c r="H149" s="174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7">
      <c r="A150" s="171" t="n">
        <v>122</v>
      </c>
      <c r="B150" s="76" t="inlineStr">
        <is>
          <t>07.2.01.01-0003</t>
        </is>
      </c>
      <c r="C150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1" t="inlineStr">
        <is>
          <t>т</t>
        </is>
      </c>
      <c r="E150" s="216" t="n">
        <v>0.00053262879788639</v>
      </c>
      <c r="F150" s="173" t="n">
        <v>9670</v>
      </c>
      <c r="G150" s="5">
        <f>ROUND(E150*F150,2)</f>
        <v/>
      </c>
      <c r="H150" s="174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7">
      <c r="A151" s="171" t="n">
        <v>123</v>
      </c>
      <c r="B151" s="76" t="inlineStr">
        <is>
          <t>14.4.02.09-0001</t>
        </is>
      </c>
      <c r="C151" s="170" t="inlineStr">
        <is>
          <t>Краска</t>
        </is>
      </c>
      <c r="D151" s="171" t="inlineStr">
        <is>
          <t>кг</t>
        </is>
      </c>
      <c r="E151" s="216" t="n">
        <v>0.14913606340819</v>
      </c>
      <c r="F151" s="173" t="n">
        <v>28.6</v>
      </c>
      <c r="G151" s="5">
        <f>ROUND(E151*F151,2)</f>
        <v/>
      </c>
      <c r="H151" s="174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7">
      <c r="A152" s="171" t="n">
        <v>124</v>
      </c>
      <c r="B152" s="76" t="inlineStr">
        <is>
          <t>01.7.11.07-0032</t>
        </is>
      </c>
      <c r="C152" s="170" t="inlineStr">
        <is>
          <t>Электроды диаметром: 4 мм Э42</t>
        </is>
      </c>
      <c r="D152" s="171" t="inlineStr">
        <is>
          <t>т</t>
        </is>
      </c>
      <c r="E152" s="216" t="n">
        <v>0.00039059445178336</v>
      </c>
      <c r="F152" s="173" t="n">
        <v>10315.01</v>
      </c>
      <c r="G152" s="5">
        <f>ROUND(E152*F152,2)</f>
        <v/>
      </c>
      <c r="H152" s="174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7">
      <c r="A153" s="171" t="n">
        <v>125</v>
      </c>
      <c r="B153" s="76" t="inlineStr">
        <is>
          <t>25.1.01.05-0025</t>
        </is>
      </c>
      <c r="C153" s="170" t="inlineStr">
        <is>
          <t>Шпалы из древесины хвойных пород длиной: 1500 мм для колеи 750 мм пропитанные, тип 2</t>
        </is>
      </c>
      <c r="D153" s="171" t="inlineStr">
        <is>
          <t>шт</t>
        </is>
      </c>
      <c r="E153" s="216" t="n">
        <v>0.053902034346103</v>
      </c>
      <c r="F153" s="173" t="n">
        <v>68</v>
      </c>
      <c r="G153" s="5">
        <f>ROUND(E153*F153,2)</f>
        <v/>
      </c>
      <c r="H153" s="174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7">
      <c r="A154" s="171" t="n">
        <v>126</v>
      </c>
      <c r="B154" s="76" t="inlineStr">
        <is>
          <t>01.3.01.03-0002</t>
        </is>
      </c>
      <c r="C154" s="170" t="inlineStr">
        <is>
          <t>Керосин для технических целей марок КТ-1, КТ-2</t>
        </is>
      </c>
      <c r="D154" s="171" t="inlineStr">
        <is>
          <t>т</t>
        </is>
      </c>
      <c r="E154" s="216" t="n">
        <v>0.0012783091149273</v>
      </c>
      <c r="F154" s="173" t="n">
        <v>2606.9</v>
      </c>
      <c r="G154" s="5">
        <f>ROUND(E154*F154,2)</f>
        <v/>
      </c>
      <c r="H154" s="174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7">
      <c r="A155" s="171" t="n">
        <v>127</v>
      </c>
      <c r="B155" s="76" t="inlineStr">
        <is>
          <t>01.7.02.07-0011</t>
        </is>
      </c>
      <c r="C155" s="170" t="inlineStr">
        <is>
          <t>Прессшпан листовой, марки А</t>
        </is>
      </c>
      <c r="D155" s="171" t="inlineStr">
        <is>
          <t>кг</t>
        </is>
      </c>
      <c r="E155" s="216" t="n">
        <v>0.053262879788639</v>
      </c>
      <c r="F155" s="173" t="n">
        <v>47.57</v>
      </c>
      <c r="G155" s="5">
        <f>ROUND(E155*F155,2)</f>
        <v/>
      </c>
      <c r="H155" s="174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7">
      <c r="A156" s="171" t="n">
        <v>128</v>
      </c>
      <c r="B156" s="76" t="inlineStr">
        <is>
          <t>01.2.01.02-0052</t>
        </is>
      </c>
      <c r="C156" s="170" t="inlineStr">
        <is>
          <t>Битумы нефтяные строительные марки: БН-70/30</t>
        </is>
      </c>
      <c r="D156" s="171" t="inlineStr">
        <is>
          <t>т</t>
        </is>
      </c>
      <c r="E156" s="216" t="n">
        <v>0.0014203434610304</v>
      </c>
      <c r="F156" s="173" t="n">
        <v>1525.5</v>
      </c>
      <c r="G156" s="5">
        <f>ROUND(E156*F156,2)</f>
        <v/>
      </c>
      <c r="H156" s="174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7">
      <c r="A157" s="171" t="n">
        <v>129</v>
      </c>
      <c r="B157" s="76" t="inlineStr">
        <is>
          <t>08.3.08.02-0052</t>
        </is>
      </c>
      <c r="C157" s="170" t="inlineStr">
        <is>
          <t>Сталь угловая равнополочная, марка стали: ВСт3кп2, размером 50x50x5 мм</t>
        </is>
      </c>
      <c r="D157" s="171" t="inlineStr">
        <is>
          <t>т</t>
        </is>
      </c>
      <c r="E157" s="216" t="n">
        <v>0.0003550858652576</v>
      </c>
      <c r="F157" s="173" t="n">
        <v>5763</v>
      </c>
      <c r="G157" s="5">
        <f>ROUND(E157*F157,2)</f>
        <v/>
      </c>
      <c r="H157" s="174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7">
      <c r="A158" s="171" t="n">
        <v>130</v>
      </c>
      <c r="B158" s="76" t="inlineStr">
        <is>
          <t>14.5.09.02-0002</t>
        </is>
      </c>
      <c r="C158" s="170" t="inlineStr">
        <is>
          <t>Ксилол нефтяной марки А</t>
        </is>
      </c>
      <c r="D158" s="171" t="inlineStr">
        <is>
          <t>т</t>
        </is>
      </c>
      <c r="E158" s="216" t="n">
        <v>0.0002663143989432</v>
      </c>
      <c r="F158" s="173" t="n">
        <v>7640</v>
      </c>
      <c r="G158" s="5">
        <f>ROUND(E158*F158,2)</f>
        <v/>
      </c>
      <c r="H158" s="174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7">
      <c r="A159" s="171" t="n">
        <v>131</v>
      </c>
      <c r="B159" s="76" t="inlineStr">
        <is>
          <t>01.7.20.08-0071</t>
        </is>
      </c>
      <c r="C159" s="170" t="inlineStr">
        <is>
          <t>Канаты пеньковые пропитанные</t>
        </is>
      </c>
      <c r="D159" s="171" t="inlineStr">
        <is>
          <t>т</t>
        </is>
      </c>
      <c r="E159" s="216" t="n">
        <v>5.3262879788639e-05</v>
      </c>
      <c r="F159" s="173" t="n">
        <v>37900</v>
      </c>
      <c r="G159" s="5">
        <f>ROUND(E159*F159,2)</f>
        <v/>
      </c>
      <c r="H159" s="174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7">
      <c r="A160" s="171" t="n">
        <v>132</v>
      </c>
      <c r="B160" s="76" t="inlineStr">
        <is>
          <t>14.5.09.11-0101</t>
        </is>
      </c>
      <c r="C160" s="170" t="inlineStr">
        <is>
          <t>Уайт-спирит</t>
        </is>
      </c>
      <c r="D160" s="171" t="inlineStr">
        <is>
          <t>т</t>
        </is>
      </c>
      <c r="E160" s="216" t="n">
        <v>0.00023080581241744</v>
      </c>
      <c r="F160" s="173" t="n">
        <v>6667</v>
      </c>
      <c r="G160" s="5">
        <f>ROUND(E160*F160,2)</f>
        <v/>
      </c>
      <c r="H160" s="174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7">
      <c r="A161" s="171" t="n">
        <v>133</v>
      </c>
      <c r="B161" s="76" t="inlineStr">
        <is>
          <t>11.1.03.05-0085</t>
        </is>
      </c>
      <c r="C161" s="170" t="inlineStr">
        <is>
          <t>Доски необрезные хвойных пород длиной: 4-6,5 м, все ширины, толщиной 44 мм и более, III сорта</t>
        </is>
      </c>
      <c r="D161" s="171" t="inlineStr">
        <is>
          <t>м3</t>
        </is>
      </c>
      <c r="E161" s="216" t="n">
        <v>0.0021305151915456</v>
      </c>
      <c r="F161" s="173" t="n">
        <v>684</v>
      </c>
      <c r="G161" s="5">
        <f>ROUND(E161*F161,2)</f>
        <v/>
      </c>
      <c r="H161" s="174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7">
      <c r="A162" s="171" t="n">
        <v>134</v>
      </c>
      <c r="B162" s="76" t="inlineStr">
        <is>
          <t>01.2.01.01-0019</t>
        </is>
      </c>
      <c r="C162" s="170" t="inlineStr">
        <is>
          <t>Битумы нефтяные дорожные марки: БНД-60/90, БНД 90/130</t>
        </is>
      </c>
      <c r="D162" s="171" t="inlineStr">
        <is>
          <t>т</t>
        </is>
      </c>
      <c r="E162" s="216" t="n">
        <v>0.00074568031704095</v>
      </c>
      <c r="F162" s="173" t="n">
        <v>1690</v>
      </c>
      <c r="G162" s="5">
        <f>ROUND(E162*F162,2)</f>
        <v/>
      </c>
      <c r="H162" s="174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7">
      <c r="A163" s="171" t="n">
        <v>135</v>
      </c>
      <c r="B163" s="76" t="inlineStr">
        <is>
          <t>01.3.01.06-0023</t>
        </is>
      </c>
      <c r="C163" s="170" t="inlineStr">
        <is>
          <t>Смазка № 9</t>
        </is>
      </c>
      <c r="D163" s="171" t="inlineStr">
        <is>
          <t>т</t>
        </is>
      </c>
      <c r="E163" s="216" t="n">
        <v>5.3262879788639e-05</v>
      </c>
      <c r="F163" s="173" t="n">
        <v>20600</v>
      </c>
      <c r="G163" s="5">
        <f>ROUND(E163*F163,2)</f>
        <v/>
      </c>
      <c r="H163" s="174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7">
      <c r="A164" s="171" t="n">
        <v>136</v>
      </c>
      <c r="B164" s="76" t="inlineStr">
        <is>
          <t>01.2.03.03-0043</t>
        </is>
      </c>
      <c r="C164" s="170" t="inlineStr">
        <is>
          <t>Мастика битумно-кукерсольная холодная</t>
        </is>
      </c>
      <c r="D164" s="171" t="inlineStr">
        <is>
          <t>т</t>
        </is>
      </c>
      <c r="E164" s="216" t="n">
        <v>0.00033733157199472</v>
      </c>
      <c r="F164" s="173" t="n">
        <v>3219.2</v>
      </c>
      <c r="G164" s="5">
        <f>ROUND(E164*F164,2)</f>
        <v/>
      </c>
      <c r="H164" s="174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7">
      <c r="A165" s="171" t="n">
        <v>137</v>
      </c>
      <c r="B165" s="76" t="inlineStr">
        <is>
          <t>01.7.11.07-0044</t>
        </is>
      </c>
      <c r="C165" s="170" t="inlineStr">
        <is>
          <t>Электроды диаметром: 5 мм Э42</t>
        </is>
      </c>
      <c r="D165" s="171" t="inlineStr">
        <is>
          <t>т</t>
        </is>
      </c>
      <c r="E165" s="216" t="n">
        <v>8.877146631439899e-05</v>
      </c>
      <c r="F165" s="173" t="n">
        <v>9765</v>
      </c>
      <c r="G165" s="5">
        <f>ROUND(E165*F165,2)</f>
        <v/>
      </c>
      <c r="H165" s="174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7">
      <c r="A166" s="171" t="n">
        <v>138</v>
      </c>
      <c r="B166" s="76" t="inlineStr">
        <is>
          <t>11.1.03.01-0077</t>
        </is>
      </c>
      <c r="C166" s="170" t="inlineStr">
        <is>
          <t>Бруски обрезные хвойных пород длиной: 4-6,5 м, шириной 75-150 мм, толщиной 40-75 мм, I сорта</t>
        </is>
      </c>
      <c r="D166" s="171" t="inlineStr">
        <is>
          <t>м3</t>
        </is>
      </c>
      <c r="E166" s="216" t="n">
        <v>0.00046161162483487</v>
      </c>
      <c r="F166" s="173" t="n">
        <v>1700</v>
      </c>
      <c r="G166" s="5">
        <f>ROUND(E166*F166,2)</f>
        <v/>
      </c>
      <c r="H166" s="174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7">
      <c r="A167" s="171" t="n">
        <v>139</v>
      </c>
      <c r="B167" s="76" t="inlineStr">
        <is>
          <t>01.7.20.08-0102</t>
        </is>
      </c>
      <c r="C167" s="170" t="inlineStr">
        <is>
          <t>Миткаль «Т-2» суровый (суровье)</t>
        </is>
      </c>
      <c r="D167" s="171" t="inlineStr">
        <is>
          <t>10 м</t>
        </is>
      </c>
      <c r="E167" s="216" t="n">
        <v>0.010652575957728</v>
      </c>
      <c r="F167" s="173" t="n">
        <v>73.65000000000001</v>
      </c>
      <c r="G167" s="5">
        <f>ROUND(E167*F167,2)</f>
        <v/>
      </c>
      <c r="H167" s="174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7">
      <c r="A168" s="171" t="n">
        <v>140</v>
      </c>
      <c r="B168" s="76" t="inlineStr">
        <is>
          <t>01.1.02.10-0021</t>
        </is>
      </c>
      <c r="C168" s="170" t="inlineStr">
        <is>
          <t>Асбест хризотиловый марки: К-6-30</t>
        </is>
      </c>
      <c r="D168" s="171" t="inlineStr">
        <is>
          <t>т</t>
        </is>
      </c>
      <c r="E168" s="216" t="n">
        <v>0.00060364597093791</v>
      </c>
      <c r="F168" s="173" t="n">
        <v>1160</v>
      </c>
      <c r="G168" s="5">
        <f>ROUND(E168*F168,2)</f>
        <v/>
      </c>
      <c r="H168" s="174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7">
      <c r="A169" s="171" t="n">
        <v>141</v>
      </c>
      <c r="B169" s="76" t="inlineStr">
        <is>
          <t>14.4.03.03-0002</t>
        </is>
      </c>
      <c r="C169" s="170" t="inlineStr">
        <is>
          <t>Лак битумный: БТ-123</t>
        </is>
      </c>
      <c r="D169" s="171" t="inlineStr">
        <is>
          <t>т</t>
        </is>
      </c>
      <c r="E169" s="216" t="n">
        <v>8.877146631439899e-05</v>
      </c>
      <c r="F169" s="173" t="n">
        <v>7826.9</v>
      </c>
      <c r="G169" s="5">
        <f>ROUND(E169*F169,2)</f>
        <v/>
      </c>
      <c r="H169" s="174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7">
      <c r="A170" s="171" t="n">
        <v>142</v>
      </c>
      <c r="B170" s="76" t="inlineStr">
        <is>
          <t>08.2.02.11-0007</t>
        </is>
      </c>
      <c r="C170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1" t="inlineStr">
        <is>
          <t>10 м</t>
        </is>
      </c>
      <c r="E170" s="216" t="n">
        <v>0.010439524438573</v>
      </c>
      <c r="F170" s="173" t="n">
        <v>50.24</v>
      </c>
      <c r="G170" s="5">
        <f>ROUND(E170*F170,2)</f>
        <v/>
      </c>
      <c r="H170" s="174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7">
      <c r="A171" s="171" t="n">
        <v>143</v>
      </c>
      <c r="B171" s="76" t="inlineStr">
        <is>
          <t>01.7.11.07-0035</t>
        </is>
      </c>
      <c r="C171" s="170" t="inlineStr">
        <is>
          <t>Электроды диаметром: 4 мм Э46</t>
        </is>
      </c>
      <c r="D171" s="171" t="inlineStr">
        <is>
          <t>т</t>
        </is>
      </c>
      <c r="E171" s="216" t="n">
        <v>3.550858652576e-05</v>
      </c>
      <c r="F171" s="173" t="n">
        <v>10749</v>
      </c>
      <c r="G171" s="5">
        <f>ROUND(E171*F171,2)</f>
        <v/>
      </c>
      <c r="H171" s="174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7">
      <c r="A172" s="171" t="n">
        <v>144</v>
      </c>
      <c r="B172" s="76" t="inlineStr">
        <is>
          <t>03.2.01.01-0001</t>
        </is>
      </c>
      <c r="C172" s="170" t="inlineStr">
        <is>
          <t>Портландцемент общестроительного назначения бездобавочный, марки: 400</t>
        </is>
      </c>
      <c r="D172" s="171" t="inlineStr">
        <is>
          <t>т</t>
        </is>
      </c>
      <c r="E172" s="216" t="n">
        <v>0.00088771466314399</v>
      </c>
      <c r="F172" s="173" t="n">
        <v>412</v>
      </c>
      <c r="G172" s="5">
        <f>ROUND(E172*F172,2)</f>
        <v/>
      </c>
      <c r="H172" s="174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7">
      <c r="A173" s="171" t="n">
        <v>145</v>
      </c>
      <c r="B173" s="76" t="inlineStr">
        <is>
          <t>01.7.07.08-0003</t>
        </is>
      </c>
      <c r="C173" s="170" t="inlineStr">
        <is>
          <t>Мыло твердое хозяйственное 72%</t>
        </is>
      </c>
      <c r="D173" s="171" t="inlineStr">
        <is>
          <t>шт</t>
        </is>
      </c>
      <c r="E173" s="216" t="n">
        <v>0.079432708058124</v>
      </c>
      <c r="F173" s="173" t="n">
        <v>4.5</v>
      </c>
      <c r="G173" s="5">
        <f>ROUND(E173*F173,2)</f>
        <v/>
      </c>
      <c r="H173" s="174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7">
      <c r="A174" s="171" t="n">
        <v>146</v>
      </c>
      <c r="B174" s="76" t="inlineStr">
        <is>
          <t>01.3.01.01-0001</t>
        </is>
      </c>
      <c r="C174" s="170" t="inlineStr">
        <is>
          <t>Бензин авиационный Б-70</t>
        </is>
      </c>
      <c r="D174" s="171" t="inlineStr">
        <is>
          <t>т</t>
        </is>
      </c>
      <c r="E174" s="216" t="n">
        <v>7.1017173051519e-05</v>
      </c>
      <c r="F174" s="173" t="n">
        <v>4488.4</v>
      </c>
      <c r="G174" s="5">
        <f>ROUND(E174*F174,2)</f>
        <v/>
      </c>
      <c r="H174" s="174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7">
      <c r="A175" s="171" t="n">
        <v>147</v>
      </c>
      <c r="B175" s="76" t="inlineStr">
        <is>
          <t>01.3.01.06-0050</t>
        </is>
      </c>
      <c r="C175" s="170" t="inlineStr">
        <is>
          <t>Смазка универсальная тугоплавкая УТ (консталин жировой)</t>
        </is>
      </c>
      <c r="D175" s="171" t="inlineStr">
        <is>
          <t>т</t>
        </is>
      </c>
      <c r="E175" s="216" t="n">
        <v>1.775429326288e-05</v>
      </c>
      <c r="F175" s="173" t="n">
        <v>17500</v>
      </c>
      <c r="G175" s="5">
        <f>ROUND(E175*F175,2)</f>
        <v/>
      </c>
      <c r="H175" s="174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7">
      <c r="A176" s="171" t="n">
        <v>148</v>
      </c>
      <c r="B176" s="76" t="inlineStr">
        <is>
          <t>01.7.15.06-0121</t>
        </is>
      </c>
      <c r="C176" s="170" t="inlineStr">
        <is>
          <t>Гвозди строительные с плоской головкой: 1,6x50 мм</t>
        </is>
      </c>
      <c r="D176" s="171" t="inlineStr">
        <is>
          <t>т</t>
        </is>
      </c>
      <c r="E176" s="216" t="n">
        <v>3.550858652576e-05</v>
      </c>
      <c r="F176" s="173" t="n">
        <v>8475</v>
      </c>
      <c r="G176" s="5">
        <f>ROUND(E176*F176,2)</f>
        <v/>
      </c>
      <c r="H176" s="174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7">
      <c r="A177" s="171" t="n">
        <v>149</v>
      </c>
      <c r="B177" s="76" t="inlineStr">
        <is>
          <t>14.1.02.01-0002</t>
        </is>
      </c>
      <c r="C177" s="170" t="inlineStr">
        <is>
          <t>Клей БМК-5к</t>
        </is>
      </c>
      <c r="D177" s="171" t="inlineStr">
        <is>
          <t>кг</t>
        </is>
      </c>
      <c r="E177" s="216" t="n">
        <v>0.010652575957728</v>
      </c>
      <c r="F177" s="173" t="n">
        <v>25.8</v>
      </c>
      <c r="G177" s="5">
        <f>ROUND(E177*F177,2)</f>
        <v/>
      </c>
      <c r="H177" s="174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7">
      <c r="A178" s="171" t="n">
        <v>150</v>
      </c>
      <c r="B178" s="76" t="inlineStr">
        <is>
          <t>14.5.09.01-0001</t>
        </is>
      </c>
      <c r="C178" s="170" t="inlineStr">
        <is>
          <t>Ацетон технический, сорт I</t>
        </is>
      </c>
      <c r="D178" s="171" t="inlineStr">
        <is>
          <t>т</t>
        </is>
      </c>
      <c r="E178" s="216" t="n">
        <v>3.550858652576e-05</v>
      </c>
      <c r="F178" s="173" t="n">
        <v>7716.7</v>
      </c>
      <c r="G178" s="5">
        <f>ROUND(E178*F178,2)</f>
        <v/>
      </c>
      <c r="H178" s="174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7">
      <c r="A179" s="171" t="n">
        <v>151</v>
      </c>
      <c r="B179" s="76" t="inlineStr">
        <is>
          <t>01.7.11.07-0045</t>
        </is>
      </c>
      <c r="C179" s="170" t="inlineStr">
        <is>
          <t>Электроды диаметром: 5 мм Э42А</t>
        </is>
      </c>
      <c r="D179" s="171" t="inlineStr">
        <is>
          <t>т</t>
        </is>
      </c>
      <c r="E179" s="216" t="n">
        <v>1.775429326288e-05</v>
      </c>
      <c r="F179" s="173" t="n">
        <v>10362</v>
      </c>
      <c r="G179" s="5">
        <f>ROUND(E179*F179,2)</f>
        <v/>
      </c>
      <c r="H179" s="174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7">
      <c r="A180" s="171" t="n">
        <v>152</v>
      </c>
      <c r="B180" s="76" t="inlineStr">
        <is>
          <t>02.2.05.04-0093</t>
        </is>
      </c>
      <c r="C180" s="170" t="inlineStr">
        <is>
          <t>Щебень из природного камня для строительных работ марка: 800, фракция 20-40 мм</t>
        </is>
      </c>
      <c r="D180" s="171" t="inlineStr">
        <is>
          <t>м3</t>
        </is>
      </c>
      <c r="E180" s="216" t="n">
        <v>0.0015801321003963</v>
      </c>
      <c r="F180" s="173" t="n">
        <v>108.4</v>
      </c>
      <c r="G180" s="5">
        <f>ROUND(E180*F180,2)</f>
        <v/>
      </c>
      <c r="H180" s="174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7">
      <c r="A181" s="171" t="n">
        <v>153</v>
      </c>
      <c r="B181" s="76" t="inlineStr">
        <is>
          <t>11.1.03.01-0079</t>
        </is>
      </c>
      <c r="C181" s="170" t="inlineStr">
        <is>
          <t>Бруски обрезные хвойных пород длиной: 4-6,5 м, шириной 75-150 мм, толщиной 40-75 мм, III сорта</t>
        </is>
      </c>
      <c r="D181" s="171" t="inlineStr">
        <is>
          <t>м3</t>
        </is>
      </c>
      <c r="E181" s="216" t="n">
        <v>0.00012428005284016</v>
      </c>
      <c r="F181" s="173" t="n">
        <v>1287</v>
      </c>
      <c r="G181" s="5">
        <f>ROUND(E181*F181,2)</f>
        <v/>
      </c>
      <c r="H181" s="174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7">
      <c r="A182" s="171" t="n">
        <v>154</v>
      </c>
      <c r="B182" s="76" t="inlineStr">
        <is>
          <t>04.1.02.05-0007</t>
        </is>
      </c>
      <c r="C182" s="170" t="inlineStr">
        <is>
          <t>Бетон тяжелый, класс: В20 (М250)</t>
        </is>
      </c>
      <c r="D182" s="171" t="inlineStr">
        <is>
          <t>м3</t>
        </is>
      </c>
      <c r="E182" s="216" t="n">
        <v>0.00014203434610304</v>
      </c>
      <c r="F182" s="173" t="n">
        <v>665</v>
      </c>
      <c r="G182" s="5">
        <f>ROUND(E182*F182,2)</f>
        <v/>
      </c>
      <c r="H182" s="174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7">
      <c r="A183" s="171" t="n">
        <v>155</v>
      </c>
      <c r="B183" s="76" t="inlineStr">
        <is>
          <t>01.7.20.08-0051</t>
        </is>
      </c>
      <c r="C183" s="170" t="inlineStr">
        <is>
          <t>Ветошь</t>
        </is>
      </c>
      <c r="D183" s="171" t="inlineStr">
        <is>
          <t>кг</t>
        </is>
      </c>
      <c r="E183" s="216" t="n">
        <v>0.041722589167768</v>
      </c>
      <c r="F183" s="173" t="n">
        <v>1.82</v>
      </c>
      <c r="G183" s="5">
        <f>ROUND(E183*F183,2)</f>
        <v/>
      </c>
      <c r="H183" s="174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7">
      <c r="A184" s="171" t="n">
        <v>156</v>
      </c>
      <c r="B184" s="76" t="inlineStr">
        <is>
          <t>03.1.02.03-0015</t>
        </is>
      </c>
      <c r="C184" s="170" t="inlineStr">
        <is>
          <t>Известь строительная: негашеная хлорная, марки А</t>
        </is>
      </c>
      <c r="D184" s="171" t="inlineStr">
        <is>
          <t>кг</t>
        </is>
      </c>
      <c r="E184" s="216" t="n">
        <v>0.020168877146631</v>
      </c>
      <c r="F184" s="173" t="n">
        <v>2.15</v>
      </c>
      <c r="G184" s="5">
        <f>ROUND(E184*F184,2)</f>
        <v/>
      </c>
      <c r="H184" s="174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7">
      <c r="A185" s="171" t="n"/>
      <c r="B185" s="171" t="n"/>
      <c r="C185" s="170" t="inlineStr">
        <is>
          <t>Итого прочие материалы</t>
        </is>
      </c>
      <c r="D185" s="171" t="n"/>
      <c r="E185" s="172" t="n"/>
      <c r="F185" s="173" t="n"/>
      <c r="G185" s="35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7">
      <c r="A186" s="171" t="n"/>
      <c r="B186" s="171" t="n"/>
      <c r="C186" s="165" t="inlineStr">
        <is>
          <t>Итого по разделу «Материалы»</t>
        </is>
      </c>
      <c r="D186" s="171" t="n"/>
      <c r="E186" s="172" t="n"/>
      <c r="F186" s="173" t="n"/>
      <c r="G186" s="5">
        <f>G103+G185</f>
        <v/>
      </c>
      <c r="H186" s="174">
        <f>G186/$G$186</f>
        <v/>
      </c>
      <c r="I186" s="5" t="n"/>
      <c r="J186" s="5">
        <f>J103+J185</f>
        <v/>
      </c>
    </row>
    <row r="187" ht="14.25" customFormat="1" customHeight="1" s="117">
      <c r="A187" s="171" t="n"/>
      <c r="B187" s="171" t="n"/>
      <c r="C187" s="170" t="inlineStr">
        <is>
          <t>ИТОГО ПО РМ</t>
        </is>
      </c>
      <c r="D187" s="177" t="n"/>
      <c r="E187" s="178" t="n"/>
      <c r="F187" s="179" t="n"/>
      <c r="G187" s="97">
        <f>G14+G75+G186</f>
        <v/>
      </c>
      <c r="H187" s="180" t="n"/>
      <c r="I187" s="5" t="n"/>
      <c r="J187" s="5">
        <f>J14+J75+J186</f>
        <v/>
      </c>
    </row>
    <row r="188" ht="14.25" customFormat="1" customHeight="1" s="117">
      <c r="A188" s="171" t="n"/>
      <c r="B188" s="171" t="n"/>
      <c r="C188" s="170" t="inlineStr">
        <is>
          <t>Накладные расходы</t>
        </is>
      </c>
      <c r="D188" s="105" t="n">
        <v>0.98</v>
      </c>
      <c r="E188" s="178" t="n"/>
      <c r="F188" s="179" t="n"/>
      <c r="G188" s="97">
        <f>D188*($G$14+$G$16)</f>
        <v/>
      </c>
      <c r="H188" s="180" t="n"/>
      <c r="I188" s="5" t="n"/>
      <c r="J188" s="5">
        <f>ROUND(D188*(J14+J16),2)</f>
        <v/>
      </c>
    </row>
    <row r="189" ht="14.25" customFormat="1" customHeight="1" s="117">
      <c r="A189" s="171" t="n"/>
      <c r="B189" s="171" t="n"/>
      <c r="C189" s="170" t="inlineStr">
        <is>
          <t>Сметная прибыль</t>
        </is>
      </c>
      <c r="D189" s="105" t="n">
        <v>0.65</v>
      </c>
      <c r="E189" s="178" t="n"/>
      <c r="F189" s="179" t="n"/>
      <c r="G189" s="97">
        <f>D189*($G$14+$G$16)</f>
        <v/>
      </c>
      <c r="H189" s="180" t="n"/>
      <c r="I189" s="5" t="n"/>
      <c r="J189" s="5">
        <f>ROUND(D189*(J14+J16),2)</f>
        <v/>
      </c>
    </row>
    <row r="190" ht="14.25" customFormat="1" customHeight="1" s="117">
      <c r="A190" s="171" t="n"/>
      <c r="B190" s="171" t="n"/>
      <c r="C190" s="170" t="inlineStr">
        <is>
          <t>Итого СМР (с НР и СП)</t>
        </is>
      </c>
      <c r="D190" s="177" t="n"/>
      <c r="E190" s="178" t="n"/>
      <c r="F190" s="179" t="n"/>
      <c r="G190" s="97">
        <f>ROUND((G14+G75+G186+G188+G189),2)</f>
        <v/>
      </c>
      <c r="H190" s="180" t="n"/>
      <c r="I190" s="5" t="n"/>
      <c r="J190" s="5">
        <f>ROUND((J14+J75+J186+J188+J189),2)</f>
        <v/>
      </c>
    </row>
    <row r="191" ht="14.25" customFormat="1" customHeight="1" s="117">
      <c r="A191" s="171" t="n"/>
      <c r="B191" s="171" t="n"/>
      <c r="C191" s="170" t="inlineStr">
        <is>
          <t>ВСЕГО СМР + ОБОРУДОВАНИЕ</t>
        </is>
      </c>
      <c r="D191" s="171" t="n"/>
      <c r="E191" s="172" t="n"/>
      <c r="F191" s="173" t="n"/>
      <c r="G191" s="5">
        <f>G190+G81</f>
        <v/>
      </c>
      <c r="H191" s="175" t="n"/>
      <c r="I191" s="5" t="n"/>
      <c r="J191" s="5">
        <f>J190+J81</f>
        <v/>
      </c>
    </row>
    <row r="192" ht="34.5" customFormat="1" customHeight="1" s="117">
      <c r="A192" s="171" t="n"/>
      <c r="B192" s="171" t="n"/>
      <c r="C192" s="170" t="inlineStr">
        <is>
          <t>ИТОГО ПОКАЗАТЕЛЬ НА ЕД. ИЗМ.</t>
        </is>
      </c>
      <c r="D192" s="171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7">
      <c r="A194" s="106" t="inlineStr">
        <is>
          <t>Составил ______________________     Д.А. Самуйленко</t>
        </is>
      </c>
    </row>
    <row r="195" ht="14.25" customFormat="1" customHeight="1" s="117">
      <c r="A195" s="118" t="inlineStr">
        <is>
          <t xml:space="preserve">                         (подпись, инициалы, фамилия)</t>
        </is>
      </c>
    </row>
    <row r="196" ht="14.25" customFormat="1" customHeight="1" s="117">
      <c r="A196" s="106" t="n"/>
    </row>
    <row r="197" ht="14.25" customFormat="1" customHeight="1" s="117">
      <c r="A197" s="106" t="inlineStr">
        <is>
          <t>Проверил ______________________        А.В. Костянецкая</t>
        </is>
      </c>
    </row>
    <row r="198" ht="14.25" customFormat="1" customHeight="1" s="117">
      <c r="A198" s="1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19" min="1" max="1"/>
    <col width="17.5703125" customWidth="1" style="119" min="2" max="2"/>
    <col width="39.14062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93" t="inlineStr">
        <is>
          <t>Приложение №6</t>
        </is>
      </c>
    </row>
    <row r="2" ht="21.75" customHeight="1" s="119">
      <c r="A2" s="193" t="n"/>
      <c r="B2" s="193" t="n"/>
      <c r="C2" s="193" t="n"/>
      <c r="D2" s="193" t="n"/>
      <c r="E2" s="193" t="n"/>
      <c r="F2" s="193" t="n"/>
      <c r="G2" s="193" t="n"/>
    </row>
    <row r="3">
      <c r="A3" s="167" t="inlineStr">
        <is>
          <t>Расчет стоимости оборудования</t>
        </is>
      </c>
    </row>
    <row r="4" ht="25.5" customHeight="1" s="119">
      <c r="A4" s="188" t="inlineStr">
        <is>
          <t>Наименование разрабатываемого показателя УНЦ — Ячейка фильтра заземляющего 6(10) кВ мощностью 125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9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1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9" t="n"/>
    </row>
    <row r="7">
      <c r="A7" s="211" t="n"/>
      <c r="B7" s="211" t="n"/>
      <c r="C7" s="211" t="n"/>
      <c r="D7" s="211" t="n"/>
      <c r="E7" s="211" t="n"/>
      <c r="F7" s="171" t="inlineStr">
        <is>
          <t>на ед. изм.</t>
        </is>
      </c>
      <c r="G7" s="171" t="inlineStr">
        <is>
          <t>общая</t>
        </is>
      </c>
    </row>
    <row r="8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" customHeight="1" s="119">
      <c r="A9" s="9" t="n"/>
      <c r="B9" s="170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27" customHeight="1" s="119">
      <c r="A10" s="171" t="n"/>
      <c r="B10" s="165" t="n"/>
      <c r="C10" s="170" t="inlineStr">
        <is>
          <t>ИТОГО ИНЖЕНЕРНОЕ ОБОРУДОВАНИЕ</t>
        </is>
      </c>
      <c r="D10" s="165" t="n"/>
      <c r="E10" s="10" t="n"/>
      <c r="F10" s="173" t="n"/>
      <c r="G10" s="173" t="n">
        <v>0</v>
      </c>
    </row>
    <row r="11">
      <c r="A11" s="171" t="n"/>
      <c r="B11" s="170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41.25" customHeight="1" s="119">
      <c r="A12" s="171" t="n">
        <v>1</v>
      </c>
      <c r="B12" s="170">
        <f>'Прил.5 Расчет СМР и ОБ'!B78</f>
        <v/>
      </c>
      <c r="C12" s="170">
        <f>'Прил.5 Расчет СМР и ОБ'!C78</f>
        <v/>
      </c>
      <c r="D12" s="171">
        <f>'Прил.5 Расчет СМР и ОБ'!D78</f>
        <v/>
      </c>
      <c r="E12" s="30">
        <f>'Прил.5 Расчет СМР и ОБ'!E78</f>
        <v/>
      </c>
      <c r="F12" s="197">
        <f>'Прил.5 Расчет СМР и ОБ'!F78</f>
        <v/>
      </c>
      <c r="G12" s="5">
        <f>ROUND(E12*F12,2)</f>
        <v/>
      </c>
    </row>
    <row r="13" ht="25.5" customHeight="1" s="119">
      <c r="A13" s="171" t="n"/>
      <c r="B13" s="170" t="n"/>
      <c r="C13" s="170" t="inlineStr">
        <is>
          <t>ИТОГО ТЕХНОЛОГИЧЕСКОЕ ОБОРУДОВАНИЕ</t>
        </is>
      </c>
      <c r="D13" s="170" t="n"/>
      <c r="E13" s="197" t="n"/>
      <c r="F13" s="173" t="n"/>
      <c r="G13" s="5">
        <f>SUM(G12:G12)</f>
        <v/>
      </c>
    </row>
    <row r="14" ht="19.5" customHeight="1" s="119">
      <c r="A14" s="171" t="n"/>
      <c r="B14" s="170" t="n"/>
      <c r="C14" s="170" t="inlineStr">
        <is>
          <t>Всего по разделу «Оборудование»</t>
        </is>
      </c>
      <c r="D14" s="170" t="n"/>
      <c r="E14" s="197" t="n"/>
      <c r="F14" s="173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6" t="inlineStr">
        <is>
          <t>Составил ______________________    Д.А. Самуйленко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6" t="n"/>
      <c r="B18" s="117" t="n"/>
      <c r="C18" s="117" t="n"/>
      <c r="D18" s="115" t="n"/>
      <c r="E18" s="115" t="n"/>
      <c r="F18" s="115" t="n"/>
      <c r="G18" s="115" t="n"/>
    </row>
    <row r="19">
      <c r="A19" s="106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106" t="n"/>
      <c r="C1" s="106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4.75" customHeight="1" s="119">
      <c r="A3" s="167" t="inlineStr">
        <is>
          <t>Расчет показателя УНЦ</t>
        </is>
      </c>
    </row>
    <row r="4" ht="24.75" customHeight="1" s="119">
      <c r="A4" s="167" t="n"/>
      <c r="B4" s="167" t="n"/>
      <c r="C4" s="167" t="n"/>
      <c r="D4" s="167" t="n"/>
    </row>
    <row r="5" ht="46.5" customHeight="1" s="119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</f>
        <v/>
      </c>
    </row>
    <row r="6" ht="19.9" customHeight="1" s="119">
      <c r="A6" s="110" t="inlineStr">
        <is>
          <t>Единица измерения  — 1 ячейка</t>
        </is>
      </c>
      <c r="B6" s="110" t="n"/>
      <c r="C6" s="110" t="n"/>
      <c r="D6" s="188" t="n"/>
    </row>
    <row r="7">
      <c r="A7" s="106" t="n"/>
      <c r="B7" s="106" t="n"/>
      <c r="C7" s="106" t="n"/>
      <c r="D7" s="106" t="n"/>
    </row>
    <row r="8" ht="14.45" customHeight="1" s="119">
      <c r="A8" s="154" t="inlineStr">
        <is>
          <t>Код показателя</t>
        </is>
      </c>
      <c r="B8" s="154" t="inlineStr">
        <is>
          <t>Наименование показателя</t>
        </is>
      </c>
      <c r="C8" s="154" t="inlineStr">
        <is>
          <t>Наименование РМ, входящих в состав показателя</t>
        </is>
      </c>
      <c r="D8" s="154" t="inlineStr">
        <is>
          <t>Норматив цены на 01.01.2023, тыс.руб.</t>
        </is>
      </c>
    </row>
    <row r="9" ht="15" customHeight="1" s="119">
      <c r="A9" s="211" t="n"/>
      <c r="B9" s="211" t="n"/>
      <c r="C9" s="211" t="n"/>
      <c r="D9" s="211" t="n"/>
    </row>
    <row r="10">
      <c r="A10" s="171" t="n">
        <v>1</v>
      </c>
      <c r="B10" s="171" t="n">
        <v>2</v>
      </c>
      <c r="C10" s="171" t="n">
        <v>3</v>
      </c>
      <c r="D10" s="171" t="n">
        <v>4</v>
      </c>
    </row>
    <row r="11" ht="41.45" customHeight="1" s="119">
      <c r="A11" s="171" t="inlineStr">
        <is>
          <t>Р6-03-1</t>
        </is>
      </c>
      <c r="B11" s="171" t="inlineStr">
        <is>
          <t>УНЦ для фильтров заземляющих</t>
        </is>
      </c>
      <c r="C11" s="112">
        <f>D5</f>
        <v/>
      </c>
      <c r="D11" s="113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14" t="inlineStr">
        <is>
          <t>Составил ____________________________  Д.А. Самуйленко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6" t="n"/>
      <c r="B15" s="117" t="n"/>
      <c r="C15" s="117" t="n"/>
      <c r="D15" s="115" t="n"/>
    </row>
    <row r="16">
      <c r="A16" s="106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9" min="2" max="2"/>
    <col width="37" customWidth="1" style="119" min="3" max="3"/>
    <col width="32" customWidth="1" style="119" min="4" max="4"/>
  </cols>
  <sheetData>
    <row r="4" ht="15.75" customHeight="1" s="119">
      <c r="B4" s="145" t="inlineStr">
        <is>
          <t>Приложение № 10</t>
        </is>
      </c>
    </row>
    <row r="5" ht="18.75" customHeight="1" s="119">
      <c r="B5" s="20" t="n"/>
    </row>
    <row r="6" ht="15.75" customHeight="1" s="119">
      <c r="B6" s="146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>
      <c r="B8" s="199" t="n"/>
      <c r="C8" s="199" t="n"/>
      <c r="D8" s="199" t="n"/>
      <c r="E8" s="199" t="n"/>
    </row>
    <row r="9" ht="47.25" customHeight="1" s="119">
      <c r="B9" s="154" t="inlineStr">
        <is>
          <t>Наименование индекса / норм сопутствующих затрат</t>
        </is>
      </c>
      <c r="C9" s="154" t="inlineStr">
        <is>
          <t>Дата применения и обоснование индекса / норм сопутствующих затрат</t>
        </is>
      </c>
      <c r="D9" s="154" t="inlineStr">
        <is>
          <t>Размер индекса / норма сопутствующих затрат</t>
        </is>
      </c>
    </row>
    <row r="10" ht="15.75" customHeight="1" s="119">
      <c r="B10" s="154" t="n">
        <v>1</v>
      </c>
      <c r="C10" s="154" t="n">
        <v>2</v>
      </c>
      <c r="D10" s="154" t="n">
        <v>3</v>
      </c>
    </row>
    <row r="11" ht="45" customHeight="1" s="119">
      <c r="B11" s="154" t="inlineStr">
        <is>
          <t xml:space="preserve">Индекс изменения сметной стоимости на 1 квартал 2023 года. ОЗП </t>
        </is>
      </c>
      <c r="C11" s="154" t="inlineStr">
        <is>
          <t>Письмо Минстроя России от 30.03.2023г. №17106-ИФ/09  прил.1</t>
        </is>
      </c>
      <c r="D11" s="154" t="n">
        <v>44.29</v>
      </c>
    </row>
    <row r="12" ht="29.25" customHeight="1" s="119">
      <c r="B12" s="154" t="inlineStr">
        <is>
          <t>Индекс изменения сметной стоимости на 1 квартал 2023 года. ЭМ</t>
        </is>
      </c>
      <c r="C12" s="154" t="inlineStr">
        <is>
          <t>Письмо Минстроя России от 30.03.2023г. №17106-ИФ/09  прил.1</t>
        </is>
      </c>
      <c r="D12" s="154" t="n">
        <v>13.47</v>
      </c>
    </row>
    <row r="13" ht="29.25" customHeight="1" s="119">
      <c r="B13" s="154" t="inlineStr">
        <is>
          <t>Индекс изменения сметной стоимости на 1 квартал 2023 года. МАТ</t>
        </is>
      </c>
      <c r="C13" s="154" t="inlineStr">
        <is>
          <t>Письмо Минстроя России от 30.03.2023г. №17106-ИФ/09  прил.1</t>
        </is>
      </c>
      <c r="D13" s="154" t="n">
        <v>8.039999999999999</v>
      </c>
    </row>
    <row r="14" ht="30.75" customHeight="1" s="119">
      <c r="B14" s="15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4" t="n">
        <v>6.26</v>
      </c>
    </row>
    <row r="15" ht="89.45" customHeight="1" s="119">
      <c r="B15" s="154" t="inlineStr">
        <is>
          <t>Временные здания и сооружения</t>
        </is>
      </c>
      <c r="C15" s="1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9">
      <c r="B16" s="154" t="inlineStr">
        <is>
          <t>Дополнительные затраты при производстве строительно-монтажных работ в зимнее время</t>
        </is>
      </c>
      <c r="C16" s="1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9">
      <c r="B17" s="154" t="inlineStr">
        <is>
          <t>Строительный контроль</t>
        </is>
      </c>
      <c r="C17" s="15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9">
      <c r="B18" s="154" t="inlineStr">
        <is>
          <t>Авторский надзор - 0,2%</t>
        </is>
      </c>
      <c r="C18" s="154" t="inlineStr">
        <is>
          <t>Приказ от 4.08.2020 № 421/пр п.173</t>
        </is>
      </c>
      <c r="D18" s="22" t="n">
        <v>0.002</v>
      </c>
    </row>
    <row r="19" ht="24" customHeight="1" s="119">
      <c r="B19" s="154" t="inlineStr">
        <is>
          <t>Непредвиденные расходы</t>
        </is>
      </c>
      <c r="C19" s="154" t="inlineStr">
        <is>
          <t>Приказ от 4.08.2020 № 421/пр п.179</t>
        </is>
      </c>
      <c r="D19" s="22" t="n">
        <v>0.03</v>
      </c>
    </row>
    <row r="20" ht="18.75" customHeight="1" s="119">
      <c r="B20" s="21" t="n"/>
    </row>
    <row r="21" ht="18.75" customHeight="1" s="119">
      <c r="B21" s="21" t="n"/>
    </row>
    <row r="22" ht="18.75" customHeight="1" s="119">
      <c r="B22" s="21" t="n"/>
    </row>
    <row r="23" ht="18.75" customHeight="1" s="119">
      <c r="B23" s="21" t="n"/>
    </row>
    <row r="26">
      <c r="B26" s="114" t="inlineStr">
        <is>
          <t>Составил ____________________________  Д.А. Самуйленко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6" t="n"/>
      <c r="C28" s="117" t="n"/>
    </row>
    <row r="29">
      <c r="B29" s="106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21" t="n"/>
    </row>
    <row r="6" ht="15.75" customHeight="1" s="119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4" t="inlineStr">
        <is>
          <t>С1ср</t>
        </is>
      </c>
      <c r="D7" s="154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54" t="inlineStr">
        <is>
          <t>tср</t>
        </is>
      </c>
      <c r="D8" s="154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54" t="inlineStr">
        <is>
          <t>Кув</t>
        </is>
      </c>
      <c r="D9" s="154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54" t="n"/>
      <c r="D10" s="154" t="n"/>
      <c r="E10" s="217" t="n">
        <v>3.2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54" t="inlineStr">
        <is>
          <t>КТ</t>
        </is>
      </c>
      <c r="D11" s="154" t="inlineStr">
        <is>
          <t>-</t>
        </is>
      </c>
      <c r="E11" s="218" t="n">
        <v>1.217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9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2025-01-24T12:15:24Z</dcterms:modified>
  <cp:lastModifiedBy>User1</cp:lastModifiedBy>
  <cp:lastPrinted>2023-11-28T12:40:28Z</cp:lastPrinted>
</cp:coreProperties>
</file>