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er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"/>
    <numFmt numFmtId="169" formatCode="#,##0.000"/>
    <numFmt numFmtId="170" formatCode="#,##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8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top" wrapText="1"/>
    </xf>
    <xf numFmtId="0" fontId="22" fillId="0" borderId="1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69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D29" sqref="D29"/>
    </sheetView>
  </sheetViews>
  <sheetFormatPr baseColWidth="8" defaultColWidth="9.140625" defaultRowHeight="15.75"/>
  <cols>
    <col width="9.140625" customWidth="1" style="219" min="1" max="2"/>
    <col width="51.7109375" customWidth="1" style="219" min="3" max="3"/>
    <col width="47" customWidth="1" style="219" min="4" max="4"/>
    <col width="37.42578125" customWidth="1" style="219" min="5" max="5"/>
    <col width="9.140625" customWidth="1" style="219" min="6" max="6"/>
  </cols>
  <sheetData>
    <row r="3">
      <c r="B3" s="243" t="inlineStr">
        <is>
          <t>Приложение № 1</t>
        </is>
      </c>
    </row>
    <row r="4">
      <c r="B4" s="244" t="inlineStr">
        <is>
          <t>Сравнительная таблица отбора объекта-представителя</t>
        </is>
      </c>
    </row>
    <row r="5" ht="84" customHeight="1" s="220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71" t="n"/>
      <c r="C6" s="171" t="n"/>
      <c r="D6" s="171" t="n"/>
    </row>
    <row r="7" ht="64.5" customHeight="1" s="220">
      <c r="B7" s="245" t="inlineStr">
        <is>
          <t>Наименование разрабатываемого показателя УНЦ - Ячейка трёхобмоточного трансформатора Т150/35/НН, мощность 100МВА</t>
        </is>
      </c>
    </row>
    <row r="8" ht="31.5" customHeight="1" s="220">
      <c r="B8" s="246" t="inlineStr">
        <is>
          <t>Сопоставимый уровень цен: 01.01.2001</t>
        </is>
      </c>
    </row>
    <row r="9" ht="15.75" customHeight="1" s="220">
      <c r="B9" s="246" t="inlineStr">
        <is>
          <t>Единица измерения  — 1 ячейка</t>
        </is>
      </c>
    </row>
    <row r="10">
      <c r="B10" s="246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53" t="n"/>
    </row>
    <row r="12" ht="96.75" customHeight="1" s="220">
      <c r="B12" s="253" t="n">
        <v>1</v>
      </c>
      <c r="C12" s="231" t="inlineStr">
        <is>
          <t>Наименование объекта-представителя</t>
        </is>
      </c>
      <c r="D12" s="253" t="inlineStr">
        <is>
          <t>ПС 110 кВ Пазелы (МРСК Центра и Приволжья)</t>
        </is>
      </c>
    </row>
    <row r="13">
      <c r="B13" s="253" t="n">
        <v>2</v>
      </c>
      <c r="C13" s="231" t="inlineStr">
        <is>
          <t>Наименование субъекта Российской Федерации</t>
        </is>
      </c>
      <c r="D13" s="253" t="inlineStr">
        <is>
          <t>Удмуртская республика</t>
        </is>
      </c>
    </row>
    <row r="14">
      <c r="B14" s="253" t="n">
        <v>3</v>
      </c>
      <c r="C14" s="231" t="inlineStr">
        <is>
          <t>Климатический район и подрайон</t>
        </is>
      </c>
      <c r="D14" s="253" t="inlineStr">
        <is>
          <t>IIВ</t>
        </is>
      </c>
    </row>
    <row r="15">
      <c r="B15" s="253" t="n">
        <v>4</v>
      </c>
      <c r="C15" s="231" t="inlineStr">
        <is>
          <t>Мощность объекта</t>
        </is>
      </c>
      <c r="D15" s="253" t="n">
        <v>2</v>
      </c>
    </row>
    <row r="16" ht="116.25" customHeight="1" s="220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3" t="inlineStr">
        <is>
          <t>ТРДН-100000/150</t>
        </is>
      </c>
    </row>
    <row r="17" ht="79.5" customHeight="1" s="220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2">
        <f>SUM(D18:D21)</f>
        <v/>
      </c>
      <c r="E17" s="170" t="n"/>
    </row>
    <row r="18">
      <c r="B18" s="230" t="inlineStr">
        <is>
          <t>6.1</t>
        </is>
      </c>
      <c r="C18" s="231" t="inlineStr">
        <is>
          <t>строительно-монтажные работы</t>
        </is>
      </c>
      <c r="D18" s="162">
        <f>'Прил.2 Расч стоим'!F14+'Прил.2 Расч стоим'!G14</f>
        <v/>
      </c>
    </row>
    <row r="19" ht="15.75" customHeight="1" s="220">
      <c r="B19" s="230" t="inlineStr">
        <is>
          <t>6.2</t>
        </is>
      </c>
      <c r="C19" s="231" t="inlineStr">
        <is>
          <t>оборудование и инвентарь</t>
        </is>
      </c>
      <c r="D19" s="162">
        <f>'Прил.2 Расч стоим'!H14</f>
        <v/>
      </c>
    </row>
    <row r="20" ht="16.5" customHeight="1" s="220">
      <c r="B20" s="230" t="inlineStr">
        <is>
          <t>6.3</t>
        </is>
      </c>
      <c r="C20" s="231" t="inlineStr">
        <is>
          <t>пусконаладочные работы</t>
        </is>
      </c>
      <c r="D20" s="162" t="n"/>
    </row>
    <row r="21" ht="35.25" customHeight="1" s="220">
      <c r="B21" s="230" t="inlineStr">
        <is>
          <t>6.4</t>
        </is>
      </c>
      <c r="C21" s="151" t="inlineStr">
        <is>
          <t>прочие и лимитированные затраты</t>
        </is>
      </c>
      <c r="D21" s="162">
        <f>D18*3.9%+(D18+D18*3.9%)*3.2%</f>
        <v/>
      </c>
    </row>
    <row r="22">
      <c r="B22" s="253" t="n">
        <v>7</v>
      </c>
      <c r="C22" s="151" t="inlineStr">
        <is>
          <t>Сопоставимый уровень цен</t>
        </is>
      </c>
      <c r="D22" s="182" t="inlineStr">
        <is>
          <t>1 кв. 2012</t>
        </is>
      </c>
      <c r="E22" s="149" t="n"/>
    </row>
    <row r="23" ht="123" customHeight="1" s="220">
      <c r="B23" s="253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2">
        <f>D17</f>
        <v/>
      </c>
      <c r="E23" s="170" t="n"/>
    </row>
    <row r="24" ht="60.75" customHeight="1" s="220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62">
        <f>D23/D15</f>
        <v/>
      </c>
      <c r="E24" s="149" t="n"/>
    </row>
    <row r="25" ht="48" customHeight="1" s="220">
      <c r="B25" s="253" t="n">
        <v>10</v>
      </c>
      <c r="C25" s="231" t="inlineStr">
        <is>
          <t>Примечание</t>
        </is>
      </c>
      <c r="D25" s="253" t="n"/>
    </row>
    <row r="26">
      <c r="B26" s="148" t="n"/>
      <c r="C26" s="147" t="n"/>
      <c r="D26" s="147" t="n"/>
    </row>
    <row r="27" ht="37.5" customHeight="1" s="220">
      <c r="B27" s="146" t="n"/>
    </row>
    <row r="28">
      <c r="B28" s="219" t="inlineStr">
        <is>
          <t>Составил ______________________    Е. М. Добровольская</t>
        </is>
      </c>
    </row>
    <row r="29">
      <c r="B29" s="146" t="inlineStr">
        <is>
          <t xml:space="preserve">                         (подпись, инициалы, фамилия)</t>
        </is>
      </c>
    </row>
    <row r="31">
      <c r="B31" s="219" t="inlineStr">
        <is>
          <t>Проверил ______________________        А.В. Костянецкая</t>
        </is>
      </c>
    </row>
    <row r="32">
      <c r="B32" s="1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55" zoomScaleNormal="70" workbookViewId="0">
      <selection activeCell="F19" sqref="F19"/>
    </sheetView>
  </sheetViews>
  <sheetFormatPr baseColWidth="8" defaultColWidth="9.140625" defaultRowHeight="15.75"/>
  <cols>
    <col width="5.5703125" customWidth="1" style="219" min="1" max="1"/>
    <col width="9.140625" customWidth="1" style="219" min="2" max="2"/>
    <col width="35.28515625" customWidth="1" style="219" min="3" max="3"/>
    <col width="13.85546875" customWidth="1" style="219" min="4" max="4"/>
    <col width="28.42578125" customWidth="1" style="219" min="5" max="5"/>
    <col width="15.5703125" customWidth="1" style="219" min="6" max="6"/>
    <col width="14.85546875" customWidth="1" style="219" min="7" max="7"/>
    <col width="16.7109375" customWidth="1" style="219" min="8" max="8"/>
    <col width="13" customWidth="1" style="219" min="9" max="10"/>
    <col width="18" customWidth="1" style="219" min="11" max="11"/>
    <col width="9.140625" customWidth="1" style="219" min="12" max="12"/>
  </cols>
  <sheetData>
    <row r="3">
      <c r="B3" s="243" t="inlineStr">
        <is>
          <t>Приложение № 2</t>
        </is>
      </c>
      <c r="K3" s="146" t="n"/>
    </row>
    <row r="4">
      <c r="B4" s="244" t="inlineStr">
        <is>
          <t>Расчет стоимости основных видов работ для выбора объекта-представителя</t>
        </is>
      </c>
    </row>
    <row r="5"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</row>
    <row r="6" ht="29.25" customHeight="1" s="220">
      <c r="B6" s="246">
        <f>'Прил.1 Сравнит табл'!B7:D7</f>
        <v/>
      </c>
    </row>
    <row r="7">
      <c r="B7" s="246">
        <f>'Прил.1 Сравнит табл'!B9:D9</f>
        <v/>
      </c>
    </row>
    <row r="8" ht="18.75" customHeight="1" s="220">
      <c r="B8" s="121" t="n"/>
    </row>
    <row r="9" ht="15.75" customHeight="1" s="220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 s="220">
      <c r="B10" s="336" t="n"/>
      <c r="C10" s="336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1 кв. 2012 г., тыс. руб.</t>
        </is>
      </c>
      <c r="G10" s="334" t="n"/>
      <c r="H10" s="334" t="n"/>
      <c r="I10" s="334" t="n"/>
      <c r="J10" s="335" t="n"/>
    </row>
    <row r="11" ht="86.09999999999999" customHeight="1" s="220">
      <c r="B11" s="337" t="n"/>
      <c r="C11" s="337" t="n"/>
      <c r="D11" s="337" t="n"/>
      <c r="E11" s="337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50.1" customHeight="1" s="220">
      <c r="B12" s="253" t="n">
        <v>1</v>
      </c>
      <c r="C12" s="253" t="inlineStr">
        <is>
          <t>ТРДН-100000/150</t>
        </is>
      </c>
      <c r="D12" s="230" t="inlineStr">
        <is>
          <t xml:space="preserve">02-01-01 </t>
        </is>
      </c>
      <c r="E12" s="231" t="inlineStr">
        <is>
          <t>2 этап. Установка главных трансформаторов 110 кВ.</t>
        </is>
      </c>
      <c r="F12" s="232" t="n">
        <v>10.828</v>
      </c>
      <c r="G12" s="232" t="n">
        <v>3628.98</v>
      </c>
      <c r="H12" s="232" t="n">
        <v>28653.98</v>
      </c>
      <c r="I12" s="233" t="n"/>
      <c r="J12" s="233">
        <f>SUM(F12:I12)</f>
        <v/>
      </c>
    </row>
    <row r="13" ht="63.95" customHeight="1" s="220">
      <c r="B13" s="337" t="n"/>
      <c r="C13" s="337" t="n"/>
      <c r="D13" s="230" t="inlineStr">
        <is>
          <t xml:space="preserve">02-01-02 </t>
        </is>
      </c>
      <c r="E13" s="231" t="inlineStr">
        <is>
          <t>2 этап. КРУЭ 110 кВ. Электротехнические решения.</t>
        </is>
      </c>
      <c r="F13" s="232" t="n"/>
      <c r="G13" s="232" t="n">
        <v>1307.178</v>
      </c>
      <c r="H13" s="232" t="n">
        <v>65053.655</v>
      </c>
      <c r="I13" s="233" t="n"/>
      <c r="J13" s="233">
        <f>SUM(F13:I13)</f>
        <v/>
      </c>
    </row>
    <row r="14" ht="15.75" customHeight="1" s="220">
      <c r="B14" s="252" t="inlineStr">
        <is>
          <t>Всего по объекту:</t>
        </is>
      </c>
      <c r="C14" s="338" t="n"/>
      <c r="D14" s="338" t="n"/>
      <c r="E14" s="339" t="n"/>
      <c r="F14" s="234">
        <f>SUM(F12:F13)</f>
        <v/>
      </c>
      <c r="G14" s="234">
        <f>SUM(G12:G13)</f>
        <v/>
      </c>
      <c r="H14" s="234">
        <f>SUM(H12:H13)</f>
        <v/>
      </c>
      <c r="I14" s="234">
        <f>SUM(I12:I13)</f>
        <v/>
      </c>
      <c r="J14" s="234">
        <f>SUM(F14:I14)</f>
        <v/>
      </c>
    </row>
    <row r="15" ht="28.5" customHeight="1" s="220">
      <c r="B15" s="251" t="inlineStr">
        <is>
          <t>Всего по объекту в сопоставимом уровне цен 1 кв. 2012 г:</t>
        </is>
      </c>
      <c r="C15" s="334" t="n"/>
      <c r="D15" s="334" t="n"/>
      <c r="E15" s="335" t="n"/>
      <c r="F15" s="235">
        <f>F14</f>
        <v/>
      </c>
      <c r="G15" s="235">
        <f>G14</f>
        <v/>
      </c>
      <c r="H15" s="235">
        <f>H14</f>
        <v/>
      </c>
      <c r="I15" s="235">
        <f>I14</f>
        <v/>
      </c>
      <c r="J15" s="235">
        <f>SUM(F15:I15)</f>
        <v/>
      </c>
    </row>
    <row r="16" ht="15" customHeight="1" s="220"/>
    <row r="17" ht="15" customHeight="1" s="220"/>
    <row r="18" ht="15" customHeight="1" s="220">
      <c r="C18" s="226" t="inlineStr">
        <is>
          <t>Составил ______________________     Е. М. Добровольская</t>
        </is>
      </c>
      <c r="D18" s="227" t="n"/>
      <c r="E18" s="227" t="n"/>
    </row>
    <row r="19" ht="15" customHeight="1" s="220">
      <c r="C19" s="229" t="inlineStr">
        <is>
          <t xml:space="preserve">                         (подпись, инициалы, фамилия)</t>
        </is>
      </c>
      <c r="D19" s="227" t="n"/>
      <c r="E19" s="227" t="n"/>
    </row>
    <row r="20" ht="15" customHeight="1" s="220">
      <c r="C20" s="226" t="n"/>
      <c r="D20" s="227" t="n"/>
      <c r="E20" s="227" t="n"/>
    </row>
    <row r="21" ht="15" customHeight="1" s="220">
      <c r="C21" s="226" t="inlineStr">
        <is>
          <t>Проверил ______________________        А.В. Костянецкая</t>
        </is>
      </c>
      <c r="D21" s="227" t="n"/>
      <c r="E21" s="227" t="n"/>
    </row>
    <row r="22" ht="15" customHeight="1" s="220">
      <c r="C22" s="229" t="inlineStr">
        <is>
          <t xml:space="preserve">                        (подпись, инициалы, фамилия)</t>
        </is>
      </c>
      <c r="D22" s="227" t="n"/>
      <c r="E22" s="227" t="n"/>
    </row>
    <row r="23" ht="15" customHeight="1" s="220"/>
    <row r="24" ht="15" customHeight="1" s="220"/>
    <row r="25" ht="15" customHeight="1" s="220"/>
    <row r="26" ht="15" customHeight="1" s="220"/>
    <row r="27" ht="15" customHeight="1" s="220"/>
    <row r="28" ht="15" customHeight="1" s="22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81"/>
  <sheetViews>
    <sheetView tabSelected="1" view="pageBreakPreview" zoomScale="55" zoomScaleSheetLayoutView="55" workbookViewId="0">
      <selection activeCell="R20" sqref="R20"/>
    </sheetView>
  </sheetViews>
  <sheetFormatPr baseColWidth="8" defaultColWidth="9.140625" defaultRowHeight="15.75"/>
  <cols>
    <col width="9.140625" customWidth="1" style="219" min="1" max="1"/>
    <col width="12.5703125" customWidth="1" style="219" min="2" max="2"/>
    <col width="22.42578125" customWidth="1" style="219" min="3" max="3"/>
    <col width="49.7109375" customWidth="1" style="219" min="4" max="4"/>
    <col width="10.140625" customWidth="1" style="219" min="5" max="5"/>
    <col width="20.7109375" customWidth="1" style="219" min="6" max="6"/>
    <col width="20" customWidth="1" style="219" min="7" max="7"/>
    <col width="16.7109375" customWidth="1" style="219" min="8" max="8"/>
    <col width="9.140625" customWidth="1" style="219" min="9" max="9"/>
    <col width="15.5703125" customWidth="1" style="219" min="10" max="10"/>
    <col width="15" customWidth="1" style="219" min="11" max="11"/>
    <col width="9.140625" customWidth="1" style="219" min="12" max="12"/>
  </cols>
  <sheetData>
    <row r="2" s="220">
      <c r="A2" s="219" t="n"/>
      <c r="B2" s="219" t="n"/>
      <c r="C2" s="219" t="n"/>
      <c r="D2" s="219" t="n"/>
      <c r="E2" s="219" t="n"/>
      <c r="F2" s="219" t="n"/>
      <c r="G2" s="219" t="n"/>
      <c r="H2" s="219" t="n"/>
      <c r="I2" s="219" t="n"/>
      <c r="J2" s="219" t="n"/>
      <c r="K2" s="219" t="n"/>
      <c r="L2" s="219" t="n"/>
    </row>
    <row r="3">
      <c r="A3" s="243" t="inlineStr">
        <is>
          <t xml:space="preserve">Приложение № 3 </t>
        </is>
      </c>
    </row>
    <row r="4">
      <c r="A4" s="244" t="inlineStr">
        <is>
          <t>Объектная ресурсная ведомость</t>
        </is>
      </c>
    </row>
    <row r="5" ht="18.75" customHeight="1" s="220">
      <c r="A5" s="179" t="n"/>
      <c r="B5" s="179" t="n"/>
      <c r="C5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6" t="n"/>
    </row>
    <row r="7">
      <c r="A7" s="260" t="inlineStr">
        <is>
          <t>Наименование разрабатываемого показателя УНЦ -  Ячейка трёхобмоточного трансформатора Т150/35/НН, мощность 100МВА</t>
        </is>
      </c>
    </row>
    <row r="8">
      <c r="A8" s="260" t="n"/>
      <c r="B8" s="260" t="n"/>
      <c r="C8" s="260" t="n"/>
      <c r="D8" s="260" t="n"/>
      <c r="E8" s="260" t="n"/>
      <c r="F8" s="260" t="n"/>
      <c r="G8" s="260" t="n"/>
      <c r="H8" s="260" t="n"/>
    </row>
    <row r="9" ht="38.25" customHeight="1" s="220">
      <c r="A9" s="253" t="inlineStr">
        <is>
          <t>п/п</t>
        </is>
      </c>
      <c r="B9" s="253" t="inlineStr">
        <is>
          <t>№ЛСР</t>
        </is>
      </c>
      <c r="C9" s="253" t="inlineStr">
        <is>
          <t>Код ресурса</t>
        </is>
      </c>
      <c r="D9" s="253" t="inlineStr">
        <is>
          <t>Наименование ресурса</t>
        </is>
      </c>
      <c r="E9" s="253" t="inlineStr">
        <is>
          <t>Ед. изм.</t>
        </is>
      </c>
      <c r="F9" s="253" t="inlineStr">
        <is>
          <t>Кол-во единиц по данным объекта-представителя</t>
        </is>
      </c>
      <c r="G9" s="253" t="inlineStr">
        <is>
          <t>Сметная стоимость в ценах на 01.01.2000 (руб.)</t>
        </is>
      </c>
      <c r="H9" s="335" t="n"/>
    </row>
    <row r="10" ht="40.5" customHeight="1" s="220">
      <c r="A10" s="337" t="n"/>
      <c r="B10" s="337" t="n"/>
      <c r="C10" s="337" t="n"/>
      <c r="D10" s="337" t="n"/>
      <c r="E10" s="337" t="n"/>
      <c r="F10" s="337" t="n"/>
      <c r="G10" s="253" t="inlineStr">
        <is>
          <t>на ед.изм.</t>
        </is>
      </c>
      <c r="H10" s="253" t="inlineStr">
        <is>
          <t>общая</t>
        </is>
      </c>
    </row>
    <row r="11">
      <c r="A11" s="254" t="n">
        <v>1</v>
      </c>
      <c r="B11" s="254" t="n"/>
      <c r="C11" s="254" t="n">
        <v>2</v>
      </c>
      <c r="D11" s="254" t="inlineStr">
        <is>
          <t>З</t>
        </is>
      </c>
      <c r="E11" s="254" t="n">
        <v>4</v>
      </c>
      <c r="F11" s="254" t="n">
        <v>5</v>
      </c>
      <c r="G11" s="254" t="n">
        <v>6</v>
      </c>
      <c r="H11" s="254" t="n">
        <v>7</v>
      </c>
    </row>
    <row r="12" customFormat="1" s="221">
      <c r="A12" s="257" t="inlineStr">
        <is>
          <t>Затраты труда рабочих</t>
        </is>
      </c>
      <c r="B12" s="334" t="n"/>
      <c r="C12" s="334" t="n"/>
      <c r="D12" s="334" t="n"/>
      <c r="E12" s="335" t="n"/>
      <c r="F12" s="176">
        <f>SUM(F13:F28)</f>
        <v/>
      </c>
      <c r="G12" s="10" t="n"/>
      <c r="H12" s="176">
        <f>SUM(H13:H28)</f>
        <v/>
      </c>
    </row>
    <row r="13">
      <c r="A13" s="178" t="n">
        <v>1</v>
      </c>
      <c r="B13" s="160" t="n"/>
      <c r="C13" s="172" t="inlineStr">
        <is>
          <t>1-4-0</t>
        </is>
      </c>
      <c r="D13" s="173" t="inlineStr">
        <is>
          <t>Затраты труда рабочих (средний разряд работы 4,0)</t>
        </is>
      </c>
      <c r="E13" s="286" t="inlineStr">
        <is>
          <t>чел.-ч</t>
        </is>
      </c>
      <c r="F13" s="183" t="n">
        <v>7389.78</v>
      </c>
      <c r="G13" s="175" t="n">
        <v>9.619999999999999</v>
      </c>
      <c r="H13" s="175">
        <f>ROUND(F13*G13,2)</f>
        <v/>
      </c>
    </row>
    <row r="14">
      <c r="A14" s="178" t="n">
        <v>2</v>
      </c>
      <c r="B14" s="160" t="n"/>
      <c r="C14" s="172" t="inlineStr">
        <is>
          <t>1-3-3</t>
        </is>
      </c>
      <c r="D14" s="173" t="inlineStr">
        <is>
          <t>Затраты труда рабочих (средний разряд работы 3,3)</t>
        </is>
      </c>
      <c r="E14" s="286" t="inlineStr">
        <is>
          <t>чел.-ч</t>
        </is>
      </c>
      <c r="F14" s="183" t="n">
        <v>2025.79</v>
      </c>
      <c r="G14" s="175" t="n">
        <v>8.859999999999999</v>
      </c>
      <c r="H14" s="175">
        <f>ROUND(F14*G14,2)</f>
        <v/>
      </c>
    </row>
    <row r="15">
      <c r="A15" s="178" t="n">
        <v>3</v>
      </c>
      <c r="B15" s="160" t="n"/>
      <c r="C15" s="172" t="inlineStr">
        <is>
          <t>1-2-8</t>
        </is>
      </c>
      <c r="D15" s="173" t="inlineStr">
        <is>
          <t>Затраты труда рабочих (средний разряд работы 2,8)</t>
        </is>
      </c>
      <c r="E15" s="286" t="inlineStr">
        <is>
          <t>чел.-ч</t>
        </is>
      </c>
      <c r="F15" s="183" t="n">
        <v>881.58</v>
      </c>
      <c r="G15" s="175" t="n">
        <v>8.380000000000001</v>
      </c>
      <c r="H15" s="175">
        <f>ROUND(F15*G15,2)</f>
        <v/>
      </c>
    </row>
    <row r="16">
      <c r="A16" s="178" t="n">
        <v>4</v>
      </c>
      <c r="B16" s="160" t="n"/>
      <c r="C16" s="172" t="inlineStr">
        <is>
          <t>1-2-0</t>
        </is>
      </c>
      <c r="D16" s="173" t="inlineStr">
        <is>
          <t>Затраты труда рабочих (средний разряд работы 2,0)</t>
        </is>
      </c>
      <c r="E16" s="286" t="inlineStr">
        <is>
          <t>чел.-ч</t>
        </is>
      </c>
      <c r="F16" s="183" t="n">
        <v>606.53</v>
      </c>
      <c r="G16" s="175" t="n">
        <v>7.8</v>
      </c>
      <c r="H16" s="175">
        <f>ROUND(F16*G16,2)</f>
        <v/>
      </c>
    </row>
    <row r="17">
      <c r="A17" s="178" t="n">
        <v>5</v>
      </c>
      <c r="B17" s="160" t="n"/>
      <c r="C17" s="172" t="inlineStr">
        <is>
          <t>1-3-0</t>
        </is>
      </c>
      <c r="D17" s="173" t="inlineStr">
        <is>
          <t>Затраты труда рабочих (средний разряд работы 3,0)</t>
        </is>
      </c>
      <c r="E17" s="286" t="inlineStr">
        <is>
          <t>чел.-ч</t>
        </is>
      </c>
      <c r="F17" s="183" t="n">
        <v>347.6</v>
      </c>
      <c r="G17" s="175" t="n">
        <v>8.529999999999999</v>
      </c>
      <c r="H17" s="175">
        <f>ROUND(F17*G17,2)</f>
        <v/>
      </c>
    </row>
    <row r="18">
      <c r="A18" s="178" t="n">
        <v>6</v>
      </c>
      <c r="B18" s="160" t="n"/>
      <c r="C18" s="172" t="inlineStr">
        <is>
          <t>1-1-5</t>
        </is>
      </c>
      <c r="D18" s="173" t="inlineStr">
        <is>
          <t>Затраты труда рабочих (средний разряд работы 1,5)</t>
        </is>
      </c>
      <c r="E18" s="286" t="inlineStr">
        <is>
          <t>чел.-ч</t>
        </is>
      </c>
      <c r="F18" s="183" t="n">
        <v>275.19</v>
      </c>
      <c r="G18" s="175" t="n">
        <v>7.5</v>
      </c>
      <c r="H18" s="175">
        <f>ROUND(F18*G18,2)</f>
        <v/>
      </c>
      <c r="M18" t="inlineStr">
        <is>
          <t> </t>
        </is>
      </c>
    </row>
    <row r="19">
      <c r="A19" s="178" t="n">
        <v>7</v>
      </c>
      <c r="B19" s="160" t="n"/>
      <c r="C19" s="172" t="inlineStr">
        <is>
          <t>1-3-5</t>
        </is>
      </c>
      <c r="D19" s="173" t="inlineStr">
        <is>
          <t>Затраты труда рабочих (средний разряд работы 3,5)</t>
        </is>
      </c>
      <c r="E19" s="286" t="inlineStr">
        <is>
          <t>чел.-ч</t>
        </is>
      </c>
      <c r="F19" s="183" t="n">
        <v>168.08</v>
      </c>
      <c r="G19" s="175" t="n">
        <v>9.07</v>
      </c>
      <c r="H19" s="175">
        <f>ROUND(F19*G19,2)</f>
        <v/>
      </c>
    </row>
    <row r="20">
      <c r="A20" s="178" t="n">
        <v>8</v>
      </c>
      <c r="B20" s="160" t="n"/>
      <c r="C20" s="172" t="inlineStr">
        <is>
          <t>1-5-0</t>
        </is>
      </c>
      <c r="D20" s="173" t="inlineStr">
        <is>
          <t>Затраты труда рабочих (средний разряд работы 5,0)</t>
        </is>
      </c>
      <c r="E20" s="286" t="inlineStr">
        <is>
          <t>чел.-ч</t>
        </is>
      </c>
      <c r="F20" s="183" t="n">
        <v>112.22</v>
      </c>
      <c r="G20" s="175" t="n">
        <v>11.09</v>
      </c>
      <c r="H20" s="175">
        <f>ROUND(F20*G20,2)</f>
        <v/>
      </c>
    </row>
    <row r="21">
      <c r="A21" s="178" t="n">
        <v>9</v>
      </c>
      <c r="B21" s="160" t="n"/>
      <c r="C21" s="172" t="inlineStr">
        <is>
          <t>1-3-4</t>
        </is>
      </c>
      <c r="D21" s="173" t="inlineStr">
        <is>
          <t>Затраты труда рабочих (средний разряд работы 3,4)</t>
        </is>
      </c>
      <c r="E21" s="286" t="inlineStr">
        <is>
          <t>чел.-ч</t>
        </is>
      </c>
      <c r="F21" s="183" t="n">
        <v>116.47</v>
      </c>
      <c r="G21" s="175" t="n">
        <v>8.970000000000001</v>
      </c>
      <c r="H21" s="175">
        <f>ROUND(F21*G21,2)</f>
        <v/>
      </c>
    </row>
    <row r="22">
      <c r="A22" s="178" t="n">
        <v>10</v>
      </c>
      <c r="B22" s="160" t="n"/>
      <c r="C22" s="172" t="inlineStr">
        <is>
          <t>1-3-8</t>
        </is>
      </c>
      <c r="D22" s="173" t="inlineStr">
        <is>
          <t>Затраты труда рабочих (средний разряд работы 3,8)</t>
        </is>
      </c>
      <c r="E22" s="286" t="inlineStr">
        <is>
          <t>чел.-ч</t>
        </is>
      </c>
      <c r="F22" s="183" t="n">
        <v>86.5</v>
      </c>
      <c r="G22" s="175" t="n">
        <v>9.4</v>
      </c>
      <c r="H22" s="175">
        <f>ROUND(F22*G22,2)</f>
        <v/>
      </c>
    </row>
    <row r="23">
      <c r="A23" s="178" t="n">
        <v>11</v>
      </c>
      <c r="B23" s="160" t="n"/>
      <c r="C23" s="172" t="inlineStr">
        <is>
          <t>1-4-5</t>
        </is>
      </c>
      <c r="D23" s="173" t="inlineStr">
        <is>
          <t>Затраты труда рабочих (средний разряд работы 4,5)</t>
        </is>
      </c>
      <c r="E23" s="286" t="inlineStr">
        <is>
          <t>чел.-ч</t>
        </is>
      </c>
      <c r="F23" s="183" t="n">
        <v>37.25</v>
      </c>
      <c r="G23" s="175" t="n">
        <v>10.35</v>
      </c>
      <c r="H23" s="175">
        <f>ROUND(F23*G23,2)</f>
        <v/>
      </c>
    </row>
    <row r="24">
      <c r="A24" s="178" t="n">
        <v>12</v>
      </c>
      <c r="B24" s="160" t="n"/>
      <c r="C24" s="172" t="inlineStr">
        <is>
          <t>1-2-5</t>
        </is>
      </c>
      <c r="D24" s="173" t="inlineStr">
        <is>
          <t>Затраты труда рабочих (средний разряд работы 2,5)</t>
        </is>
      </c>
      <c r="E24" s="286" t="inlineStr">
        <is>
          <t>чел.-ч</t>
        </is>
      </c>
      <c r="F24" s="183" t="n">
        <v>28.8</v>
      </c>
      <c r="G24" s="175" t="n">
        <v>8.17</v>
      </c>
      <c r="H24" s="175">
        <f>ROUND(F24*G24,2)</f>
        <v/>
      </c>
    </row>
    <row r="25">
      <c r="A25" s="178" t="n">
        <v>13</v>
      </c>
      <c r="B25" s="160" t="n"/>
      <c r="C25" s="172" t="inlineStr">
        <is>
          <t>1-3-2</t>
        </is>
      </c>
      <c r="D25" s="173" t="inlineStr">
        <is>
          <t>Затраты труда рабочих (средний разряд работы 3,2)</t>
        </is>
      </c>
      <c r="E25" s="286" t="inlineStr">
        <is>
          <t>чел.-ч</t>
        </is>
      </c>
      <c r="F25" s="183" t="n">
        <v>16.31</v>
      </c>
      <c r="G25" s="175" t="n">
        <v>8.74</v>
      </c>
      <c r="H25" s="175">
        <f>ROUND(F25*G25,2)</f>
        <v/>
      </c>
    </row>
    <row r="26">
      <c r="A26" s="178" t="n">
        <v>14</v>
      </c>
      <c r="B26" s="160" t="n"/>
      <c r="C26" s="172" t="inlineStr">
        <is>
          <t>1-3-9</t>
        </is>
      </c>
      <c r="D26" s="173" t="inlineStr">
        <is>
          <t>Затраты труда рабочих (средний разряд работы 3,9)</t>
        </is>
      </c>
      <c r="E26" s="286" t="inlineStr">
        <is>
          <t>чел.-ч</t>
        </is>
      </c>
      <c r="F26" s="183" t="n">
        <v>8.73</v>
      </c>
      <c r="G26" s="175" t="n">
        <v>9.51</v>
      </c>
      <c r="H26" s="175">
        <f>ROUND(F26*G26,2)</f>
        <v/>
      </c>
    </row>
    <row r="27">
      <c r="A27" s="178" t="n">
        <v>15</v>
      </c>
      <c r="B27" s="160" t="n"/>
      <c r="C27" s="172" t="inlineStr">
        <is>
          <t>1-4-4</t>
        </is>
      </c>
      <c r="D27" s="173" t="inlineStr">
        <is>
          <t>Затраты труда рабочих (средний разряд работы 4,4)</t>
        </is>
      </c>
      <c r="E27" s="286" t="inlineStr">
        <is>
          <t>чел.-ч</t>
        </is>
      </c>
      <c r="F27" s="183" t="n">
        <v>4.66</v>
      </c>
      <c r="G27" s="175" t="n">
        <v>10.21</v>
      </c>
      <c r="H27" s="175">
        <f>ROUND(F27*G27,2)</f>
        <v/>
      </c>
    </row>
    <row r="28">
      <c r="A28" s="178" t="n">
        <v>16</v>
      </c>
      <c r="B28" s="160" t="n"/>
      <c r="C28" s="172" t="inlineStr">
        <is>
          <t>1-4-7</t>
        </is>
      </c>
      <c r="D28" s="173" t="inlineStr">
        <is>
          <t>Затраты труда рабочих (средний разряд работы 4,7)</t>
        </is>
      </c>
      <c r="E28" s="286" t="inlineStr">
        <is>
          <t>чел.-ч</t>
        </is>
      </c>
      <c r="F28" s="183" t="n">
        <v>2.78</v>
      </c>
      <c r="G28" s="175" t="n">
        <v>10.65</v>
      </c>
      <c r="H28" s="175">
        <f>ROUND(F28*G28,2)</f>
        <v/>
      </c>
    </row>
    <row r="29">
      <c r="A29" s="256" t="inlineStr">
        <is>
          <t>Затраты труда машинистов</t>
        </is>
      </c>
      <c r="B29" s="334" t="n"/>
      <c r="C29" s="334" t="n"/>
      <c r="D29" s="334" t="n"/>
      <c r="E29" s="335" t="n"/>
      <c r="F29" s="257" t="n"/>
      <c r="G29" s="158" t="n"/>
      <c r="H29" s="176">
        <f>H30</f>
        <v/>
      </c>
    </row>
    <row r="30">
      <c r="A30" s="286" t="n">
        <v>17</v>
      </c>
      <c r="B30" s="258" t="n"/>
      <c r="C30" s="172" t="n">
        <v>2</v>
      </c>
      <c r="D30" s="173" t="inlineStr">
        <is>
          <t>Затраты труда машинистов</t>
        </is>
      </c>
      <c r="E30" s="286" t="inlineStr">
        <is>
          <t>чел.-ч</t>
        </is>
      </c>
      <c r="F30" s="172" t="inlineStr">
        <is>
          <t>3454,41</t>
        </is>
      </c>
      <c r="G30" s="184" t="n"/>
      <c r="H30" s="177" t="n">
        <v>19960.15</v>
      </c>
    </row>
    <row r="31" customFormat="1" s="221">
      <c r="A31" s="257" t="inlineStr">
        <is>
          <t>Машины и механизмы</t>
        </is>
      </c>
      <c r="B31" s="334" t="n"/>
      <c r="C31" s="334" t="n"/>
      <c r="D31" s="334" t="n"/>
      <c r="E31" s="335" t="n"/>
      <c r="F31" s="257" t="n"/>
      <c r="G31" s="158" t="n"/>
      <c r="H31" s="176">
        <f>SUM(H32:H100)</f>
        <v/>
      </c>
    </row>
    <row r="32">
      <c r="A32" s="286" t="n">
        <v>18</v>
      </c>
      <c r="B32" s="258" t="n"/>
      <c r="C32" s="172" t="inlineStr">
        <is>
          <t>91.10.01-002</t>
        </is>
      </c>
      <c r="D32" s="173" t="inlineStr">
        <is>
          <t>Агрегаты наполнительно-опрессовочные: до 300 м3/ч</t>
        </is>
      </c>
      <c r="E32" s="286" t="inlineStr">
        <is>
          <t>маш.час</t>
        </is>
      </c>
      <c r="F32" s="286" t="n">
        <v>275.76</v>
      </c>
      <c r="G32" s="177" t="n">
        <v>287.99</v>
      </c>
      <c r="H32" s="175">
        <f>ROUND(F32*G32,2)</f>
        <v/>
      </c>
      <c r="I32" s="164" t="n"/>
      <c r="J32" s="180" t="n"/>
      <c r="L32" s="164" t="n"/>
    </row>
    <row r="33" ht="25.5" customFormat="1" customHeight="1" s="221">
      <c r="A33" s="286" t="n">
        <v>19</v>
      </c>
      <c r="B33" s="258" t="n"/>
      <c r="C33" s="172" t="inlineStr">
        <is>
          <t>91.06.03-058</t>
        </is>
      </c>
      <c r="D33" s="173" t="inlineStr">
        <is>
          <t>Лебедки электрические тяговым усилием: 156,96 кН (16 т)</t>
        </is>
      </c>
      <c r="E33" s="286" t="inlineStr">
        <is>
          <t>маш.час</t>
        </is>
      </c>
      <c r="F33" s="286" t="n">
        <v>299.4</v>
      </c>
      <c r="G33" s="177" t="n">
        <v>131.44</v>
      </c>
      <c r="H33" s="175">
        <f>ROUND(F33*G33,2)</f>
        <v/>
      </c>
      <c r="I33" s="164" t="n"/>
      <c r="L33" s="164" t="n"/>
    </row>
    <row r="34" ht="25.5" customHeight="1" s="220">
      <c r="A34" s="286" t="n">
        <v>20</v>
      </c>
      <c r="B34" s="258" t="n"/>
      <c r="C34" s="172" t="inlineStr">
        <is>
          <t>91.05.05-014</t>
        </is>
      </c>
      <c r="D34" s="173" t="inlineStr">
        <is>
          <t>Краны на автомобильном ходу, грузоподъемность 10 т</t>
        </is>
      </c>
      <c r="E34" s="286" t="inlineStr">
        <is>
          <t>маш.час</t>
        </is>
      </c>
      <c r="F34" s="286" t="n">
        <v>334.29</v>
      </c>
      <c r="G34" s="177" t="n">
        <v>111.99</v>
      </c>
      <c r="H34" s="175">
        <f>ROUND(F34*G34,2)</f>
        <v/>
      </c>
      <c r="I34" s="164" t="n"/>
      <c r="L34" s="164" t="n"/>
    </row>
    <row r="35" ht="38.25" customHeight="1" s="220">
      <c r="A35" s="286" t="n">
        <v>21</v>
      </c>
      <c r="B35" s="258" t="n"/>
      <c r="C35" s="172" t="inlineStr">
        <is>
          <t>91.18.01-007</t>
        </is>
      </c>
      <c r="D35" s="17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286" t="inlineStr">
        <is>
          <t>маш.час</t>
        </is>
      </c>
      <c r="F35" s="286" t="n">
        <v>156.76</v>
      </c>
      <c r="G35" s="177" t="n">
        <v>90</v>
      </c>
      <c r="H35" s="175">
        <f>ROUND(F35*G35,2)</f>
        <v/>
      </c>
      <c r="I35" s="164" t="n"/>
      <c r="L35" s="164" t="n"/>
    </row>
    <row r="36" ht="25.5" customHeight="1" s="220">
      <c r="A36" s="286" t="n">
        <v>22</v>
      </c>
      <c r="B36" s="258" t="n"/>
      <c r="C36" s="172" t="inlineStr">
        <is>
          <t>91.01.05-085</t>
        </is>
      </c>
      <c r="D36" s="173" t="inlineStr">
        <is>
          <t>Экскаваторы одноковшовые дизельные на гусеничном ходу, емкость ковша 0,5 м3</t>
        </is>
      </c>
      <c r="E36" s="286" t="inlineStr">
        <is>
          <t>маш.час</t>
        </is>
      </c>
      <c r="F36" s="286" t="n">
        <v>135.45</v>
      </c>
      <c r="G36" s="177" t="n">
        <v>100</v>
      </c>
      <c r="H36" s="175">
        <f>ROUND(F36*G36,2)</f>
        <v/>
      </c>
      <c r="I36" s="164" t="n"/>
      <c r="L36" s="164" t="n"/>
    </row>
    <row r="37" ht="51" customHeight="1" s="220">
      <c r="A37" s="286" t="n">
        <v>23</v>
      </c>
      <c r="B37" s="258" t="n"/>
      <c r="C37" s="172" t="inlineStr">
        <is>
          <t>91.21.22-431</t>
        </is>
      </c>
      <c r="D37" s="173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286" t="inlineStr">
        <is>
          <t>маш.час</t>
        </is>
      </c>
      <c r="F37" s="286" t="n">
        <v>668</v>
      </c>
      <c r="G37" s="177" t="n">
        <v>15.65</v>
      </c>
      <c r="H37" s="175">
        <f>ROUND(F37*G37,2)</f>
        <v/>
      </c>
      <c r="I37" s="164" t="n"/>
      <c r="L37" s="164" t="n"/>
    </row>
    <row r="38" ht="25.5" customHeight="1" s="220">
      <c r="A38" s="286" t="n">
        <v>24</v>
      </c>
      <c r="B38" s="258" t="n"/>
      <c r="C38" s="172" t="inlineStr">
        <is>
          <t>91.21.22-432</t>
        </is>
      </c>
      <c r="D38" s="173" t="inlineStr">
        <is>
          <t>Установка вакуумной обработки трансформаторного масла</t>
        </is>
      </c>
      <c r="E38" s="286" t="inlineStr">
        <is>
          <t>маш.час</t>
        </is>
      </c>
      <c r="F38" s="286" t="n">
        <v>95.28</v>
      </c>
      <c r="G38" s="177" t="n">
        <v>77.03</v>
      </c>
      <c r="H38" s="175">
        <f>ROUND(F38*G38,2)</f>
        <v/>
      </c>
      <c r="I38" s="164" t="n"/>
    </row>
    <row r="39">
      <c r="A39" s="286" t="n">
        <v>25</v>
      </c>
      <c r="B39" s="258" t="n"/>
      <c r="C39" s="172" t="inlineStr">
        <is>
          <t>91.19.12-021</t>
        </is>
      </c>
      <c r="D39" s="173" t="inlineStr">
        <is>
          <t>Насос вакуумный: 3,6 м3/мин</t>
        </is>
      </c>
      <c r="E39" s="286" t="inlineStr">
        <is>
          <t>маш.час</t>
        </is>
      </c>
      <c r="F39" s="286" t="n">
        <v>756</v>
      </c>
      <c r="G39" s="177" t="n">
        <v>6.28</v>
      </c>
      <c r="H39" s="175">
        <f>ROUND(F39*G39,2)</f>
        <v/>
      </c>
      <c r="I39" s="164" t="n"/>
    </row>
    <row r="40">
      <c r="A40" s="286" t="n">
        <v>26</v>
      </c>
      <c r="B40" s="258" t="n"/>
      <c r="C40" s="172" t="inlineStr">
        <is>
          <t>91.14.02-001</t>
        </is>
      </c>
      <c r="D40" s="173" t="inlineStr">
        <is>
          <t>Автомобили бортовые, грузоподъемность: до 5 т</t>
        </is>
      </c>
      <c r="E40" s="286" t="inlineStr">
        <is>
          <t>маш.час</t>
        </is>
      </c>
      <c r="F40" s="286" t="n">
        <v>71.94</v>
      </c>
      <c r="G40" s="177" t="n">
        <v>65.70999999999999</v>
      </c>
      <c r="H40" s="175">
        <f>ROUND(F40*G40,2)</f>
        <v/>
      </c>
      <c r="I40" s="164" t="n"/>
    </row>
    <row r="41">
      <c r="A41" s="286" t="n">
        <v>27</v>
      </c>
      <c r="B41" s="258" t="n"/>
      <c r="C41" s="172" t="inlineStr">
        <is>
          <t>91.21.18-011</t>
        </is>
      </c>
      <c r="D41" s="173" t="inlineStr">
        <is>
          <t>Маслоподогреватель</t>
        </is>
      </c>
      <c r="E41" s="286" t="inlineStr">
        <is>
          <t>маш.час</t>
        </is>
      </c>
      <c r="F41" s="286" t="n">
        <v>113.69</v>
      </c>
      <c r="G41" s="177" t="n">
        <v>38.87</v>
      </c>
      <c r="H41" s="175">
        <f>ROUND(F41*G41,2)</f>
        <v/>
      </c>
      <c r="I41" s="164" t="n"/>
    </row>
    <row r="42">
      <c r="A42" s="286" t="n">
        <v>28</v>
      </c>
      <c r="B42" s="258" t="n"/>
      <c r="C42" s="172" t="inlineStr">
        <is>
          <t>91.19.08-004</t>
        </is>
      </c>
      <c r="D42" s="173" t="inlineStr">
        <is>
          <t>Насосы мощностью: 4 кВт</t>
        </is>
      </c>
      <c r="E42" s="286" t="inlineStr">
        <is>
          <t>маш.час</t>
        </is>
      </c>
      <c r="F42" s="286" t="n">
        <v>1426.43</v>
      </c>
      <c r="G42" s="177" t="n">
        <v>2.96</v>
      </c>
      <c r="H42" s="175">
        <f>ROUND(F42*G42,2)</f>
        <v/>
      </c>
      <c r="I42" s="164" t="n"/>
    </row>
    <row r="43">
      <c r="A43" s="286" t="n">
        <v>29</v>
      </c>
      <c r="B43" s="258" t="n"/>
      <c r="C43" s="172" t="inlineStr">
        <is>
          <t>91.06.06-042</t>
        </is>
      </c>
      <c r="D43" s="173" t="inlineStr">
        <is>
          <t>Подъемники гидравлические высотой подъема: 10 м</t>
        </is>
      </c>
      <c r="E43" s="286" t="inlineStr">
        <is>
          <t>маш.час</t>
        </is>
      </c>
      <c r="F43" s="286" t="n">
        <v>121.18</v>
      </c>
      <c r="G43" s="177" t="n">
        <v>29.6</v>
      </c>
      <c r="H43" s="175">
        <f>ROUND(F43*G43,2)</f>
        <v/>
      </c>
      <c r="I43" s="164" t="n"/>
    </row>
    <row r="44">
      <c r="A44" s="286" t="n">
        <v>30</v>
      </c>
      <c r="B44" s="258" t="n"/>
      <c r="C44" s="172" t="inlineStr">
        <is>
          <t>91.01.01-034</t>
        </is>
      </c>
      <c r="D44" s="173" t="inlineStr">
        <is>
          <t>Бульдозеры, мощность 59 кВт (80 л.с.)</t>
        </is>
      </c>
      <c r="E44" s="286" t="inlineStr">
        <is>
          <t>маш.час</t>
        </is>
      </c>
      <c r="F44" s="286" t="n">
        <v>54.68</v>
      </c>
      <c r="G44" s="177" t="n">
        <v>59.47</v>
      </c>
      <c r="H44" s="175">
        <f>ROUND(F44*G44,2)</f>
        <v/>
      </c>
      <c r="I44" s="164" t="n"/>
    </row>
    <row r="45" ht="25.5" customHeight="1" s="220">
      <c r="A45" s="286" t="n">
        <v>31</v>
      </c>
      <c r="B45" s="258" t="n"/>
      <c r="C45" s="172" t="n">
        <v>21202</v>
      </c>
      <c r="D45" s="173" t="inlineStr">
        <is>
          <t>Краны на гусеничном ходу при работе на монтаже технологического оборудования 25 т</t>
        </is>
      </c>
      <c r="E45" s="286" t="inlineStr">
        <is>
          <t>маш.час</t>
        </is>
      </c>
      <c r="F45" s="286" t="n">
        <v>22.29</v>
      </c>
      <c r="G45" s="177" t="n">
        <v>137.15</v>
      </c>
      <c r="H45" s="175">
        <f>ROUND(F45*G45,2)</f>
        <v/>
      </c>
    </row>
    <row r="46" ht="38.25" customHeight="1" s="220">
      <c r="A46" s="286" t="n">
        <v>32</v>
      </c>
      <c r="B46" s="258" t="n"/>
      <c r="C46" s="172" t="n">
        <v>50101</v>
      </c>
      <c r="D46" s="173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286" t="inlineStr">
        <is>
          <t>маш.час</t>
        </is>
      </c>
      <c r="F46" s="286" t="n">
        <v>33.85</v>
      </c>
      <c r="G46" s="177" t="n">
        <v>90</v>
      </c>
      <c r="H46" s="175">
        <f>ROUND(F46*G46,2)</f>
        <v/>
      </c>
    </row>
    <row r="47" ht="38.25" customHeight="1" s="220">
      <c r="A47" s="286" t="n">
        <v>33</v>
      </c>
      <c r="B47" s="258" t="n"/>
      <c r="C47" s="172" t="n">
        <v>60247</v>
      </c>
      <c r="D47" s="173" t="inlineStr">
        <is>
          <t>Экскаваторы одноковшовые дизельные на гусеничном ходу при работе на других видах строительства: 0,5 м3</t>
        </is>
      </c>
      <c r="E47" s="286" t="inlineStr">
        <is>
          <t>маш.час</t>
        </is>
      </c>
      <c r="F47" s="286" t="n">
        <v>26.27</v>
      </c>
      <c r="G47" s="177" t="n">
        <v>100</v>
      </c>
      <c r="H47" s="175">
        <f>ROUND(F47*G47,2)</f>
        <v/>
      </c>
      <c r="J47" s="163" t="n"/>
      <c r="L47" s="164" t="n"/>
    </row>
    <row r="48" customFormat="1" s="221">
      <c r="A48" s="286" t="n">
        <v>34</v>
      </c>
      <c r="B48" s="258" t="n"/>
      <c r="C48" s="172" t="inlineStr">
        <is>
          <t>91.21.22-438</t>
        </is>
      </c>
      <c r="D48" s="173" t="inlineStr">
        <is>
          <t>Установка: передвижная цеолитовая</t>
        </is>
      </c>
      <c r="E48" s="286" t="inlineStr">
        <is>
          <t>маш.час</t>
        </is>
      </c>
      <c r="F48" s="286" t="n">
        <v>56.19</v>
      </c>
      <c r="G48" s="177" t="n">
        <v>38.65</v>
      </c>
      <c r="H48" s="175">
        <f>ROUND(F48*G48,2)</f>
        <v/>
      </c>
      <c r="L48" s="164" t="n"/>
    </row>
    <row r="49">
      <c r="A49" s="286" t="n">
        <v>35</v>
      </c>
      <c r="B49" s="258" t="n"/>
      <c r="C49" s="172" t="inlineStr">
        <is>
          <t>91.01.01-035</t>
        </is>
      </c>
      <c r="D49" s="173" t="inlineStr">
        <is>
          <t>Бульдозеры, мощность 79 кВт (108 л.с.)</t>
        </is>
      </c>
      <c r="E49" s="286" t="inlineStr">
        <is>
          <t>маш.час</t>
        </is>
      </c>
      <c r="F49" s="286" t="n">
        <v>25.1</v>
      </c>
      <c r="G49" s="177" t="n">
        <v>79.06999999999999</v>
      </c>
      <c r="H49" s="175">
        <f>ROUND(F49*G49,2)</f>
        <v/>
      </c>
      <c r="L49" s="164" t="n"/>
    </row>
    <row r="50">
      <c r="A50" s="286" t="n">
        <v>36</v>
      </c>
      <c r="B50" s="258" t="n"/>
      <c r="C50" s="172" t="inlineStr">
        <is>
          <t>91.09.12-101</t>
        </is>
      </c>
      <c r="D50" s="173" t="inlineStr">
        <is>
          <t>Станок рельсорезный</t>
        </is>
      </c>
      <c r="E50" s="286" t="inlineStr">
        <is>
          <t>маш.час</t>
        </is>
      </c>
      <c r="F50" s="286" t="n">
        <v>72.11</v>
      </c>
      <c r="G50" s="177" t="n">
        <v>20</v>
      </c>
      <c r="H50" s="175">
        <f>ROUND(F50*G50,2)</f>
        <v/>
      </c>
      <c r="L50" s="164" t="n"/>
    </row>
    <row r="51" ht="25.5" customHeight="1" s="220">
      <c r="A51" s="286" t="n">
        <v>37</v>
      </c>
      <c r="B51" s="258" t="n"/>
      <c r="C51" s="172" t="inlineStr">
        <is>
          <t>91.05.06-012</t>
        </is>
      </c>
      <c r="D51" s="173" t="inlineStr">
        <is>
          <t>Краны на гусеничном ходу, грузоподъемность до 16 т</t>
        </is>
      </c>
      <c r="E51" s="286" t="inlineStr">
        <is>
          <t>маш.час</t>
        </is>
      </c>
      <c r="F51" s="286" t="n">
        <v>12.25</v>
      </c>
      <c r="G51" s="177" t="n">
        <v>96.89</v>
      </c>
      <c r="H51" s="175">
        <f>ROUND(F51*G51,2)</f>
        <v/>
      </c>
      <c r="I51" s="164" t="n"/>
      <c r="L51" s="164" t="n"/>
    </row>
    <row r="52">
      <c r="A52" s="286" t="n">
        <v>38</v>
      </c>
      <c r="B52" s="258" t="n"/>
      <c r="C52" s="172" t="inlineStr">
        <is>
          <t>91.21.18-031</t>
        </is>
      </c>
      <c r="D52" s="173" t="inlineStr">
        <is>
          <t>Установка: "Суховей"</t>
        </is>
      </c>
      <c r="E52" s="286" t="inlineStr">
        <is>
          <t>маш.час</t>
        </is>
      </c>
      <c r="F52" s="286" t="n">
        <v>82.40000000000001</v>
      </c>
      <c r="G52" s="177" t="n">
        <v>13.49</v>
      </c>
      <c r="H52" s="175">
        <f>ROUND(F52*G52,2)</f>
        <v/>
      </c>
      <c r="I52" s="164" t="n"/>
      <c r="L52" s="164" t="n"/>
    </row>
    <row r="53">
      <c r="A53" s="286" t="n">
        <v>39</v>
      </c>
      <c r="B53" s="258" t="n"/>
      <c r="C53" s="172" t="inlineStr">
        <is>
          <t>91.16.01-002</t>
        </is>
      </c>
      <c r="D53" s="173" t="inlineStr">
        <is>
          <t>Электростанции передвижные, мощность 4 кВт</t>
        </is>
      </c>
      <c r="E53" s="286" t="inlineStr">
        <is>
          <t>маш.час</t>
        </is>
      </c>
      <c r="F53" s="286" t="n">
        <v>36.05</v>
      </c>
      <c r="G53" s="177" t="n">
        <v>27.11</v>
      </c>
      <c r="H53" s="175">
        <f>ROUND(F53*G53,2)</f>
        <v/>
      </c>
      <c r="I53" s="164" t="n"/>
      <c r="L53" s="164" t="n"/>
    </row>
    <row r="54" ht="25.5" customHeight="1" s="220">
      <c r="A54" s="286" t="n">
        <v>40</v>
      </c>
      <c r="B54" s="258" t="n"/>
      <c r="C54" s="172" t="n">
        <v>150202</v>
      </c>
      <c r="D54" s="173" t="inlineStr">
        <is>
          <t>Агрегаты сварочные двухпостовые для ручной сварки: на тракторе 79 кВт (108 л.с.)</t>
        </is>
      </c>
      <c r="E54" s="286" t="inlineStr">
        <is>
          <t>маш.час</t>
        </is>
      </c>
      <c r="F54" s="286" t="n">
        <v>6.66</v>
      </c>
      <c r="G54" s="177" t="n">
        <v>133.97</v>
      </c>
      <c r="H54" s="175">
        <f>ROUND(F54*G54,2)</f>
        <v/>
      </c>
      <c r="I54" s="164" t="n"/>
      <c r="L54" s="164" t="n"/>
    </row>
    <row r="55" ht="25.5" customHeight="1" s="220">
      <c r="A55" s="286" t="n">
        <v>41</v>
      </c>
      <c r="B55" s="258" t="n"/>
      <c r="C55" s="172" t="inlineStr">
        <is>
          <t>91.17.04-233</t>
        </is>
      </c>
      <c r="D55" s="173" t="inlineStr">
        <is>
          <t>Установки для сварки: ручной дуговой (постоянного тока)</t>
        </is>
      </c>
      <c r="E55" s="286" t="inlineStr">
        <is>
          <t>маш.час</t>
        </is>
      </c>
      <c r="F55" s="286" t="n">
        <v>90.26000000000001</v>
      </c>
      <c r="G55" s="177" t="n">
        <v>8.1</v>
      </c>
      <c r="H55" s="175">
        <f>ROUND(F55*G55,2)</f>
        <v/>
      </c>
      <c r="I55" s="164" t="n"/>
    </row>
    <row r="56" ht="25.5" customHeight="1" s="220">
      <c r="A56" s="286" t="n">
        <v>42</v>
      </c>
      <c r="B56" s="258" t="n"/>
      <c r="C56" s="172" t="n">
        <v>10312</v>
      </c>
      <c r="D56" s="173" t="inlineStr">
        <is>
          <t>Тракторы на гусеничном ходу при работе на других видах строительства 79 кВт (108 л.с.)</t>
        </is>
      </c>
      <c r="E56" s="286" t="inlineStr">
        <is>
          <t>маш.час</t>
        </is>
      </c>
      <c r="F56" s="286" t="n">
        <v>7.98</v>
      </c>
      <c r="G56" s="177" t="n">
        <v>83.09999999999999</v>
      </c>
      <c r="H56" s="175">
        <f>ROUND(F56*G56,2)</f>
        <v/>
      </c>
    </row>
    <row r="57" ht="25.5" customHeight="1" s="220">
      <c r="A57" s="286" t="n">
        <v>43</v>
      </c>
      <c r="B57" s="258" t="n"/>
      <c r="C57" s="172" t="n">
        <v>21141</v>
      </c>
      <c r="D57" s="173" t="inlineStr">
        <is>
          <t>Краны на автомобильном ходу при работе на других видах строительства 10 т</t>
        </is>
      </c>
      <c r="E57" s="286" t="inlineStr">
        <is>
          <t>маш.час</t>
        </is>
      </c>
      <c r="F57" s="286" t="n">
        <v>5.35</v>
      </c>
      <c r="G57" s="177" t="n">
        <v>111.99</v>
      </c>
      <c r="H57" s="175">
        <f>ROUND(F57*G57,2)</f>
        <v/>
      </c>
    </row>
    <row r="58" ht="25.5" customHeight="1" s="220">
      <c r="A58" s="286" t="n">
        <v>44</v>
      </c>
      <c r="B58" s="258" t="n"/>
      <c r="C58" s="172" t="inlineStr">
        <is>
          <t>91.06.01-003</t>
        </is>
      </c>
      <c r="D58" s="173" t="inlineStr">
        <is>
          <t>Домкраты гидравлические, грузоподъемность 63-100 т</t>
        </is>
      </c>
      <c r="E58" s="286" t="inlineStr">
        <is>
          <t>маш.час</t>
        </is>
      </c>
      <c r="F58" s="286" t="n">
        <v>628.72</v>
      </c>
      <c r="G58" s="177" t="n">
        <v>0.9</v>
      </c>
      <c r="H58" s="175">
        <f>ROUND(F58*G58,2)</f>
        <v/>
      </c>
    </row>
    <row r="59">
      <c r="A59" s="286" t="n">
        <v>45</v>
      </c>
      <c r="B59" s="258" t="n"/>
      <c r="C59" s="172" t="inlineStr">
        <is>
          <t>91.05.01-017</t>
        </is>
      </c>
      <c r="D59" s="173" t="inlineStr">
        <is>
          <t>Краны башенные, грузоподъемность 8 т</t>
        </is>
      </c>
      <c r="E59" s="286" t="inlineStr">
        <is>
          <t>маш.час</t>
        </is>
      </c>
      <c r="F59" s="286" t="n">
        <v>6.16</v>
      </c>
      <c r="G59" s="177" t="n">
        <v>86.40000000000001</v>
      </c>
      <c r="H59" s="175">
        <f>ROUND(F59*G59,2)</f>
        <v/>
      </c>
    </row>
    <row r="60" ht="25.5" customHeight="1" s="220">
      <c r="A60" s="286" t="n">
        <v>46</v>
      </c>
      <c r="B60" s="258" t="n"/>
      <c r="C60" s="172" t="n">
        <v>21243</v>
      </c>
      <c r="D60" s="173" t="inlineStr">
        <is>
          <t>Краны на гусеничном ходу при работе на других видах строительства до 16 т</t>
        </is>
      </c>
      <c r="E60" s="286" t="inlineStr">
        <is>
          <t>маш.час</t>
        </is>
      </c>
      <c r="F60" s="286" t="n">
        <v>4.72</v>
      </c>
      <c r="G60" s="177" t="n">
        <v>96.89</v>
      </c>
      <c r="H60" s="175">
        <f>ROUND(F60*G60,2)</f>
        <v/>
      </c>
    </row>
    <row r="61" ht="25.5" customHeight="1" s="220">
      <c r="A61" s="286" t="n">
        <v>47</v>
      </c>
      <c r="B61" s="258" t="n"/>
      <c r="C61" s="172" t="n">
        <v>150701</v>
      </c>
      <c r="D61" s="173" t="inlineStr">
        <is>
          <t>Трубоукладчики для труб диаметром: до 400 мм грузоподъемностью 6,3 т</t>
        </is>
      </c>
      <c r="E61" s="286" t="inlineStr">
        <is>
          <t>маш.час</t>
        </is>
      </c>
      <c r="F61" s="286" t="n">
        <v>2.81</v>
      </c>
      <c r="G61" s="177" t="n">
        <v>160.03</v>
      </c>
      <c r="H61" s="175">
        <f>ROUND(F61*G61,2)</f>
        <v/>
      </c>
    </row>
    <row r="62">
      <c r="A62" s="286" t="n">
        <v>48</v>
      </c>
      <c r="B62" s="258" t="n"/>
      <c r="C62" s="172" t="inlineStr">
        <is>
          <t>91.14.02-002</t>
        </is>
      </c>
      <c r="D62" s="173" t="inlineStr">
        <is>
          <t>Автомобили бортовые, грузоподъемность: до 8 т</t>
        </is>
      </c>
      <c r="E62" s="286" t="inlineStr">
        <is>
          <t>маш.час</t>
        </is>
      </c>
      <c r="F62" s="286" t="n">
        <v>4.04</v>
      </c>
      <c r="G62" s="177" t="n">
        <v>85.84</v>
      </c>
      <c r="H62" s="175">
        <f>ROUND(F62*G62,2)</f>
        <v/>
      </c>
      <c r="I62" s="164" t="n"/>
      <c r="L62" s="164" t="n"/>
    </row>
    <row r="63" ht="25.5" customHeight="1" s="220">
      <c r="A63" s="286" t="n">
        <v>49</v>
      </c>
      <c r="B63" s="258" t="n"/>
      <c r="C63" s="172" t="n">
        <v>41000</v>
      </c>
      <c r="D63" s="173" t="inlineStr">
        <is>
          <t>Преобразователи сварочные с номинальным сварочным током 315-500 А</t>
        </is>
      </c>
      <c r="E63" s="286" t="inlineStr">
        <is>
          <t>маш.час</t>
        </is>
      </c>
      <c r="F63" s="286" t="n">
        <v>27.4</v>
      </c>
      <c r="G63" s="177" t="n">
        <v>12.31</v>
      </c>
      <c r="H63" s="175">
        <f>ROUND(F63*G63,2)</f>
        <v/>
      </c>
      <c r="I63" s="164" t="n"/>
      <c r="L63" s="164" t="n"/>
    </row>
    <row r="64" ht="38.25" customHeight="1" s="220">
      <c r="A64" s="286" t="n">
        <v>50</v>
      </c>
      <c r="B64" s="258" t="n"/>
      <c r="C64" s="172" t="n">
        <v>60248</v>
      </c>
      <c r="D64" s="173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286" t="inlineStr">
        <is>
          <t>маш.час</t>
        </is>
      </c>
      <c r="F64" s="286" t="n">
        <v>2.65</v>
      </c>
      <c r="G64" s="177" t="n">
        <v>115.27</v>
      </c>
      <c r="H64" s="175">
        <f>ROUND(F64*G64,2)</f>
        <v/>
      </c>
      <c r="I64" s="164" t="n"/>
      <c r="L64" s="164" t="n"/>
    </row>
    <row r="65">
      <c r="A65" s="286" t="n">
        <v>51</v>
      </c>
      <c r="B65" s="258" t="n"/>
      <c r="C65" s="172" t="n">
        <v>400001</v>
      </c>
      <c r="D65" s="173" t="inlineStr">
        <is>
          <t>Автомобили бортовые, грузоподъемность до 5 т</t>
        </is>
      </c>
      <c r="E65" s="286" t="inlineStr">
        <is>
          <t>маш.час</t>
        </is>
      </c>
      <c r="F65" s="286" t="n">
        <v>3.32</v>
      </c>
      <c r="G65" s="177" t="n">
        <v>87.17</v>
      </c>
      <c r="H65" s="175">
        <f>ROUND(F65*G65,2)</f>
        <v/>
      </c>
      <c r="I65" s="164" t="n"/>
      <c r="L65" s="164" t="n"/>
    </row>
    <row r="66" ht="25.5" customHeight="1" s="220">
      <c r="A66" s="286" t="n">
        <v>52</v>
      </c>
      <c r="B66" s="258" t="n"/>
      <c r="C66" s="172" t="n">
        <v>70149</v>
      </c>
      <c r="D66" s="173" t="inlineStr">
        <is>
          <t>Бульдозеры при работе на других видах строительства 79 кВт (108 л.с.)</t>
        </is>
      </c>
      <c r="E66" s="286" t="inlineStr">
        <is>
          <t>маш.час</t>
        </is>
      </c>
      <c r="F66" s="286" t="n">
        <v>3.15</v>
      </c>
      <c r="G66" s="177" t="n">
        <v>79.06999999999999</v>
      </c>
      <c r="H66" s="175">
        <f>ROUND(F66*G66,2)</f>
        <v/>
      </c>
      <c r="I66" s="164" t="n"/>
      <c r="L66" s="164" t="n"/>
    </row>
    <row r="67" ht="25.5" customHeight="1" s="220">
      <c r="A67" s="286" t="n">
        <v>53</v>
      </c>
      <c r="B67" s="258" t="n"/>
      <c r="C67" s="172" t="n">
        <v>40502</v>
      </c>
      <c r="D67" s="173" t="inlineStr">
        <is>
          <t>Установки для сварки ручной дуговой (постоянного тока)</t>
        </is>
      </c>
      <c r="E67" s="286" t="inlineStr">
        <is>
          <t>маш.час</t>
        </is>
      </c>
      <c r="F67" s="286" t="n">
        <v>23.48</v>
      </c>
      <c r="G67" s="177" t="n">
        <v>8.1</v>
      </c>
      <c r="H67" s="175">
        <f>ROUND(F67*G67,2)</f>
        <v/>
      </c>
      <c r="I67" s="164" t="n"/>
    </row>
    <row r="68" ht="25.5" customHeight="1" s="220">
      <c r="A68" s="286" t="n">
        <v>54</v>
      </c>
      <c r="B68" s="258" t="n"/>
      <c r="C68" s="172" t="inlineStr">
        <is>
          <t>91.21.22-091</t>
        </is>
      </c>
      <c r="D68" s="173" t="inlineStr">
        <is>
          <t>Выпрямитель полупроводниковый для подогрева трансформаторов</t>
        </is>
      </c>
      <c r="E68" s="286" t="inlineStr">
        <is>
          <t>маш.час</t>
        </is>
      </c>
      <c r="F68" s="286" t="n">
        <v>46.4</v>
      </c>
      <c r="G68" s="177" t="n">
        <v>3.82</v>
      </c>
      <c r="H68" s="175">
        <f>ROUND(F68*G68,2)</f>
        <v/>
      </c>
      <c r="I68" s="164" t="n"/>
    </row>
    <row r="69">
      <c r="A69" s="286" t="n">
        <v>55</v>
      </c>
      <c r="B69" s="258" t="n"/>
      <c r="C69" s="172" t="inlineStr">
        <is>
          <t>91.21.22-491</t>
        </is>
      </c>
      <c r="D69" s="173" t="inlineStr">
        <is>
          <t>Шинотрубогиб</t>
        </is>
      </c>
      <c r="E69" s="286" t="inlineStr">
        <is>
          <t>маш.час</t>
        </is>
      </c>
      <c r="F69" s="286" t="n">
        <v>9.42</v>
      </c>
      <c r="G69" s="177" t="n">
        <v>15.24</v>
      </c>
      <c r="H69" s="175">
        <f>ROUND(F69*G69,2)</f>
        <v/>
      </c>
    </row>
    <row r="70" ht="25.5" customHeight="1" s="220">
      <c r="A70" s="286" t="n">
        <v>56</v>
      </c>
      <c r="B70" s="258" t="n"/>
      <c r="C70" s="172" t="inlineStr">
        <is>
          <t>91.15.03-014</t>
        </is>
      </c>
      <c r="D70" s="173" t="inlineStr">
        <is>
          <t>Тракторы на пневмоколесном ходу, мощность 59 кВт (80 л.с.)</t>
        </is>
      </c>
      <c r="E70" s="286" t="inlineStr">
        <is>
          <t>маш.час</t>
        </is>
      </c>
      <c r="F70" s="286" t="n">
        <v>1.76</v>
      </c>
      <c r="G70" s="177" t="n">
        <v>74.61</v>
      </c>
      <c r="H70" s="175">
        <f>ROUND(F70*G70,2)</f>
        <v/>
      </c>
    </row>
    <row r="71">
      <c r="A71" s="286" t="n">
        <v>57</v>
      </c>
      <c r="B71" s="258" t="n"/>
      <c r="C71" s="172" t="inlineStr">
        <is>
          <t>91.08.04-021</t>
        </is>
      </c>
      <c r="D71" s="173" t="inlineStr">
        <is>
          <t>Котлы битумные: передвижные 400 л</t>
        </is>
      </c>
      <c r="E71" s="286" t="inlineStr">
        <is>
          <t>маш.час</t>
        </is>
      </c>
      <c r="F71" s="286" t="n">
        <v>3.76</v>
      </c>
      <c r="G71" s="177" t="n">
        <v>30</v>
      </c>
      <c r="H71" s="175">
        <f>ROUND(F71*G71,2)</f>
        <v/>
      </c>
      <c r="I71" s="164" t="n"/>
    </row>
    <row r="72" ht="25.5" customHeight="1" s="220">
      <c r="A72" s="286" t="n">
        <v>58</v>
      </c>
      <c r="B72" s="258" t="n"/>
      <c r="C72" s="172" t="inlineStr">
        <is>
          <t>91.08.09-023</t>
        </is>
      </c>
      <c r="D72" s="173" t="inlineStr">
        <is>
          <t>Трамбовки пневматические при работе от: передвижных компрессорных станций</t>
        </is>
      </c>
      <c r="E72" s="286" t="inlineStr">
        <is>
          <t>маш.час</t>
        </is>
      </c>
      <c r="F72" s="286" t="n">
        <v>204.99</v>
      </c>
      <c r="G72" s="177" t="n">
        <v>0.55</v>
      </c>
      <c r="H72" s="175">
        <f>ROUND(F72*G72,2)</f>
        <v/>
      </c>
    </row>
    <row r="73" ht="25.5" customHeight="1" s="220">
      <c r="A73" s="286" t="n">
        <v>59</v>
      </c>
      <c r="B73" s="258" t="n"/>
      <c r="C73" s="172" t="inlineStr">
        <is>
          <t>91.19.02-002</t>
        </is>
      </c>
      <c r="D73" s="173" t="inlineStr">
        <is>
          <t>Маслонасосы шестеренные, производительность м3/час: 2,3</t>
        </is>
      </c>
      <c r="E73" s="286" t="inlineStr">
        <is>
          <t>маш.час</t>
        </is>
      </c>
      <c r="F73" s="286" t="n">
        <v>99.56999999999999</v>
      </c>
      <c r="G73" s="177" t="n">
        <v>0.9</v>
      </c>
      <c r="H73" s="175">
        <f>ROUND(F73*G73,2)</f>
        <v/>
      </c>
    </row>
    <row r="74" ht="25.5" customHeight="1" s="220">
      <c r="A74" s="286" t="n">
        <v>60</v>
      </c>
      <c r="B74" s="258" t="n"/>
      <c r="C74" s="172" t="n">
        <v>31812</v>
      </c>
      <c r="D74" s="173" t="inlineStr">
        <is>
          <t>Погрузчики одноковшовые универсальные фронтальные пневмоколесные 3 т</t>
        </is>
      </c>
      <c r="E74" s="286" t="inlineStr">
        <is>
          <t>маш.час</t>
        </is>
      </c>
      <c r="F74" s="286" t="n">
        <v>0.96</v>
      </c>
      <c r="G74" s="177" t="n">
        <v>90.40000000000001</v>
      </c>
      <c r="H74" s="175">
        <f>ROUND(F74*G74,2)</f>
        <v/>
      </c>
      <c r="J74" s="163" t="n"/>
      <c r="L74" s="164" t="n"/>
    </row>
    <row r="75" ht="25.5" customFormat="1" customHeight="1" s="221">
      <c r="A75" s="286" t="n">
        <v>61</v>
      </c>
      <c r="B75" s="258" t="n"/>
      <c r="C75" s="172" t="n">
        <v>331100</v>
      </c>
      <c r="D75" s="173" t="inlineStr">
        <is>
          <t>Трамбовки пневматические при работе от: передвижных компрессорных станций</t>
        </is>
      </c>
      <c r="E75" s="286" t="inlineStr">
        <is>
          <t>маш.час</t>
        </is>
      </c>
      <c r="F75" s="286" t="n">
        <v>120.95</v>
      </c>
      <c r="G75" s="177" t="n">
        <v>0.55</v>
      </c>
      <c r="H75" s="175">
        <f>ROUND(F75*G75,2)</f>
        <v/>
      </c>
      <c r="L75" s="164" t="n"/>
    </row>
    <row r="76">
      <c r="A76" s="286" t="n">
        <v>62</v>
      </c>
      <c r="B76" s="258" t="n"/>
      <c r="C76" s="172" t="n">
        <v>40102</v>
      </c>
      <c r="D76" s="173" t="inlineStr">
        <is>
          <t>Электростанции передвижные 4 кВт</t>
        </is>
      </c>
      <c r="E76" s="286" t="inlineStr">
        <is>
          <t>маш.час</t>
        </is>
      </c>
      <c r="F76" s="286" t="n">
        <v>2.33</v>
      </c>
      <c r="G76" s="177" t="n">
        <v>27.11</v>
      </c>
      <c r="H76" s="175">
        <f>ROUND(F76*G76,2)</f>
        <v/>
      </c>
      <c r="L76" s="164" t="n"/>
    </row>
    <row r="77" ht="51" customHeight="1" s="220">
      <c r="A77" s="286" t="n">
        <v>63</v>
      </c>
      <c r="B77" s="258" t="n"/>
      <c r="C77" s="172" t="n">
        <v>42901</v>
      </c>
      <c r="D77" s="17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286" t="inlineStr">
        <is>
          <t>маш.час</t>
        </is>
      </c>
      <c r="F77" s="286" t="n">
        <v>2.13</v>
      </c>
      <c r="G77" s="177" t="n">
        <v>26.32</v>
      </c>
      <c r="H77" s="175">
        <f>ROUND(F77*G77,2)</f>
        <v/>
      </c>
      <c r="L77" s="164" t="n"/>
    </row>
    <row r="78">
      <c r="A78" s="286" t="n">
        <v>64</v>
      </c>
      <c r="B78" s="258" t="n"/>
      <c r="C78" s="172" t="inlineStr">
        <is>
          <t>91.05.01-025</t>
        </is>
      </c>
      <c r="D78" s="173" t="inlineStr">
        <is>
          <t>Краны башенные, грузоподъемность 25-75 т</t>
        </is>
      </c>
      <c r="E78" s="286" t="inlineStr">
        <is>
          <t>маш.час</t>
        </is>
      </c>
      <c r="F78" s="286" t="n">
        <v>0.17</v>
      </c>
      <c r="G78" s="177" t="n">
        <v>312.21</v>
      </c>
      <c r="H78" s="175">
        <f>ROUND(F78*G78,2)</f>
        <v/>
      </c>
      <c r="I78" s="164" t="n"/>
      <c r="L78" s="164" t="n"/>
    </row>
    <row r="79">
      <c r="A79" s="286" t="n">
        <v>65</v>
      </c>
      <c r="B79" s="258" t="n"/>
      <c r="C79" s="172" t="inlineStr">
        <is>
          <t>91.05.02-005</t>
        </is>
      </c>
      <c r="D79" s="173" t="inlineStr">
        <is>
          <t>Краны козловые, грузоподъемность 32 т</t>
        </is>
      </c>
      <c r="E79" s="286" t="inlineStr">
        <is>
          <t>маш.час</t>
        </is>
      </c>
      <c r="F79" s="286" t="n">
        <v>0.43</v>
      </c>
      <c r="G79" s="177" t="n">
        <v>120.24</v>
      </c>
      <c r="H79" s="175">
        <f>ROUND(F79*G79,2)</f>
        <v/>
      </c>
      <c r="I79" s="164" t="n"/>
      <c r="L79" s="164" t="n"/>
    </row>
    <row r="80">
      <c r="A80" s="286" t="n">
        <v>66</v>
      </c>
      <c r="B80" s="258" t="n"/>
      <c r="C80" s="172" t="inlineStr">
        <is>
          <t>91.21.18-051</t>
        </is>
      </c>
      <c r="D80" s="173" t="inlineStr">
        <is>
          <t>Шкаф сушильный</t>
        </is>
      </c>
      <c r="E80" s="286" t="inlineStr">
        <is>
          <t>маш.час</t>
        </is>
      </c>
      <c r="F80" s="286" t="n">
        <v>18.56</v>
      </c>
      <c r="G80" s="177" t="n">
        <v>2.67</v>
      </c>
      <c r="H80" s="175">
        <f>ROUND(F80*G80,2)</f>
        <v/>
      </c>
      <c r="I80" s="164" t="n"/>
      <c r="L80" s="164" t="n"/>
    </row>
    <row r="81">
      <c r="A81" s="286" t="n">
        <v>67</v>
      </c>
      <c r="B81" s="258" t="n"/>
      <c r="C81" s="172" t="n">
        <v>330301</v>
      </c>
      <c r="D81" s="173" t="inlineStr">
        <is>
          <t>Машины шлифовальные: электрические</t>
        </is>
      </c>
      <c r="E81" s="286" t="inlineStr">
        <is>
          <t>маш.час</t>
        </is>
      </c>
      <c r="F81" s="286" t="n">
        <v>7.56</v>
      </c>
      <c r="G81" s="177" t="n">
        <v>5.13</v>
      </c>
      <c r="H81" s="175">
        <f>ROUND(F81*G81,2)</f>
        <v/>
      </c>
      <c r="I81" s="164" t="n"/>
      <c r="L81" s="164" t="n"/>
    </row>
    <row r="82">
      <c r="A82" s="286" t="n">
        <v>68</v>
      </c>
      <c r="B82" s="258" t="n"/>
      <c r="C82" s="172" t="inlineStr">
        <is>
          <t>91.19.10-031</t>
        </is>
      </c>
      <c r="D82" s="173" t="inlineStr">
        <is>
          <t>Станция насосная для привода гидродомкратов</t>
        </is>
      </c>
      <c r="E82" s="286" t="inlineStr">
        <is>
          <t>маш.час</t>
        </is>
      </c>
      <c r="F82" s="286" t="n">
        <v>18.1</v>
      </c>
      <c r="G82" s="177" t="n">
        <v>1.82</v>
      </c>
      <c r="H82" s="175">
        <f>ROUND(F82*G82,2)</f>
        <v/>
      </c>
      <c r="I82" s="164" t="n"/>
    </row>
    <row r="83" ht="25.5" customHeight="1" s="220">
      <c r="A83" s="286" t="n">
        <v>69</v>
      </c>
      <c r="B83" s="258" t="n"/>
      <c r="C83" s="172" t="n">
        <v>30304</v>
      </c>
      <c r="D83" s="173" t="inlineStr">
        <is>
          <t>Лебедки ручные и рычажные тяговым усилием 29,43 кН (3 т)</t>
        </is>
      </c>
      <c r="E83" s="286" t="inlineStr">
        <is>
          <t>маш.час</t>
        </is>
      </c>
      <c r="F83" s="286" t="n">
        <v>14.8</v>
      </c>
      <c r="G83" s="177" t="n">
        <v>0.9</v>
      </c>
      <c r="H83" s="175">
        <f>ROUND(F83*G83,2)</f>
        <v/>
      </c>
    </row>
    <row r="84">
      <c r="A84" s="286" t="n">
        <v>70</v>
      </c>
      <c r="B84" s="258" t="n"/>
      <c r="C84" s="172" t="inlineStr">
        <is>
          <t>91.14.03-001</t>
        </is>
      </c>
      <c r="D84" s="173" t="inlineStr">
        <is>
          <t>Автомобиль-самосвал, грузоподъемность: до 7 т</t>
        </is>
      </c>
      <c r="E84" s="286" t="inlineStr">
        <is>
          <t>маш.час</t>
        </is>
      </c>
      <c r="F84" s="286" t="n">
        <v>0.14</v>
      </c>
      <c r="G84" s="177" t="n">
        <v>89.54000000000001</v>
      </c>
      <c r="H84" s="175">
        <f>ROUND(F84*G84,2)</f>
        <v/>
      </c>
    </row>
    <row r="85" ht="25.5" customHeight="1" s="220">
      <c r="A85" s="286" t="n">
        <v>71</v>
      </c>
      <c r="B85" s="258" t="n"/>
      <c r="C85" s="172" t="n">
        <v>70117</v>
      </c>
      <c r="D85" s="173" t="inlineStr">
        <is>
          <t>Бульдозеры при работе на сооружении магистральных трубопроводов 96 кВт (130 л.с.)</t>
        </is>
      </c>
      <c r="E85" s="286" t="inlineStr">
        <is>
          <t>маш.час</t>
        </is>
      </c>
      <c r="F85" s="286" t="n">
        <v>0.08</v>
      </c>
      <c r="G85" s="177" t="n">
        <v>149.2</v>
      </c>
      <c r="H85" s="175">
        <f>ROUND(F85*G85,2)</f>
        <v/>
      </c>
    </row>
    <row r="86">
      <c r="A86" s="286" t="n">
        <v>72</v>
      </c>
      <c r="B86" s="258" t="n"/>
      <c r="C86" s="172" t="n">
        <v>151700</v>
      </c>
      <c r="D86" s="173" t="inlineStr">
        <is>
          <t>Установки для подогрева стыков</t>
        </is>
      </c>
      <c r="E86" s="286" t="inlineStr">
        <is>
          <t>маш.час</t>
        </is>
      </c>
      <c r="F86" s="286" t="n">
        <v>0.31</v>
      </c>
      <c r="G86" s="177" t="n">
        <v>36.9</v>
      </c>
      <c r="H86" s="175">
        <f>ROUND(F86*G86,2)</f>
        <v/>
      </c>
    </row>
    <row r="87">
      <c r="A87" s="286" t="n">
        <v>73</v>
      </c>
      <c r="B87" s="258" t="n"/>
      <c r="C87" s="172" t="n">
        <v>30101</v>
      </c>
      <c r="D87" s="173" t="inlineStr">
        <is>
          <t>Автопогрузчики 5 т</t>
        </is>
      </c>
      <c r="E87" s="286" t="inlineStr">
        <is>
          <t>маш.час</t>
        </is>
      </c>
      <c r="F87" s="286" t="n">
        <v>0.12</v>
      </c>
      <c r="G87" s="177" t="n">
        <v>89.98999999999999</v>
      </c>
      <c r="H87" s="175">
        <f>ROUND(F87*G87,2)</f>
        <v/>
      </c>
    </row>
    <row r="88">
      <c r="A88" s="286" t="n">
        <v>74</v>
      </c>
      <c r="B88" s="258" t="n"/>
      <c r="C88" s="172" t="n">
        <v>30501</v>
      </c>
      <c r="D88" s="173" t="inlineStr">
        <is>
          <t>Лебедки тракторные тяговым усилием 78,48 кН (8 т)</t>
        </is>
      </c>
      <c r="E88" s="286" t="inlineStr">
        <is>
          <t>маш.час</t>
        </is>
      </c>
      <c r="F88" s="286" t="n">
        <v>0.96</v>
      </c>
      <c r="G88" s="177" t="n">
        <v>9.210000000000001</v>
      </c>
      <c r="H88" s="175">
        <f>ROUND(F88*G88,2)</f>
        <v/>
      </c>
    </row>
    <row r="89">
      <c r="A89" s="286" t="n">
        <v>75</v>
      </c>
      <c r="B89" s="258" t="n"/>
      <c r="C89" s="172" t="inlineStr">
        <is>
          <t>91.07.04-001</t>
        </is>
      </c>
      <c r="D89" s="173" t="inlineStr">
        <is>
          <t>Вибратор глубинный</t>
        </is>
      </c>
      <c r="E89" s="286" t="inlineStr">
        <is>
          <t>маш.час</t>
        </is>
      </c>
      <c r="F89" s="286" t="n">
        <v>4.32</v>
      </c>
      <c r="G89" s="177" t="n">
        <v>1.9</v>
      </c>
      <c r="H89" s="175">
        <f>ROUND(F89*G89,2)</f>
        <v/>
      </c>
      <c r="I89" s="164" t="n"/>
      <c r="L89" s="164" t="n"/>
    </row>
    <row r="90">
      <c r="A90" s="286" t="n">
        <v>76</v>
      </c>
      <c r="B90" s="258" t="n"/>
      <c r="C90" s="172" t="n">
        <v>40504</v>
      </c>
      <c r="D90" s="173" t="inlineStr">
        <is>
          <t>Аппарат для газовой сварки и резки</t>
        </is>
      </c>
      <c r="E90" s="286" t="inlineStr">
        <is>
          <t>маш.час</t>
        </is>
      </c>
      <c r="F90" s="286" t="n">
        <v>6.54</v>
      </c>
      <c r="G90" s="177" t="n">
        <v>1.2</v>
      </c>
      <c r="H90" s="175">
        <f>ROUND(F90*G90,2)</f>
        <v/>
      </c>
      <c r="I90" s="164" t="n"/>
      <c r="L90" s="164" t="n"/>
    </row>
    <row r="91">
      <c r="A91" s="286" t="n">
        <v>77</v>
      </c>
      <c r="B91" s="258" t="n"/>
      <c r="C91" s="172" t="n">
        <v>111100</v>
      </c>
      <c r="D91" s="173" t="inlineStr">
        <is>
          <t>Вибратор глубинный</t>
        </is>
      </c>
      <c r="E91" s="286" t="inlineStr">
        <is>
          <t>маш.час</t>
        </is>
      </c>
      <c r="F91" s="286" t="n">
        <v>4.11</v>
      </c>
      <c r="G91" s="177" t="n">
        <v>1.9</v>
      </c>
      <c r="H91" s="175">
        <f>ROUND(F91*G91,2)</f>
        <v/>
      </c>
      <c r="I91" s="164" t="n"/>
      <c r="L91" s="164" t="n"/>
    </row>
    <row r="92" ht="25.5" customHeight="1" s="220">
      <c r="A92" s="286" t="n">
        <v>78</v>
      </c>
      <c r="B92" s="258" t="n"/>
      <c r="C92" s="172" t="inlineStr">
        <is>
          <t>91.21.01-012</t>
        </is>
      </c>
      <c r="D92" s="173" t="inlineStr">
        <is>
          <t>Агрегаты окрасочные высокого давления для окраски поверхностей конструкций, мощность 1 кВт</t>
        </is>
      </c>
      <c r="E92" s="286" t="inlineStr">
        <is>
          <t>маш.час</t>
        </is>
      </c>
      <c r="F92" s="286" t="n">
        <v>0.93</v>
      </c>
      <c r="G92" s="177" t="n">
        <v>6.82</v>
      </c>
      <c r="H92" s="175">
        <f>ROUND(F92*G92,2)</f>
        <v/>
      </c>
      <c r="I92" s="164" t="n"/>
      <c r="L92" s="164" t="n"/>
    </row>
    <row r="93" ht="51" customHeight="1" s="220">
      <c r="A93" s="286" t="n">
        <v>79</v>
      </c>
      <c r="B93" s="258" t="n"/>
      <c r="C93" s="172" t="n">
        <v>41401</v>
      </c>
      <c r="D93" s="173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286" t="inlineStr">
        <is>
          <t>маш.час</t>
        </is>
      </c>
      <c r="F93" s="286" t="n">
        <v>1.23</v>
      </c>
      <c r="G93" s="177" t="n">
        <v>3.62</v>
      </c>
      <c r="H93" s="175">
        <f>ROUND(F93*G93,2)</f>
        <v/>
      </c>
      <c r="I93" s="164" t="n"/>
      <c r="L93" s="164" t="n"/>
    </row>
    <row r="94" ht="25.5" customHeight="1" s="220">
      <c r="A94" s="286" t="n">
        <v>80</v>
      </c>
      <c r="B94" s="258" t="n"/>
      <c r="C94" s="172" t="n">
        <v>42400</v>
      </c>
      <c r="D94" s="173" t="inlineStr">
        <is>
          <t>Узлы вакуумные испытательные для контроля герметичности шва</t>
        </is>
      </c>
      <c r="E94" s="286" t="inlineStr">
        <is>
          <t>маш.час</t>
        </is>
      </c>
      <c r="F94" s="286" t="n">
        <v>0.32</v>
      </c>
      <c r="G94" s="177" t="n">
        <v>12.24</v>
      </c>
      <c r="H94" s="175">
        <f>ROUND(F94*G94,2)</f>
        <v/>
      </c>
      <c r="I94" s="164" t="n"/>
    </row>
    <row r="95">
      <c r="A95" s="286" t="n">
        <v>81</v>
      </c>
      <c r="B95" s="258" t="n"/>
      <c r="C95" s="172" t="inlineStr">
        <is>
          <t>91.06.05-011</t>
        </is>
      </c>
      <c r="D95" s="173" t="inlineStr">
        <is>
          <t>Погрузчик, грузоподъемность 5 т</t>
        </is>
      </c>
      <c r="E95" s="286" t="inlineStr">
        <is>
          <t>маш.час</t>
        </is>
      </c>
      <c r="F95" s="286" t="n">
        <v>0.04</v>
      </c>
      <c r="G95" s="177" t="n">
        <v>89.98999999999999</v>
      </c>
      <c r="H95" s="175">
        <f>ROUND(F95*G95,2)</f>
        <v/>
      </c>
      <c r="I95" s="164" t="n"/>
    </row>
    <row r="96" ht="25.5" customHeight="1" s="220">
      <c r="A96" s="286" t="n">
        <v>82</v>
      </c>
      <c r="B96" s="258" t="n"/>
      <c r="C96" s="172" t="inlineStr">
        <is>
          <t>91.17.04-171</t>
        </is>
      </c>
      <c r="D96" s="173" t="inlineStr">
        <is>
          <t>Преобразователи сварочные номинальным сварочным током 315-500 А</t>
        </is>
      </c>
      <c r="E96" s="286" t="inlineStr">
        <is>
          <t>маш.час</t>
        </is>
      </c>
      <c r="F96" s="286" t="n">
        <v>0.12</v>
      </c>
      <c r="G96" s="177" t="n">
        <v>12.31</v>
      </c>
      <c r="H96" s="175">
        <f>ROUND(F96*G96,2)</f>
        <v/>
      </c>
    </row>
    <row r="97">
      <c r="A97" s="286" t="n">
        <v>83</v>
      </c>
      <c r="B97" s="258" t="n"/>
      <c r="C97" s="172" t="inlineStr">
        <is>
          <t>91.17.04-042</t>
        </is>
      </c>
      <c r="D97" s="173" t="inlineStr">
        <is>
          <t>Аппарат для газовой сварки и резки</t>
        </is>
      </c>
      <c r="E97" s="286" t="inlineStr">
        <is>
          <t>маш.час</t>
        </is>
      </c>
      <c r="F97" s="286" t="n">
        <v>0.61</v>
      </c>
      <c r="G97" s="177" t="n">
        <v>1.2</v>
      </c>
      <c r="H97" s="175">
        <f>ROUND(F97*G97,2)</f>
        <v/>
      </c>
    </row>
    <row r="98">
      <c r="A98" s="286" t="n">
        <v>84</v>
      </c>
      <c r="B98" s="258" t="n"/>
      <c r="C98" s="172" t="n">
        <v>331532</v>
      </c>
      <c r="D98" s="173" t="inlineStr">
        <is>
          <t>Пила: цепная электрическая</t>
        </is>
      </c>
      <c r="E98" s="286" t="inlineStr">
        <is>
          <t>маш.час</t>
        </is>
      </c>
      <c r="F98" s="286" t="n">
        <v>0.15</v>
      </c>
      <c r="G98" s="177" t="n">
        <v>3.27</v>
      </c>
      <c r="H98" s="175">
        <f>ROUND(F98*G98,2)</f>
        <v/>
      </c>
    </row>
    <row r="99">
      <c r="A99" s="286" t="n">
        <v>85</v>
      </c>
      <c r="B99" s="258" t="n"/>
      <c r="C99" s="172" t="n">
        <v>331103</v>
      </c>
      <c r="D99" s="173" t="inlineStr">
        <is>
          <t>Трамбовки электрические</t>
        </is>
      </c>
      <c r="E99" s="286" t="inlineStr">
        <is>
          <t>маш.час</t>
        </is>
      </c>
      <c r="F99" s="286" t="n">
        <v>0.06</v>
      </c>
      <c r="G99" s="177" t="n">
        <v>6.7</v>
      </c>
      <c r="H99" s="175">
        <f>ROUND(F99*G99,2)</f>
        <v/>
      </c>
    </row>
    <row r="100" ht="25.5" customHeight="1" s="220">
      <c r="A100" s="286" t="n">
        <v>86</v>
      </c>
      <c r="B100" s="258" t="n"/>
      <c r="C100" s="172" t="inlineStr">
        <is>
          <t>91.06.03-060</t>
        </is>
      </c>
      <c r="D100" s="173" t="inlineStr">
        <is>
          <t>Лебедки электрические тяговым усилием: до 5,79 кН (0,59 т)</t>
        </is>
      </c>
      <c r="E100" s="286" t="inlineStr">
        <is>
          <t>маш.час</t>
        </is>
      </c>
      <c r="F100" s="286" t="n">
        <v>0.02</v>
      </c>
      <c r="G100" s="177" t="n">
        <v>1.7</v>
      </c>
      <c r="H100" s="175">
        <f>ROUND(F100*G100,2)</f>
        <v/>
      </c>
    </row>
    <row r="101" ht="15" customHeight="1" s="220">
      <c r="A101" s="256" t="inlineStr">
        <is>
          <t>Оборудование</t>
        </is>
      </c>
      <c r="B101" s="334" t="n"/>
      <c r="C101" s="334" t="n"/>
      <c r="D101" s="334" t="n"/>
      <c r="E101" s="335" t="n"/>
      <c r="F101" s="10" t="n"/>
      <c r="G101" s="10" t="n"/>
      <c r="H101" s="176">
        <f>SUM(H102:H106)</f>
        <v/>
      </c>
    </row>
    <row r="102" ht="46.5" customHeight="1" s="220">
      <c r="A102" s="178" t="n">
        <v>87</v>
      </c>
      <c r="B102" s="256" t="n"/>
      <c r="C102" s="172" t="inlineStr">
        <is>
          <t>Прайс из СД ОП</t>
        </is>
      </c>
      <c r="D102" s="173" t="inlineStr">
        <is>
          <t>Трансформатор силовой трехфазный трехобмоточный ТДТН-100000/150/35/10 УХЛ1</t>
        </is>
      </c>
      <c r="E102" s="286" t="inlineStr">
        <is>
          <t>шт.</t>
        </is>
      </c>
      <c r="F102" s="286" t="n">
        <v>2</v>
      </c>
      <c r="G102" s="175" t="n">
        <v>45527156.55</v>
      </c>
      <c r="H102" s="175">
        <f>ROUND(F102*G102,2)</f>
        <v/>
      </c>
      <c r="I102" s="181" t="n"/>
      <c r="J102" s="168" t="n"/>
    </row>
    <row r="103" ht="46.5" customHeight="1" s="220">
      <c r="A103" s="178" t="n">
        <v>88</v>
      </c>
      <c r="B103" s="256" t="n"/>
      <c r="C103" s="172" t="inlineStr">
        <is>
          <t>Прайс из СД ОП</t>
        </is>
      </c>
      <c r="D103" s="173" t="inlineStr">
        <is>
          <t>Заземлитель однополюсный 110 кВ</t>
        </is>
      </c>
      <c r="E103" s="286" t="inlineStr">
        <is>
          <t>шт.</t>
        </is>
      </c>
      <c r="F103" s="286" t="n">
        <v>2</v>
      </c>
      <c r="G103" s="175" t="n">
        <v>38338.66</v>
      </c>
      <c r="H103" s="175">
        <f>ROUND(F103*G103,2)</f>
        <v/>
      </c>
      <c r="I103" s="181" t="n"/>
      <c r="J103" s="168" t="n"/>
    </row>
    <row r="104" ht="46.5" customHeight="1" s="220">
      <c r="A104" s="178" t="n">
        <v>87</v>
      </c>
      <c r="B104" s="256" t="n"/>
      <c r="C104" s="172" t="inlineStr">
        <is>
          <t>Прайс из СД ОП</t>
        </is>
      </c>
      <c r="D104" s="173" t="inlineStr">
        <is>
          <t>Ограничитель перенапряжения 150 кВ</t>
        </is>
      </c>
      <c r="E104" s="286" t="inlineStr">
        <is>
          <t>шт.</t>
        </is>
      </c>
      <c r="F104" s="286" t="n">
        <v>6</v>
      </c>
      <c r="G104" s="175" t="n">
        <v>7360.2</v>
      </c>
      <c r="H104" s="175">
        <f>ROUND(F104*G104,2)</f>
        <v/>
      </c>
      <c r="I104" s="181" t="n"/>
      <c r="J104" s="168" t="n"/>
    </row>
    <row r="105" ht="46.5" customHeight="1" s="220">
      <c r="A105" s="178" t="n">
        <v>87</v>
      </c>
      <c r="B105" s="256" t="n"/>
      <c r="C105" s="172" t="inlineStr">
        <is>
          <t>Прайс из СД ОП</t>
        </is>
      </c>
      <c r="D105" s="173" t="inlineStr">
        <is>
          <t>Ограничитель перенапряжения 35 кВ</t>
        </is>
      </c>
      <c r="E105" s="286" t="inlineStr">
        <is>
          <t>шт.</t>
        </is>
      </c>
      <c r="F105" s="286" t="n">
        <v>6</v>
      </c>
      <c r="G105" s="175" t="n">
        <v>5458.47</v>
      </c>
      <c r="H105" s="175">
        <f>ROUND(F105*G105,2)</f>
        <v/>
      </c>
      <c r="I105" s="181" t="n"/>
      <c r="J105" s="168" t="n"/>
    </row>
    <row r="106" ht="46.5" customHeight="1" s="220">
      <c r="A106" s="178" t="n">
        <v>88</v>
      </c>
      <c r="B106" s="256" t="n"/>
      <c r="C106" s="172" t="inlineStr">
        <is>
          <t>Прайс из СД ОП</t>
        </is>
      </c>
      <c r="D106" s="173" t="inlineStr">
        <is>
          <t>Ограничитель перенапряжения 10 кВ</t>
        </is>
      </c>
      <c r="E106" s="286" t="inlineStr">
        <is>
          <t>шт.</t>
        </is>
      </c>
      <c r="F106" s="286" t="n">
        <v>6</v>
      </c>
      <c r="G106" s="175" t="n">
        <v>1329.07</v>
      </c>
      <c r="H106" s="175">
        <f>ROUND(F106*G106,2)</f>
        <v/>
      </c>
      <c r="I106" s="181" t="n"/>
      <c r="J106" s="168" t="n"/>
    </row>
    <row r="107">
      <c r="A107" s="257" t="inlineStr">
        <is>
          <t>Материалы</t>
        </is>
      </c>
      <c r="B107" s="334" t="n"/>
      <c r="C107" s="334" t="n"/>
      <c r="D107" s="334" t="n"/>
      <c r="E107" s="335" t="n"/>
      <c r="F107" s="257" t="n"/>
      <c r="G107" s="158" t="n"/>
      <c r="H107" s="176">
        <f>SUM(H108:H274)</f>
        <v/>
      </c>
    </row>
    <row r="108" ht="73.90000000000001" customHeight="1" s="220">
      <c r="A108" s="178" t="n">
        <v>89</v>
      </c>
      <c r="B108" s="258" t="n"/>
      <c r="C108" s="172" t="inlineStr">
        <is>
          <t>07.5.02.01-0028</t>
        </is>
      </c>
      <c r="D108" s="173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286" t="inlineStr">
        <is>
          <t>шт</t>
        </is>
      </c>
      <c r="F108" s="286" t="n">
        <v>1</v>
      </c>
      <c r="G108" s="175" t="n">
        <v>1037574.27</v>
      </c>
      <c r="H108" s="175">
        <f>ROUND(F108*G108,2)</f>
        <v/>
      </c>
      <c r="I108" s="181" t="n"/>
      <c r="K108" s="164" t="n"/>
    </row>
    <row r="109" ht="25.5" customHeight="1" s="220">
      <c r="A109" s="178" t="n">
        <v>90</v>
      </c>
      <c r="B109" s="258" t="n"/>
      <c r="C109" s="172" t="inlineStr">
        <is>
          <t>05.1.08.06-0092</t>
        </is>
      </c>
      <c r="D109" s="173" t="inlineStr">
        <is>
          <t>Плиты сборные железобетонные для укладки рельсовых путей</t>
        </is>
      </c>
      <c r="E109" s="286" t="inlineStr">
        <is>
          <t>м3</t>
        </is>
      </c>
      <c r="F109" s="286" t="n">
        <v>77.39</v>
      </c>
      <c r="G109" s="175" t="n">
        <v>3356.1</v>
      </c>
      <c r="H109" s="175">
        <f>ROUND(F109*G109,2)</f>
        <v/>
      </c>
      <c r="I109" s="181" t="n"/>
      <c r="K109" s="164" t="n"/>
    </row>
    <row r="110" ht="25.5" customHeight="1" s="220">
      <c r="A110" s="178" t="n">
        <v>91</v>
      </c>
      <c r="B110" s="258" t="n"/>
      <c r="C110" s="172" t="inlineStr">
        <is>
          <t>02.3.01.02-1020</t>
        </is>
      </c>
      <c r="D110" s="173" t="inlineStr">
        <is>
          <t>Песок природный II класс, повышенной крупности, круглые сита</t>
        </is>
      </c>
      <c r="E110" s="286" t="inlineStr">
        <is>
          <t>м3</t>
        </is>
      </c>
      <c r="F110" s="286" t="n">
        <v>1754</v>
      </c>
      <c r="G110" s="175" t="n">
        <v>59.99</v>
      </c>
      <c r="H110" s="175">
        <f>ROUND(F110*G110,2)</f>
        <v/>
      </c>
      <c r="I110" s="181" t="n"/>
      <c r="K110" s="164" t="n"/>
    </row>
    <row r="111" ht="38.25" customHeight="1" s="220">
      <c r="A111" s="178" t="n">
        <v>92</v>
      </c>
      <c r="B111" s="258" t="n"/>
      <c r="C111" s="172" t="inlineStr">
        <is>
          <t>02.3.01.02-0016</t>
        </is>
      </c>
      <c r="D111" s="173" t="inlineStr">
        <is>
          <t>Песок природный для строительных: работ средний с крупностью зерен размером свыше 5 мм-до 5% по массе</t>
        </is>
      </c>
      <c r="E111" s="286" t="inlineStr">
        <is>
          <t>м3</t>
        </is>
      </c>
      <c r="F111" s="286" t="n">
        <v>930.3200000000001</v>
      </c>
      <c r="G111" s="175" t="n">
        <v>55.26</v>
      </c>
      <c r="H111" s="175">
        <f>ROUND(F111*G111,2)</f>
        <v/>
      </c>
      <c r="I111" s="181" t="n"/>
    </row>
    <row r="112" ht="38.25" customHeight="1" s="220">
      <c r="A112" s="178" t="n">
        <v>93</v>
      </c>
      <c r="B112" s="258" t="n"/>
      <c r="C112" s="172" t="inlineStr">
        <is>
          <t>103-0577</t>
        </is>
      </c>
      <c r="D112" s="173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286" t="inlineStr">
        <is>
          <t>м</t>
        </is>
      </c>
      <c r="F112" s="286" t="n">
        <v>50</v>
      </c>
      <c r="G112" s="175" t="n">
        <v>922.52</v>
      </c>
      <c r="H112" s="175">
        <f>ROUND(F112*G112,2)</f>
        <v/>
      </c>
      <c r="I112" s="181" t="n"/>
    </row>
    <row r="113">
      <c r="A113" s="178" t="n">
        <v>94</v>
      </c>
      <c r="B113" s="258" t="n"/>
      <c r="C113" s="172" t="inlineStr">
        <is>
          <t>20.5.03.03-0002</t>
        </is>
      </c>
      <c r="D113" s="173" t="inlineStr">
        <is>
          <t>Шины и ленты из цветных металлов</t>
        </is>
      </c>
      <c r="E113" s="286" t="inlineStr">
        <is>
          <t>т</t>
        </is>
      </c>
      <c r="F113" s="286" t="n">
        <v>0.161611</v>
      </c>
      <c r="G113" s="175" t="n">
        <v>124900</v>
      </c>
      <c r="H113" s="175">
        <f>ROUND(F113*G113,2)</f>
        <v/>
      </c>
      <c r="I113" s="181" t="n"/>
    </row>
    <row r="114" ht="38.25" customHeight="1" s="220">
      <c r="A114" s="178" t="n">
        <v>95</v>
      </c>
      <c r="B114" s="258" t="n"/>
      <c r="C114" s="172" t="inlineStr">
        <is>
          <t>08.4.01.01-0022</t>
        </is>
      </c>
      <c r="D114" s="17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286" t="inlineStr">
        <is>
          <t>т</t>
        </is>
      </c>
      <c r="F114" s="286" t="n">
        <v>1.8</v>
      </c>
      <c r="G114" s="175" t="n">
        <v>10100</v>
      </c>
      <c r="H114" s="175">
        <f>ROUND(F114*G114,2)</f>
        <v/>
      </c>
      <c r="I114" s="181" t="n"/>
    </row>
    <row r="115" ht="25.5" customHeight="1" s="220">
      <c r="A115" s="178" t="n">
        <v>96</v>
      </c>
      <c r="B115" s="258" t="n"/>
      <c r="C115" s="172" t="inlineStr">
        <is>
          <t>401-0064</t>
        </is>
      </c>
      <c r="D115" s="173" t="inlineStr">
        <is>
          <t>Бетон тяжелый, крупность заполнителя 20 мм, класс В10 (М150)</t>
        </is>
      </c>
      <c r="E115" s="286" t="inlineStr">
        <is>
          <t>м3</t>
        </is>
      </c>
      <c r="F115" s="286" t="n">
        <v>28.26</v>
      </c>
      <c r="G115" s="175" t="n">
        <v>542.24</v>
      </c>
      <c r="H115" s="175">
        <f>ROUND(F115*G115,2)</f>
        <v/>
      </c>
      <c r="I115" s="181" t="n"/>
    </row>
    <row r="116" ht="38.25" customHeight="1" s="220">
      <c r="A116" s="178" t="n">
        <v>97</v>
      </c>
      <c r="B116" s="258" t="n"/>
      <c r="C116" s="172" t="inlineStr">
        <is>
          <t>05.2.02.01-0057</t>
        </is>
      </c>
      <c r="D116" s="173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286" t="inlineStr">
        <is>
          <t>шт</t>
        </is>
      </c>
      <c r="F116" s="286" t="n">
        <v>26</v>
      </c>
      <c r="G116" s="175" t="n">
        <v>472.7</v>
      </c>
      <c r="H116" s="175">
        <f>ROUND(F116*G116,2)</f>
        <v/>
      </c>
      <c r="I116" s="181" t="n"/>
    </row>
    <row r="117">
      <c r="A117" s="178" t="n">
        <v>98</v>
      </c>
      <c r="B117" s="258" t="n"/>
      <c r="C117" s="172" t="inlineStr">
        <is>
          <t>01.3.02.01-0003</t>
        </is>
      </c>
      <c r="D117" s="173" t="inlineStr">
        <is>
          <t>Азот жидкий технический</t>
        </is>
      </c>
      <c r="E117" s="286" t="inlineStr">
        <is>
          <t>т</t>
        </is>
      </c>
      <c r="F117" s="286" t="n">
        <v>6</v>
      </c>
      <c r="G117" s="175" t="n">
        <v>1885.83</v>
      </c>
      <c r="H117" s="175">
        <f>ROUND(F117*G117,2)</f>
        <v/>
      </c>
      <c r="I117" s="181" t="n"/>
    </row>
    <row r="118" ht="25.5" customHeight="1" s="220">
      <c r="A118" s="178" t="n">
        <v>99</v>
      </c>
      <c r="B118" s="258" t="n"/>
      <c r="C118" s="172" t="inlineStr">
        <is>
          <t>25.1.04.03-0021</t>
        </is>
      </c>
      <c r="D118" s="173" t="inlineStr">
        <is>
          <t>Болты путевые с гайками для скрепления рельсов диаметром 22 мм</t>
        </is>
      </c>
      <c r="E118" s="286" t="inlineStr">
        <is>
          <t>т</t>
        </is>
      </c>
      <c r="F118" s="286" t="n">
        <v>0.891</v>
      </c>
      <c r="G118" s="175" t="n">
        <v>9743.43</v>
      </c>
      <c r="H118" s="175">
        <f>ROUND(F118*G118,2)</f>
        <v/>
      </c>
      <c r="I118" s="181" t="n"/>
    </row>
    <row r="119">
      <c r="A119" s="178" t="n">
        <v>100</v>
      </c>
      <c r="B119" s="258" t="n"/>
      <c r="C119" s="172" t="inlineStr">
        <is>
          <t>04.1.02.05-0009</t>
        </is>
      </c>
      <c r="D119" s="173" t="inlineStr">
        <is>
          <t>Бетон тяжелый, класс: В25 (М350)</t>
        </is>
      </c>
      <c r="E119" s="286" t="inlineStr">
        <is>
          <t>м3</t>
        </is>
      </c>
      <c r="F119" s="286" t="n">
        <v>8.932</v>
      </c>
      <c r="G119" s="175" t="n">
        <v>725.6900000000001</v>
      </c>
      <c r="H119" s="175">
        <f>ROUND(F119*G119,2)</f>
        <v/>
      </c>
      <c r="I119" s="181" t="n"/>
    </row>
    <row r="120">
      <c r="A120" s="178" t="n">
        <v>101</v>
      </c>
      <c r="B120" s="258" t="n"/>
      <c r="C120" s="172" t="inlineStr">
        <is>
          <t>01.7.03.04-0001</t>
        </is>
      </c>
      <c r="D120" s="173" t="inlineStr">
        <is>
          <t>Электроэнергия</t>
        </is>
      </c>
      <c r="E120" s="286" t="inlineStr">
        <is>
          <t>кВт-ч</t>
        </is>
      </c>
      <c r="F120" s="286" t="n">
        <v>12010</v>
      </c>
      <c r="G120" s="175" t="n">
        <v>0.4</v>
      </c>
      <c r="H120" s="175">
        <f>ROUND(F120*G120,2)</f>
        <v/>
      </c>
      <c r="I120" s="181" t="n"/>
    </row>
    <row r="121" customFormat="1" s="221">
      <c r="A121" s="178" t="n">
        <v>102</v>
      </c>
      <c r="B121" s="258" t="n"/>
      <c r="C121" s="172" t="inlineStr">
        <is>
          <t>01.3.03.08-0021</t>
        </is>
      </c>
      <c r="D121" s="173" t="inlineStr">
        <is>
          <t>Углекислота</t>
        </is>
      </c>
      <c r="E121" s="286" t="inlineStr">
        <is>
          <t>кг</t>
        </is>
      </c>
      <c r="F121" s="286" t="n">
        <v>2480</v>
      </c>
      <c r="G121" s="175" t="n">
        <v>1.92</v>
      </c>
      <c r="H121" s="175">
        <f>ROUND(F121*G121,2)</f>
        <v/>
      </c>
      <c r="I121" s="181" t="n"/>
    </row>
    <row r="122">
      <c r="A122" s="178" t="n">
        <v>103</v>
      </c>
      <c r="B122" s="258" t="n"/>
      <c r="C122" s="172" t="inlineStr">
        <is>
          <t>Прайс из СД ОП</t>
        </is>
      </c>
      <c r="D122" s="173" t="inlineStr">
        <is>
          <t>Шинодержатель ШППШ-3кВ-2 У3</t>
        </is>
      </c>
      <c r="E122" s="286" t="inlineStr">
        <is>
          <t>шт.</t>
        </is>
      </c>
      <c r="F122" s="286" t="n">
        <v>18</v>
      </c>
      <c r="G122" s="175" t="n">
        <v>262.05</v>
      </c>
      <c r="H122" s="175">
        <f>ROUND(F122*G122,2)</f>
        <v/>
      </c>
      <c r="I122" s="181" t="n"/>
    </row>
    <row r="123" ht="25.5" customHeight="1" s="220">
      <c r="A123" s="178" t="n">
        <v>104</v>
      </c>
      <c r="B123" s="258" t="n"/>
      <c r="C123" s="172" t="inlineStr">
        <is>
          <t>101-1894</t>
        </is>
      </c>
      <c r="D123" s="173" t="inlineStr">
        <is>
          <t>Трубы хризотилцементные напорные: ВТ6, диаметр условного прохода 300 мм</t>
        </is>
      </c>
      <c r="E123" s="286" t="inlineStr">
        <is>
          <t>м</t>
        </is>
      </c>
      <c r="F123" s="286" t="n">
        <v>60.48</v>
      </c>
      <c r="G123" s="175" t="n">
        <v>67.47</v>
      </c>
      <c r="H123" s="175">
        <f>ROUND(F123*G123,2)</f>
        <v/>
      </c>
      <c r="I123" s="181" t="n"/>
      <c r="K123" s="164" t="n"/>
    </row>
    <row r="124" ht="25.5" customHeight="1" s="220">
      <c r="A124" s="178" t="n">
        <v>105</v>
      </c>
      <c r="B124" s="258" t="n"/>
      <c r="C124" s="172" t="inlineStr">
        <is>
          <t>08.4.03.02-0002</t>
        </is>
      </c>
      <c r="D124" s="173" t="inlineStr">
        <is>
          <t>Горячекатаная арматурная сталь гладкая класса А-I, диаметром: 8 мм</t>
        </is>
      </c>
      <c r="E124" s="286" t="inlineStr">
        <is>
          <t>т</t>
        </is>
      </c>
      <c r="F124" s="286" t="n">
        <v>0.572</v>
      </c>
      <c r="G124" s="175" t="n">
        <v>6780</v>
      </c>
      <c r="H124" s="175">
        <f>ROUND(F124*G124,2)</f>
        <v/>
      </c>
      <c r="I124" s="181" t="n"/>
      <c r="K124" s="164" t="n"/>
    </row>
    <row r="125">
      <c r="A125" s="178" t="n">
        <v>106</v>
      </c>
      <c r="B125" s="258" t="n"/>
      <c r="C125" s="172" t="inlineStr">
        <is>
          <t>Прайс из СД ОП</t>
        </is>
      </c>
      <c r="D125" s="173" t="inlineStr">
        <is>
          <t>Лоток стальной поворотный У1 100х200 37014HDZ</t>
        </is>
      </c>
      <c r="E125" s="286" t="inlineStr">
        <is>
          <t>шт.</t>
        </is>
      </c>
      <c r="F125" s="286" t="n">
        <v>5</v>
      </c>
      <c r="G125" s="175" t="n">
        <v>607.1799999999999</v>
      </c>
      <c r="H125" s="175">
        <f>ROUND(F125*G125,2)</f>
        <v/>
      </c>
      <c r="I125" s="181" t="n"/>
      <c r="K125" s="164" t="n"/>
    </row>
    <row r="126">
      <c r="A126" s="178" t="n">
        <v>107</v>
      </c>
      <c r="B126" s="258" t="n"/>
      <c r="C126" s="172" t="inlineStr">
        <is>
          <t>07.2.07.13-0012</t>
        </is>
      </c>
      <c r="D126" s="173" t="inlineStr">
        <is>
          <t>Балки промежуточные</t>
        </is>
      </c>
      <c r="E126" s="286" t="inlineStr">
        <is>
          <t>т</t>
        </is>
      </c>
      <c r="F126" s="286" t="n">
        <v>0.2556</v>
      </c>
      <c r="G126" s="175" t="n">
        <v>11425.09</v>
      </c>
      <c r="H126" s="175">
        <f>ROUND(F126*G126,2)</f>
        <v/>
      </c>
      <c r="I126" s="181" t="n"/>
      <c r="K126" s="164" t="n"/>
    </row>
    <row r="127" ht="25.5" customHeight="1" s="220">
      <c r="A127" s="178" t="n">
        <v>108</v>
      </c>
      <c r="B127" s="258" t="n"/>
      <c r="C127" s="172" t="inlineStr">
        <is>
          <t>25.1.05.01-0012</t>
        </is>
      </c>
      <c r="D127" s="173" t="inlineStr">
        <is>
          <t>Накладки двухголовые для рельсов: раздельного скрепления</t>
        </is>
      </c>
      <c r="E127" s="286" t="inlineStr">
        <is>
          <t>т</t>
        </is>
      </c>
      <c r="F127" s="286" t="n">
        <v>0.7459</v>
      </c>
      <c r="G127" s="175" t="n">
        <v>3824.28</v>
      </c>
      <c r="H127" s="175">
        <f>ROUND(F127*G127,2)</f>
        <v/>
      </c>
    </row>
    <row r="128">
      <c r="A128" s="178" t="n">
        <v>109</v>
      </c>
      <c r="B128" s="258" t="n"/>
      <c r="C128" s="172" t="inlineStr">
        <is>
          <t>14.5.09.01-0003</t>
        </is>
      </c>
      <c r="D128" s="173" t="inlineStr">
        <is>
          <t>Ацетон технический, сорт высший</t>
        </is>
      </c>
      <c r="E128" s="286" t="inlineStr">
        <is>
          <t>т</t>
        </is>
      </c>
      <c r="F128" s="286" t="n">
        <v>0.28</v>
      </c>
      <c r="G128" s="175" t="n">
        <v>9360</v>
      </c>
      <c r="H128" s="175">
        <f>ROUND(F128*G128,2)</f>
        <v/>
      </c>
    </row>
    <row r="129" ht="38.25" customHeight="1" s="220">
      <c r="A129" s="178" t="n">
        <v>110</v>
      </c>
      <c r="B129" s="258" t="n"/>
      <c r="C129" s="172" t="inlineStr">
        <is>
          <t>05.2.02.01-0038</t>
        </is>
      </c>
      <c r="D129" s="173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286" t="inlineStr">
        <is>
          <t>шт</t>
        </is>
      </c>
      <c r="F129" s="286" t="n">
        <v>14</v>
      </c>
      <c r="G129" s="175" t="n">
        <v>181.66</v>
      </c>
      <c r="H129" s="175">
        <f>ROUND(F129*G129,2)</f>
        <v/>
      </c>
    </row>
    <row r="130">
      <c r="A130" s="178" t="n">
        <v>111</v>
      </c>
      <c r="B130" s="258" t="n"/>
      <c r="C130" s="172" t="inlineStr">
        <is>
          <t>08.4.01.02-0001</t>
        </is>
      </c>
      <c r="D130" s="173" t="inlineStr">
        <is>
          <t>Детали закладные весом до 1 килограмма</t>
        </is>
      </c>
      <c r="E130" s="286" t="inlineStr">
        <is>
          <t>т</t>
        </is>
      </c>
      <c r="F130" s="286" t="n">
        <v>0.2098</v>
      </c>
      <c r="G130" s="175" t="n">
        <v>11684</v>
      </c>
      <c r="H130" s="175">
        <f>ROUND(F130*G130,2)</f>
        <v/>
      </c>
    </row>
    <row r="131" ht="63.75" customHeight="1" s="220">
      <c r="A131" s="178" t="n">
        <v>112</v>
      </c>
      <c r="B131" s="258" t="n"/>
      <c r="C131" s="172" t="inlineStr">
        <is>
          <t>201-0774</t>
        </is>
      </c>
      <c r="D131" s="173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286" t="inlineStr">
        <is>
          <t>т</t>
        </is>
      </c>
      <c r="F131" s="286" t="n">
        <v>0.1854</v>
      </c>
      <c r="G131" s="175" t="n">
        <v>11255</v>
      </c>
      <c r="H131" s="175">
        <f>ROUND(F131*G131,2)</f>
        <v/>
      </c>
    </row>
    <row r="132">
      <c r="A132" s="178" t="n">
        <v>113</v>
      </c>
      <c r="B132" s="258" t="n"/>
      <c r="C132" s="172" t="inlineStr">
        <is>
          <t>Прайс из СД ОП</t>
        </is>
      </c>
      <c r="D132" s="173" t="inlineStr">
        <is>
          <t xml:space="preserve">Шинный компенсатор 10 кВ КША 120*10 Б У2 </t>
        </is>
      </c>
      <c r="E132" s="286" t="inlineStr">
        <is>
          <t>шт.</t>
        </is>
      </c>
      <c r="F132" s="286" t="n">
        <v>6</v>
      </c>
      <c r="G132" s="175" t="n">
        <v>335.43</v>
      </c>
      <c r="H132" s="175">
        <f>ROUND(F132*G132,2)</f>
        <v/>
      </c>
    </row>
    <row r="133">
      <c r="A133" s="178" t="n">
        <v>114</v>
      </c>
      <c r="B133" s="258" t="n"/>
      <c r="C133" s="172" t="inlineStr">
        <is>
          <t>01.7.19.04-0003</t>
        </is>
      </c>
      <c r="D133" s="173" t="inlineStr">
        <is>
          <t>Пластина техническая без тканевых прокладок</t>
        </is>
      </c>
      <c r="E133" s="286" t="inlineStr">
        <is>
          <t>т</t>
        </is>
      </c>
      <c r="F133" s="286" t="n">
        <v>0.036</v>
      </c>
      <c r="G133" s="175" t="n">
        <v>53400</v>
      </c>
      <c r="H133" s="175">
        <f>ROUND(F133*G133,2)</f>
        <v/>
      </c>
    </row>
    <row r="134">
      <c r="A134" s="178" t="n">
        <v>115</v>
      </c>
      <c r="B134" s="258" t="n"/>
      <c r="C134" s="172" t="inlineStr">
        <is>
          <t>04.3.01.09-0011</t>
        </is>
      </c>
      <c r="D134" s="173" t="inlineStr">
        <is>
          <t>Раствор готовый кладочный цементный марки: 25</t>
        </is>
      </c>
      <c r="E134" s="286" t="inlineStr">
        <is>
          <t>м3</t>
        </is>
      </c>
      <c r="F134" s="286" t="n">
        <v>4.135</v>
      </c>
      <c r="G134" s="175" t="n">
        <v>463.3</v>
      </c>
      <c r="H134" s="175">
        <f>ROUND(F134*G134,2)</f>
        <v/>
      </c>
    </row>
    <row r="135" ht="38.25" customHeight="1" s="220">
      <c r="A135" s="178" t="n">
        <v>116</v>
      </c>
      <c r="B135" s="258" t="n"/>
      <c r="C135" s="172" t="inlineStr">
        <is>
          <t>05.2.02.01-0049</t>
        </is>
      </c>
      <c r="D135" s="173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286" t="inlineStr">
        <is>
          <t>шт</t>
        </is>
      </c>
      <c r="F135" s="286" t="n">
        <v>8</v>
      </c>
      <c r="G135" s="175" t="n">
        <v>238.8</v>
      </c>
      <c r="H135" s="175">
        <f>ROUND(F135*G135,2)</f>
        <v/>
      </c>
    </row>
    <row r="136">
      <c r="A136" s="178" t="n">
        <v>117</v>
      </c>
      <c r="B136" s="258" t="n"/>
      <c r="C136" s="172" t="inlineStr">
        <is>
          <t>01.7.15.03-0042</t>
        </is>
      </c>
      <c r="D136" s="173" t="inlineStr">
        <is>
          <t>Болты с гайками и шайбами строительные</t>
        </is>
      </c>
      <c r="E136" s="286" t="inlineStr">
        <is>
          <t>кг</t>
        </is>
      </c>
      <c r="F136" s="286" t="n">
        <v>208.8725</v>
      </c>
      <c r="G136" s="175" t="n">
        <v>9.039999999999999</v>
      </c>
      <c r="H136" s="175">
        <f>ROUND(F136*G136,2)</f>
        <v/>
      </c>
    </row>
    <row r="137" ht="25.5" customHeight="1" s="220">
      <c r="A137" s="178" t="n">
        <v>118</v>
      </c>
      <c r="B137" s="258" t="n"/>
      <c r="C137" s="172" t="inlineStr">
        <is>
          <t>08.3.07.01-0076</t>
        </is>
      </c>
      <c r="D137" s="173" t="inlineStr">
        <is>
          <t>Сталь полосовая, марка стали: Ст3сп шириной 50-200 мм толщиной 4-5 мм</t>
        </is>
      </c>
      <c r="E137" s="286" t="inlineStr">
        <is>
          <t>т</t>
        </is>
      </c>
      <c r="F137" s="286" t="n">
        <v>0.3732</v>
      </c>
      <c r="G137" s="175" t="n">
        <v>5000</v>
      </c>
      <c r="H137" s="175">
        <f>ROUND(F137*G137,2)</f>
        <v/>
      </c>
      <c r="I137" s="181" t="n"/>
    </row>
    <row r="138" ht="51" customHeight="1" s="220">
      <c r="A138" s="178" t="n">
        <v>119</v>
      </c>
      <c r="B138" s="258" t="n"/>
      <c r="C138" s="172" t="inlineStr">
        <is>
          <t>21.2.01.02-0091</t>
        </is>
      </c>
      <c r="D138" s="17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286" t="inlineStr">
        <is>
          <t>т</t>
        </is>
      </c>
      <c r="F138" s="286" t="n">
        <v>0.05256</v>
      </c>
      <c r="G138" s="175" t="n">
        <v>33046.39</v>
      </c>
      <c r="H138" s="175">
        <f>ROUND(F138*G138,2)</f>
        <v/>
      </c>
      <c r="I138" s="181" t="n"/>
    </row>
    <row r="139">
      <c r="A139" s="178" t="n">
        <v>120</v>
      </c>
      <c r="B139" s="258" t="n"/>
      <c r="C139" s="172" t="inlineStr">
        <is>
          <t>Прайс из СД ОП</t>
        </is>
      </c>
      <c r="D139" s="173" t="inlineStr">
        <is>
          <t xml:space="preserve">Шинодержатель ШП-1-375А У1  </t>
        </is>
      </c>
      <c r="E139" s="286" t="inlineStr">
        <is>
          <t>шт.</t>
        </is>
      </c>
      <c r="F139" s="286" t="n">
        <v>24</v>
      </c>
      <c r="G139" s="175" t="n">
        <v>66.45999999999999</v>
      </c>
      <c r="H139" s="175">
        <f>ROUND(F139*G139,2)</f>
        <v/>
      </c>
      <c r="I139" s="181" t="n"/>
    </row>
    <row r="140">
      <c r="A140" s="178" t="n">
        <v>121</v>
      </c>
      <c r="B140" s="258" t="n"/>
      <c r="C140" s="172" t="inlineStr">
        <is>
          <t>01.2.03.03-0013</t>
        </is>
      </c>
      <c r="D140" s="173" t="inlineStr">
        <is>
          <t>Мастика битумная кровельная горячая</t>
        </is>
      </c>
      <c r="E140" s="286" t="inlineStr">
        <is>
          <t>т</t>
        </is>
      </c>
      <c r="F140" s="286" t="n">
        <v>0.4623</v>
      </c>
      <c r="G140" s="175" t="n">
        <v>3390</v>
      </c>
      <c r="H140" s="175">
        <f>ROUND(F140*G140,2)</f>
        <v/>
      </c>
      <c r="I140" s="181" t="n"/>
    </row>
    <row r="141" ht="51" customHeight="1" s="220">
      <c r="A141" s="178" t="n">
        <v>122</v>
      </c>
      <c r="B141" s="258" t="n"/>
      <c r="C141" s="172" t="inlineStr">
        <is>
          <t>201-0756</t>
        </is>
      </c>
      <c r="D141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286" t="inlineStr">
        <is>
          <t>т</t>
        </is>
      </c>
      <c r="F141" s="286" t="n">
        <v>0.1916</v>
      </c>
      <c r="G141" s="175" t="n">
        <v>7712</v>
      </c>
      <c r="H141" s="175">
        <f>ROUND(F141*G141,2)</f>
        <v/>
      </c>
      <c r="I141" s="181" t="n"/>
    </row>
    <row r="142" ht="25.5" customHeight="1" s="220">
      <c r="A142" s="178" t="n">
        <v>123</v>
      </c>
      <c r="B142" s="258" t="n"/>
      <c r="C142" s="172" t="inlineStr">
        <is>
          <t>999-9950</t>
        </is>
      </c>
      <c r="D142" s="173" t="inlineStr">
        <is>
          <t>Вспомогательные ненормируемые ресурсы (2% от Оплаты труда рабочих)</t>
        </is>
      </c>
      <c r="E142" s="286" t="inlineStr">
        <is>
          <t>руб.</t>
        </is>
      </c>
      <c r="F142" s="286" t="n">
        <v>1428.4554</v>
      </c>
      <c r="G142" s="175" t="n">
        <v>1</v>
      </c>
      <c r="H142" s="175">
        <f>ROUND(F142*G142,2)</f>
        <v/>
      </c>
      <c r="I142" s="181" t="n"/>
    </row>
    <row r="143" ht="25.5" customHeight="1" s="220">
      <c r="A143" s="178" t="n">
        <v>124</v>
      </c>
      <c r="B143" s="258" t="n"/>
      <c r="C143" s="172" t="inlineStr">
        <is>
          <t>408-0023</t>
        </is>
      </c>
      <c r="D143" s="173" t="inlineStr">
        <is>
          <t>Щебень из природного камня для строительных работ марка 400, фракция 20-40 мм</t>
        </is>
      </c>
      <c r="E143" s="286" t="inlineStr">
        <is>
          <t>м3</t>
        </is>
      </c>
      <c r="F143" s="286" t="n">
        <v>15.6</v>
      </c>
      <c r="G143" s="175" t="n">
        <v>91.5</v>
      </c>
      <c r="H143" s="175">
        <f>ROUND(F143*G143,2)</f>
        <v/>
      </c>
      <c r="I143" s="181" t="n"/>
    </row>
    <row r="144">
      <c r="A144" s="178" t="n">
        <v>125</v>
      </c>
      <c r="B144" s="258" t="n"/>
      <c r="C144" s="172" t="inlineStr">
        <is>
          <t>25.1.01.04-0031</t>
        </is>
      </c>
      <c r="D144" s="173" t="inlineStr">
        <is>
          <t>Шпалы непропитанные для железных дорог: 1 тип</t>
        </is>
      </c>
      <c r="E144" s="286" t="inlineStr">
        <is>
          <t>шт</t>
        </is>
      </c>
      <c r="F144" s="286" t="n">
        <v>4.8</v>
      </c>
      <c r="G144" s="175" t="n">
        <v>266.67</v>
      </c>
      <c r="H144" s="175">
        <f>ROUND(F144*G144,2)</f>
        <v/>
      </c>
      <c r="I144" s="181" t="n"/>
    </row>
    <row r="145">
      <c r="A145" s="178" t="n">
        <v>126</v>
      </c>
      <c r="B145" s="258" t="n"/>
      <c r="C145" s="172" t="inlineStr">
        <is>
          <t>101-0850</t>
        </is>
      </c>
      <c r="D145" s="173" t="inlineStr">
        <is>
          <t>Резина листовая вулканизованная цветная</t>
        </is>
      </c>
      <c r="E145" s="286" t="inlineStr">
        <is>
          <t>кг</t>
        </is>
      </c>
      <c r="F145" s="286" t="n">
        <v>46.1</v>
      </c>
      <c r="G145" s="175" t="n">
        <v>24.86</v>
      </c>
      <c r="H145" s="175">
        <f>ROUND(F145*G145,2)</f>
        <v/>
      </c>
      <c r="I145" s="181" t="n"/>
    </row>
    <row r="146" customFormat="1" s="221">
      <c r="A146" s="178" t="n">
        <v>127</v>
      </c>
      <c r="B146" s="258" t="n"/>
      <c r="C146" s="172" t="inlineStr">
        <is>
          <t>04.3.01.09-0014</t>
        </is>
      </c>
      <c r="D146" s="173" t="inlineStr">
        <is>
          <t>Раствор готовый кладочный цементный марки: 100</t>
        </is>
      </c>
      <c r="E146" s="286" t="inlineStr">
        <is>
          <t>м3</t>
        </is>
      </c>
      <c r="F146" s="286" t="n">
        <v>2.166</v>
      </c>
      <c r="G146" s="175" t="n">
        <v>519.8</v>
      </c>
      <c r="H146" s="175">
        <f>ROUND(F146*G146,2)</f>
        <v/>
      </c>
      <c r="I146" s="181" t="n"/>
    </row>
    <row r="147">
      <c r="A147" s="178" t="n">
        <v>128</v>
      </c>
      <c r="B147" s="258" t="n"/>
      <c r="C147" s="172" t="inlineStr">
        <is>
          <t>101-2535</t>
        </is>
      </c>
      <c r="D147" s="173" t="inlineStr">
        <is>
          <t>Люки чугунные легкие</t>
        </is>
      </c>
      <c r="E147" s="286" t="inlineStr">
        <is>
          <t>шт.</t>
        </is>
      </c>
      <c r="F147" s="286" t="n">
        <v>3</v>
      </c>
      <c r="G147" s="175" t="n">
        <v>375</v>
      </c>
      <c r="H147" s="175">
        <f>ROUND(F147*G147,2)</f>
        <v/>
      </c>
      <c r="I147" s="181" t="n"/>
    </row>
    <row r="148" ht="38.25" customHeight="1" s="220">
      <c r="A148" s="178" t="n">
        <v>129</v>
      </c>
      <c r="B148" s="258" t="n"/>
      <c r="C148" s="172" t="inlineStr">
        <is>
          <t>403-8272</t>
        </is>
      </c>
      <c r="D148" s="173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286" t="inlineStr">
        <is>
          <t>шт.</t>
        </is>
      </c>
      <c r="F148" s="286" t="n">
        <v>3</v>
      </c>
      <c r="G148" s="175" t="n">
        <v>362.1</v>
      </c>
      <c r="H148" s="175">
        <f>ROUND(F148*G148,2)</f>
        <v/>
      </c>
      <c r="I148" s="181" t="n"/>
      <c r="K148" s="164" t="n"/>
    </row>
    <row r="149">
      <c r="A149" s="178" t="n">
        <v>130</v>
      </c>
      <c r="B149" s="258" t="n"/>
      <c r="C149" s="172" t="inlineStr">
        <is>
          <t>Прайс из СД ОП</t>
        </is>
      </c>
      <c r="D149" s="173" t="inlineStr">
        <is>
          <t xml:space="preserve">Пластина переходная АП 120х10 УХЛ1 (1,07кг)   </t>
        </is>
      </c>
      <c r="E149" s="286" t="inlineStr">
        <is>
          <t>шт.</t>
        </is>
      </c>
      <c r="F149" s="286" t="n">
        <v>12</v>
      </c>
      <c r="G149" s="175" t="n">
        <v>78.62</v>
      </c>
      <c r="H149" s="175">
        <f>ROUND(F149*G149,2)</f>
        <v/>
      </c>
      <c r="I149" s="181" t="n"/>
      <c r="K149" s="164" t="n"/>
    </row>
    <row r="150">
      <c r="A150" s="178" t="n">
        <v>131</v>
      </c>
      <c r="B150" s="258" t="n"/>
      <c r="C150" s="172" t="inlineStr">
        <is>
          <t>401-0004</t>
        </is>
      </c>
      <c r="D150" s="173" t="inlineStr">
        <is>
          <t>Бетон тяжелый, класс В10 (М150)</t>
        </is>
      </c>
      <c r="E150" s="286" t="inlineStr">
        <is>
          <t>м3</t>
        </is>
      </c>
      <c r="F150" s="286" t="n">
        <v>1.8</v>
      </c>
      <c r="G150" s="175" t="n">
        <v>490</v>
      </c>
      <c r="H150" s="175">
        <f>ROUND(F150*G150,2)</f>
        <v/>
      </c>
      <c r="I150" s="181" t="n"/>
      <c r="K150" s="164" t="n"/>
    </row>
    <row r="151" ht="25.5" customHeight="1" s="220">
      <c r="A151" s="178" t="n">
        <v>132</v>
      </c>
      <c r="B151" s="258" t="n"/>
      <c r="C151" s="172" t="inlineStr">
        <is>
          <t>01.3.01.06-0050</t>
        </is>
      </c>
      <c r="D151" s="173" t="inlineStr">
        <is>
          <t>Смазка универсальная тугоплавкая УТ (консталин жировой)</t>
        </is>
      </c>
      <c r="E151" s="286" t="inlineStr">
        <is>
          <t>т</t>
        </is>
      </c>
      <c r="F151" s="286" t="n">
        <v>0.0495</v>
      </c>
      <c r="G151" s="175" t="n">
        <v>17500</v>
      </c>
      <c r="H151" s="175">
        <f>ROUND(F151*G151,2)</f>
        <v/>
      </c>
    </row>
    <row r="152" ht="38.25" customHeight="1" s="220">
      <c r="A152" s="178" t="n">
        <v>133</v>
      </c>
      <c r="B152" s="258" t="n"/>
      <c r="C152" s="172" t="inlineStr">
        <is>
          <t>25.1.05.02-0062</t>
        </is>
      </c>
      <c r="D152" s="173" t="inlineStr">
        <is>
          <t>Подкладки раздельного скрепления: КБ-65 для рельсов типа Р-75, Р-65 и КБ-50 для рельсов типа Р-50</t>
        </is>
      </c>
      <c r="E152" s="286" t="inlineStr">
        <is>
          <t>т</t>
        </is>
      </c>
      <c r="F152" s="286" t="n">
        <v>0.1575</v>
      </c>
      <c r="G152" s="175" t="n">
        <v>4679.74</v>
      </c>
      <c r="H152" s="175">
        <f>ROUND(F152*G152,2)</f>
        <v/>
      </c>
    </row>
    <row r="153">
      <c r="A153" s="178" t="n">
        <v>134</v>
      </c>
      <c r="B153" s="258" t="n"/>
      <c r="C153" s="172" t="inlineStr">
        <is>
          <t>Прайс из СД ОП</t>
        </is>
      </c>
      <c r="D153" s="173" t="inlineStr">
        <is>
          <t xml:space="preserve">Лоток стальной прямой У1 100х3000х200 35103HDZ  </t>
        </is>
      </c>
      <c r="E153" s="286" t="inlineStr">
        <is>
          <t>шт.</t>
        </is>
      </c>
      <c r="F153" s="286" t="n">
        <v>3</v>
      </c>
      <c r="G153" s="175" t="n">
        <v>245.67</v>
      </c>
      <c r="H153" s="175">
        <f>ROUND(F153*G153,2)</f>
        <v/>
      </c>
      <c r="I153" s="181" t="n"/>
      <c r="K153" s="164" t="n"/>
    </row>
    <row r="154" ht="25.5" customHeight="1" s="220">
      <c r="A154" s="178" t="n">
        <v>135</v>
      </c>
      <c r="B154" s="258" t="n"/>
      <c r="C154" s="172" t="inlineStr">
        <is>
          <t>403-8241</t>
        </is>
      </c>
      <c r="D154" s="173" t="inlineStr">
        <is>
          <t>Плита днища ПН10 /бетон В15 (М200), объем 0,18 м3, расход ар-ры 15,14 кг / (серия 3.900.1-14)</t>
        </is>
      </c>
      <c r="E154" s="286" t="inlineStr">
        <is>
          <t>шт.</t>
        </is>
      </c>
      <c r="F154" s="286" t="n">
        <v>3</v>
      </c>
      <c r="G154" s="175" t="n">
        <v>215.48</v>
      </c>
      <c r="H154" s="175">
        <f>ROUND(F154*G154,2)</f>
        <v/>
      </c>
      <c r="I154" s="181" t="n"/>
      <c r="K154" s="164" t="n"/>
    </row>
    <row r="155">
      <c r="A155" s="178" t="n">
        <v>136</v>
      </c>
      <c r="B155" s="258" t="n"/>
      <c r="C155" s="172" t="inlineStr">
        <is>
          <t>Прайс из СД ОП</t>
        </is>
      </c>
      <c r="D155" s="173" t="inlineStr">
        <is>
          <t>Рукав гибкий металлический РЗ-ЦХ 40мм</t>
        </is>
      </c>
      <c r="E155" s="286" t="inlineStr">
        <is>
          <t>м</t>
        </is>
      </c>
      <c r="F155" s="286" t="n">
        <v>200</v>
      </c>
      <c r="G155" s="175" t="n">
        <v>2.84</v>
      </c>
      <c r="H155" s="175">
        <f>ROUND(F155*G155,2)</f>
        <v/>
      </c>
      <c r="I155" s="181" t="n"/>
      <c r="K155" s="164" t="n"/>
    </row>
    <row r="156">
      <c r="A156" s="178" t="n">
        <v>137</v>
      </c>
      <c r="B156" s="258" t="n"/>
      <c r="C156" s="172" t="inlineStr">
        <is>
          <t>411-0001</t>
        </is>
      </c>
      <c r="D156" s="173" t="inlineStr">
        <is>
          <t>Вода</t>
        </is>
      </c>
      <c r="E156" s="286" t="inlineStr">
        <is>
          <t>м3</t>
        </is>
      </c>
      <c r="F156" s="286" t="n">
        <v>230.376</v>
      </c>
      <c r="G156" s="175" t="n">
        <v>2.44</v>
      </c>
      <c r="H156" s="175">
        <f>ROUND(F156*G156,2)</f>
        <v/>
      </c>
    </row>
    <row r="157">
      <c r="A157" s="178" t="n">
        <v>138</v>
      </c>
      <c r="B157" s="258" t="n"/>
      <c r="C157" s="172" t="inlineStr">
        <is>
          <t>Прайс из СД ОП</t>
        </is>
      </c>
      <c r="D157" s="173" t="inlineStr">
        <is>
          <t xml:space="preserve">Зажим аппаратный прессуемый А4А-185-8   </t>
        </is>
      </c>
      <c r="E157" s="286" t="inlineStr">
        <is>
          <t>шт.</t>
        </is>
      </c>
      <c r="F157" s="286" t="n">
        <v>18</v>
      </c>
      <c r="G157" s="175" t="n">
        <v>31.09</v>
      </c>
      <c r="H157" s="175">
        <f>ROUND(F157*G157,2)</f>
        <v/>
      </c>
    </row>
    <row r="158">
      <c r="A158" s="178" t="n">
        <v>139</v>
      </c>
      <c r="B158" s="258" t="n"/>
      <c r="C158" s="172" t="inlineStr">
        <is>
          <t>101-0782</t>
        </is>
      </c>
      <c r="D158" s="173" t="inlineStr">
        <is>
          <t>Поковки из квадратных заготовок, масса: 1,8 кг</t>
        </is>
      </c>
      <c r="E158" s="286" t="inlineStr">
        <is>
          <t>т</t>
        </is>
      </c>
      <c r="F158" s="286" t="n">
        <v>0.093</v>
      </c>
      <c r="G158" s="175" t="n">
        <v>5989</v>
      </c>
      <c r="H158" s="175">
        <f>ROUND(F158*G158,2)</f>
        <v/>
      </c>
    </row>
    <row r="159">
      <c r="A159" s="178" t="n">
        <v>140</v>
      </c>
      <c r="B159" s="258" t="n"/>
      <c r="C159" s="172" t="inlineStr">
        <is>
          <t>18.5.08.09-0001</t>
        </is>
      </c>
      <c r="D159" s="173" t="inlineStr">
        <is>
          <t>Патрубки</t>
        </is>
      </c>
      <c r="E159" s="286" t="inlineStr">
        <is>
          <t>10 шт</t>
        </is>
      </c>
      <c r="F159" s="286" t="n">
        <v>2</v>
      </c>
      <c r="G159" s="175" t="n">
        <v>277.5</v>
      </c>
      <c r="H159" s="175">
        <f>ROUND(F159*G159,2)</f>
        <v/>
      </c>
    </row>
    <row r="160" ht="38.25" customHeight="1" s="220">
      <c r="A160" s="178" t="n">
        <v>141</v>
      </c>
      <c r="B160" s="258" t="n"/>
      <c r="C160" s="172" t="inlineStr">
        <is>
          <t>403-8271</t>
        </is>
      </c>
      <c r="D160" s="173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286" t="inlineStr">
        <is>
          <t>шт.</t>
        </is>
      </c>
      <c r="F160" s="286" t="n">
        <v>2</v>
      </c>
      <c r="G160" s="175" t="n">
        <v>242.94</v>
      </c>
      <c r="H160" s="175">
        <f>ROUND(F160*G160,2)</f>
        <v/>
      </c>
    </row>
    <row r="161">
      <c r="A161" s="178" t="n">
        <v>142</v>
      </c>
      <c r="B161" s="258" t="n"/>
      <c r="C161" s="172" t="inlineStr">
        <is>
          <t>01.7.20.08-0031</t>
        </is>
      </c>
      <c r="D161" s="173" t="inlineStr">
        <is>
          <t>Бязь суровая арт. 6804</t>
        </is>
      </c>
      <c r="E161" s="286" t="inlineStr">
        <is>
          <t>10 м2</t>
        </is>
      </c>
      <c r="F161" s="286" t="n">
        <v>5.62</v>
      </c>
      <c r="G161" s="175" t="n">
        <v>79.09999999999999</v>
      </c>
      <c r="H161" s="175">
        <f>ROUND(F161*G161,2)</f>
        <v/>
      </c>
    </row>
    <row r="162">
      <c r="A162" s="178" t="n">
        <v>143</v>
      </c>
      <c r="B162" s="258" t="n"/>
      <c r="C162" s="172" t="inlineStr">
        <is>
          <t>14.4.02.09-0301</t>
        </is>
      </c>
      <c r="D162" s="173" t="inlineStr">
        <is>
          <t>Краска "Цинол"</t>
        </is>
      </c>
      <c r="E162" s="286" t="inlineStr">
        <is>
          <t>кг</t>
        </is>
      </c>
      <c r="F162" s="286" t="n">
        <v>1.84</v>
      </c>
      <c r="G162" s="175" t="n">
        <v>238.48</v>
      </c>
      <c r="H162" s="175">
        <f>ROUND(F162*G162,2)</f>
        <v/>
      </c>
    </row>
    <row r="163" ht="25.5" customHeight="1" s="220">
      <c r="A163" s="178" t="n">
        <v>144</v>
      </c>
      <c r="B163" s="258" t="n"/>
      <c r="C163" s="172" t="inlineStr">
        <is>
          <t>08.3.05.02-0101</t>
        </is>
      </c>
      <c r="D163" s="173" t="inlineStr">
        <is>
          <t>Сталь листовая углеродистая обыкновенного качества марки ВСт3пс5 толщиной: 4-6 мм</t>
        </is>
      </c>
      <c r="E163" s="286" t="inlineStr">
        <is>
          <t>т</t>
        </is>
      </c>
      <c r="F163" s="286" t="n">
        <v>0.0697</v>
      </c>
      <c r="G163" s="175" t="n">
        <v>5763</v>
      </c>
      <c r="H163" s="175">
        <f>ROUND(F163*G163,2)</f>
        <v/>
      </c>
    </row>
    <row r="164">
      <c r="A164" s="178" t="n">
        <v>145</v>
      </c>
      <c r="B164" s="258" t="n"/>
      <c r="C164" s="172" t="inlineStr">
        <is>
          <t>14.4.02.09-0001</t>
        </is>
      </c>
      <c r="D164" s="173" t="inlineStr">
        <is>
          <t>Краска</t>
        </is>
      </c>
      <c r="E164" s="286" t="inlineStr">
        <is>
          <t>кг</t>
        </is>
      </c>
      <c r="F164" s="286" t="n">
        <v>13.735</v>
      </c>
      <c r="G164" s="175" t="n">
        <v>28.6</v>
      </c>
      <c r="H164" s="175">
        <f>ROUND(F164*G164,2)</f>
        <v/>
      </c>
    </row>
    <row r="165" ht="25.5" customHeight="1" s="220">
      <c r="A165" s="178" t="n">
        <v>146</v>
      </c>
      <c r="B165" s="258" t="n"/>
      <c r="C165" s="172" t="inlineStr">
        <is>
          <t>403-8227</t>
        </is>
      </c>
      <c r="D165" s="173" t="inlineStr">
        <is>
          <t>Плита перекрытия ПП10-1 /бетон В15 (М200), объем 0,10 м3, расход ар-ры 8,38 кг/ (серия 3.900.1-14)</t>
        </is>
      </c>
      <c r="E165" s="286" t="inlineStr">
        <is>
          <t>шт.</t>
        </is>
      </c>
      <c r="F165" s="286" t="n">
        <v>3</v>
      </c>
      <c r="G165" s="175" t="n">
        <v>119.5</v>
      </c>
      <c r="H165" s="175">
        <f>ROUND(F165*G165,2)</f>
        <v/>
      </c>
    </row>
    <row r="166" ht="25.5" customHeight="1" s="220">
      <c r="A166" s="178" t="n">
        <v>147</v>
      </c>
      <c r="B166" s="258" t="n"/>
      <c r="C166" s="172" t="inlineStr">
        <is>
          <t>101-2226</t>
        </is>
      </c>
      <c r="D166" s="173" t="inlineStr">
        <is>
          <t>Муфты хризотилцементные: САМ 6, для напорных труб условным проходом 300 мм</t>
        </is>
      </c>
      <c r="E166" s="286" t="inlineStr">
        <is>
          <t>шт.</t>
        </is>
      </c>
      <c r="F166" s="286" t="n">
        <v>15.12</v>
      </c>
      <c r="G166" s="175" t="n">
        <v>22.6</v>
      </c>
      <c r="H166" s="175">
        <f>ROUND(F166*G166,2)</f>
        <v/>
      </c>
      <c r="I166" s="181" t="n"/>
    </row>
    <row r="167">
      <c r="A167" s="178" t="n">
        <v>148</v>
      </c>
      <c r="B167" s="258" t="n"/>
      <c r="C167" s="172" t="inlineStr">
        <is>
          <t>203-0512</t>
        </is>
      </c>
      <c r="D167" s="173" t="inlineStr">
        <is>
          <t>Щиты: из досок толщиной 40 мм</t>
        </is>
      </c>
      <c r="E167" s="286" t="inlineStr">
        <is>
          <t>м2</t>
        </is>
      </c>
      <c r="F167" s="286" t="n">
        <v>5.85</v>
      </c>
      <c r="G167" s="175" t="n">
        <v>57.63</v>
      </c>
      <c r="H167" s="175">
        <f>ROUND(F167*G167,2)</f>
        <v/>
      </c>
      <c r="I167" s="181" t="n"/>
    </row>
    <row r="168" ht="25.5" customHeight="1" s="220">
      <c r="A168" s="178" t="n">
        <v>149</v>
      </c>
      <c r="B168" s="258" t="n"/>
      <c r="C168" s="172" t="inlineStr">
        <is>
          <t>204-0022</t>
        </is>
      </c>
      <c r="D168" s="173" t="inlineStr">
        <is>
          <t>Горячекатаная арматурная сталь периодического профиля класса А-III, диаметром 12 мм</t>
        </is>
      </c>
      <c r="E168" s="286" t="inlineStr">
        <is>
          <t>т</t>
        </is>
      </c>
      <c r="F168" s="286" t="n">
        <v>0.0378</v>
      </c>
      <c r="G168" s="175" t="n">
        <v>7997.23</v>
      </c>
      <c r="H168" s="175">
        <f>ROUND(F168*G168,2)</f>
        <v/>
      </c>
      <c r="I168" s="181" t="n"/>
    </row>
    <row r="169">
      <c r="A169" s="178" t="n">
        <v>150</v>
      </c>
      <c r="B169" s="258" t="n"/>
      <c r="C169" s="172" t="inlineStr">
        <is>
          <t>101-1529</t>
        </is>
      </c>
      <c r="D169" s="173" t="inlineStr">
        <is>
          <t>Электроды диаметром: 6 мм Э42</t>
        </is>
      </c>
      <c r="E169" s="286" t="inlineStr">
        <is>
          <t>т</t>
        </is>
      </c>
      <c r="F169" s="286" t="n">
        <v>0.03</v>
      </c>
      <c r="G169" s="175" t="n">
        <v>9424</v>
      </c>
      <c r="H169" s="175">
        <f>ROUND(F169*G169,2)</f>
        <v/>
      </c>
      <c r="I169" s="181" t="n"/>
    </row>
    <row r="170" ht="38.25" customHeight="1" s="220">
      <c r="A170" s="178" t="n">
        <v>151</v>
      </c>
      <c r="B170" s="258" t="n"/>
      <c r="C170" s="172" t="inlineStr">
        <is>
          <t>23.3.06.04-0011</t>
        </is>
      </c>
      <c r="D170" s="17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286" t="inlineStr">
        <is>
          <t>м</t>
        </is>
      </c>
      <c r="F170" s="286" t="n">
        <v>9.800000000000001</v>
      </c>
      <c r="G170" s="175" t="n">
        <v>28.05</v>
      </c>
      <c r="H170" s="175">
        <f>ROUND(F170*G170,2)</f>
        <v/>
      </c>
      <c r="I170" s="181" t="n"/>
    </row>
    <row r="171">
      <c r="A171" s="178" t="n">
        <v>152</v>
      </c>
      <c r="B171" s="258" t="n"/>
      <c r="C171" s="172" t="inlineStr">
        <is>
          <t>01.7.11.07-0032</t>
        </is>
      </c>
      <c r="D171" s="173" t="inlineStr">
        <is>
          <t>Электроды диаметром: 4 мм Э42</t>
        </is>
      </c>
      <c r="E171" s="286" t="inlineStr">
        <is>
          <t>т</t>
        </is>
      </c>
      <c r="F171" s="286" t="n">
        <v>0.0264</v>
      </c>
      <c r="G171" s="175" t="n">
        <v>10315.01</v>
      </c>
      <c r="H171" s="175">
        <f>ROUND(F171*G171,2)</f>
        <v/>
      </c>
      <c r="I171" s="181" t="n"/>
    </row>
    <row r="172">
      <c r="A172" s="178" t="n">
        <v>153</v>
      </c>
      <c r="B172" s="258" t="n"/>
      <c r="C172" s="172" t="inlineStr">
        <is>
          <t>Прайс из СД ОП</t>
        </is>
      </c>
      <c r="D172" s="173" t="inlineStr">
        <is>
          <t xml:space="preserve">Зажим аппаратный прессуемый А4А-185-2  </t>
        </is>
      </c>
      <c r="E172" s="286" t="inlineStr">
        <is>
          <t>шт.</t>
        </is>
      </c>
      <c r="F172" s="286" t="n">
        <v>8</v>
      </c>
      <c r="G172" s="175" t="n">
        <v>32.87</v>
      </c>
      <c r="H172" s="175">
        <f>ROUND(F172*G172,2)</f>
        <v/>
      </c>
      <c r="I172" s="181" t="n"/>
    </row>
    <row r="173">
      <c r="A173" s="178" t="n">
        <v>154</v>
      </c>
      <c r="B173" s="258" t="n"/>
      <c r="C173" s="172" t="inlineStr">
        <is>
          <t>01.7.11.07-0034</t>
        </is>
      </c>
      <c r="D173" s="173" t="inlineStr">
        <is>
          <t>Электроды диаметром: 4 мм Э42А</t>
        </is>
      </c>
      <c r="E173" s="286" t="inlineStr">
        <is>
          <t>кг</t>
        </is>
      </c>
      <c r="F173" s="286" t="n">
        <v>24.2896</v>
      </c>
      <c r="G173" s="175" t="n">
        <v>10.57</v>
      </c>
      <c r="H173" s="175">
        <f>ROUND(F173*G173,2)</f>
        <v/>
      </c>
      <c r="I173" s="181" t="n"/>
    </row>
    <row r="174">
      <c r="A174" s="178" t="n">
        <v>155</v>
      </c>
      <c r="B174" s="258" t="n"/>
      <c r="C174" s="172" t="inlineStr">
        <is>
          <t>01.7.15.10-0053</t>
        </is>
      </c>
      <c r="D174" s="173" t="inlineStr">
        <is>
          <t>Скобы: металлические</t>
        </is>
      </c>
      <c r="E174" s="286" t="inlineStr">
        <is>
          <t>кг</t>
        </is>
      </c>
      <c r="F174" s="286" t="n">
        <v>40</v>
      </c>
      <c r="G174" s="175" t="n">
        <v>6.4</v>
      </c>
      <c r="H174" s="175">
        <f>ROUND(F174*G174,2)</f>
        <v/>
      </c>
      <c r="I174" s="181" t="n"/>
    </row>
    <row r="175" customFormat="1" s="221">
      <c r="A175" s="178" t="n">
        <v>156</v>
      </c>
      <c r="B175" s="258" t="n"/>
      <c r="C175" s="172" t="inlineStr">
        <is>
          <t>11.2.13.04-0011</t>
        </is>
      </c>
      <c r="D175" s="173" t="inlineStr">
        <is>
          <t>Щиты: из досок толщиной 25 мм</t>
        </is>
      </c>
      <c r="E175" s="286" t="inlineStr">
        <is>
          <t>м2</t>
        </is>
      </c>
      <c r="F175" s="286" t="n">
        <v>6.855</v>
      </c>
      <c r="G175" s="175" t="n">
        <v>35.53</v>
      </c>
      <c r="H175" s="175">
        <f>ROUND(F175*G175,2)</f>
        <v/>
      </c>
      <c r="I175" s="181" t="n"/>
    </row>
    <row r="176">
      <c r="A176" s="178" t="n">
        <v>157</v>
      </c>
      <c r="B176" s="258" t="n"/>
      <c r="C176" s="172" t="inlineStr">
        <is>
          <t>25.2.01.01-0001</t>
        </is>
      </c>
      <c r="D176" s="173" t="inlineStr">
        <is>
          <t>Бирки-оконцеватели</t>
        </is>
      </c>
      <c r="E176" s="286" t="inlineStr">
        <is>
          <t>100 шт</t>
        </is>
      </c>
      <c r="F176" s="286" t="n">
        <v>3.68</v>
      </c>
      <c r="G176" s="175" t="n">
        <v>63</v>
      </c>
      <c r="H176" s="175">
        <f>ROUND(F176*G176,2)</f>
        <v/>
      </c>
      <c r="I176" s="181" t="n"/>
    </row>
    <row r="177" ht="25.5" customHeight="1" s="220">
      <c r="A177" s="178" t="n">
        <v>158</v>
      </c>
      <c r="B177" s="258" t="n"/>
      <c r="C177" s="172" t="inlineStr">
        <is>
          <t>101-2441</t>
        </is>
      </c>
      <c r="D177" s="173" t="inlineStr">
        <is>
          <t>Кольца резиновые для хризотилцементных: напорных муфт САМ</t>
        </is>
      </c>
      <c r="E177" s="286" t="inlineStr">
        <is>
          <t>кг</t>
        </is>
      </c>
      <c r="F177" s="286" t="n">
        <v>7.74</v>
      </c>
      <c r="G177" s="175" t="n">
        <v>28.33</v>
      </c>
      <c r="H177" s="175">
        <f>ROUND(F177*G177,2)</f>
        <v/>
      </c>
      <c r="I177" s="181" t="n"/>
      <c r="K177" s="164" t="n"/>
    </row>
    <row r="178" ht="25.5" customHeight="1" s="220">
      <c r="A178" s="178" t="n">
        <v>159</v>
      </c>
      <c r="B178" s="258" t="n"/>
      <c r="C178" s="172" t="inlineStr">
        <is>
          <t>08.4.03.02-0003</t>
        </is>
      </c>
      <c r="D178" s="173" t="inlineStr">
        <is>
          <t>Горячекатаная арматурная сталь гладкая класса А-I, диаметром: 10 мм</t>
        </is>
      </c>
      <c r="E178" s="286" t="inlineStr">
        <is>
          <t>т</t>
        </is>
      </c>
      <c r="F178" s="286" t="n">
        <v>0.0324</v>
      </c>
      <c r="G178" s="175" t="n">
        <v>6726.18</v>
      </c>
      <c r="H178" s="175">
        <f>ROUND(F178*G178,2)</f>
        <v/>
      </c>
      <c r="I178" s="181" t="n"/>
      <c r="K178" s="164" t="n"/>
    </row>
    <row r="179">
      <c r="A179" s="178" t="n">
        <v>160</v>
      </c>
      <c r="B179" s="258" t="n"/>
      <c r="C179" s="172" t="inlineStr">
        <is>
          <t>101-1539</t>
        </is>
      </c>
      <c r="D179" s="173" t="inlineStr">
        <is>
          <t>Электроды диаметром: 8 мм Э46</t>
        </is>
      </c>
      <c r="E179" s="286" t="inlineStr">
        <is>
          <t>т</t>
        </is>
      </c>
      <c r="F179" s="286" t="n">
        <v>0.0213</v>
      </c>
      <c r="G179" s="175" t="n">
        <v>9503</v>
      </c>
      <c r="H179" s="175">
        <f>ROUND(F179*G179,2)</f>
        <v/>
      </c>
      <c r="I179" s="181" t="n"/>
      <c r="K179" s="164" t="n"/>
    </row>
    <row r="180">
      <c r="A180" s="178" t="n">
        <v>161</v>
      </c>
      <c r="B180" s="258" t="n"/>
      <c r="C180" s="172" t="inlineStr">
        <is>
          <t>20.2.09.13-0011</t>
        </is>
      </c>
      <c r="D180" s="173" t="inlineStr">
        <is>
          <t>Муфта</t>
        </is>
      </c>
      <c r="E180" s="286" t="inlineStr">
        <is>
          <t>шт</t>
        </is>
      </c>
      <c r="F180" s="286" t="n">
        <v>40</v>
      </c>
      <c r="G180" s="175" t="n">
        <v>5</v>
      </c>
      <c r="H180" s="175">
        <f>ROUND(F180*G180,2)</f>
        <v/>
      </c>
    </row>
    <row r="181" ht="25.5" customHeight="1" s="220">
      <c r="A181" s="178" t="n">
        <v>162</v>
      </c>
      <c r="B181" s="258" t="n"/>
      <c r="C181" s="172" t="inlineStr">
        <is>
          <t>14.4.02.04-0015</t>
        </is>
      </c>
      <c r="D181" s="173" t="inlineStr">
        <is>
          <t>Краска для наружных работ: черная, марок МА-015, ПФ-014</t>
        </is>
      </c>
      <c r="E181" s="286" t="inlineStr">
        <is>
          <t>т</t>
        </is>
      </c>
      <c r="F181" s="286" t="n">
        <v>0.0124</v>
      </c>
      <c r="G181" s="175" t="n">
        <v>15707</v>
      </c>
      <c r="H181" s="175">
        <f>ROUND(F181*G181,2)</f>
        <v/>
      </c>
    </row>
    <row r="182" ht="25.5" customHeight="1" s="220">
      <c r="A182" s="178" t="n">
        <v>163</v>
      </c>
      <c r="B182" s="258" t="n"/>
      <c r="C182" s="172" t="inlineStr">
        <is>
          <t>403-8296</t>
        </is>
      </c>
      <c r="D182" s="173" t="inlineStr">
        <is>
          <t>Кольцо опорное КО-6 /бетон В15 (М200), объем 0,02 м3, расход ар-ры 1,10 кг / (серия 3.900.1-14)</t>
        </is>
      </c>
      <c r="E182" s="286" t="inlineStr">
        <is>
          <t>шт.</t>
        </is>
      </c>
      <c r="F182" s="286" t="n">
        <v>6</v>
      </c>
      <c r="G182" s="175" t="n">
        <v>31.43</v>
      </c>
      <c r="H182" s="175">
        <f>ROUND(F182*G182,2)</f>
        <v/>
      </c>
      <c r="I182" s="181" t="n"/>
      <c r="K182" s="164" t="n"/>
    </row>
    <row r="183" ht="25.5" customHeight="1" s="220">
      <c r="A183" s="178" t="n">
        <v>164</v>
      </c>
      <c r="B183" s="258" t="n"/>
      <c r="C183" s="172" t="inlineStr">
        <is>
          <t>07.2.07.04-0007</t>
        </is>
      </c>
      <c r="D183" s="173" t="inlineStr">
        <is>
          <t>Конструкции стальные индивидуальные: решетчатые сварные массой до 0,1 т</t>
        </is>
      </c>
      <c r="E183" s="286" t="inlineStr">
        <is>
          <t>т</t>
        </is>
      </c>
      <c r="F183" s="286" t="n">
        <v>0.0158</v>
      </c>
      <c r="G183" s="175" t="n">
        <v>11500</v>
      </c>
      <c r="H183" s="175">
        <f>ROUND(F183*G183,2)</f>
        <v/>
      </c>
      <c r="I183" s="181" t="n"/>
      <c r="K183" s="164" t="n"/>
    </row>
    <row r="184">
      <c r="A184" s="178" t="n">
        <v>165</v>
      </c>
      <c r="B184" s="258" t="n"/>
      <c r="C184" s="172" t="inlineStr">
        <is>
          <t>01.7.17.11-0001</t>
        </is>
      </c>
      <c r="D184" s="173" t="inlineStr">
        <is>
          <t>Бумага шлифовальная</t>
        </is>
      </c>
      <c r="E184" s="286" t="inlineStr">
        <is>
          <t>кг</t>
        </is>
      </c>
      <c r="F184" s="286" t="n">
        <v>3.44</v>
      </c>
      <c r="G184" s="175" t="n">
        <v>50</v>
      </c>
      <c r="H184" s="175">
        <f>ROUND(F184*G184,2)</f>
        <v/>
      </c>
      <c r="I184" s="181" t="n"/>
      <c r="K184" s="164" t="n"/>
    </row>
    <row r="185">
      <c r="A185" s="178" t="n">
        <v>166</v>
      </c>
      <c r="B185" s="258" t="n"/>
      <c r="C185" s="172" t="inlineStr">
        <is>
          <t>04.1.02.05-0005</t>
        </is>
      </c>
      <c r="D185" s="173" t="inlineStr">
        <is>
          <t>Бетон тяжелый, класс: В12,5 (М150)</t>
        </is>
      </c>
      <c r="E185" s="286" t="inlineStr">
        <is>
          <t>м3</t>
        </is>
      </c>
      <c r="F185" s="286" t="n">
        <v>0.2784</v>
      </c>
      <c r="G185" s="175" t="n">
        <v>600</v>
      </c>
      <c r="H185" s="175">
        <f>ROUND(F185*G185,2)</f>
        <v/>
      </c>
    </row>
    <row r="186" ht="25.5" customHeight="1" s="220">
      <c r="A186" s="178" t="n">
        <v>167</v>
      </c>
      <c r="B186" s="258" t="n"/>
      <c r="C186" s="172" t="inlineStr">
        <is>
          <t>01.1.02.02-0021</t>
        </is>
      </c>
      <c r="D186" s="173" t="inlineStr">
        <is>
          <t>Бумага асбестовая электроизоляционная марки: БЭ толщиной 0,2-0,3 мм</t>
        </is>
      </c>
      <c r="E186" s="286" t="inlineStr">
        <is>
          <t>т</t>
        </is>
      </c>
      <c r="F186" s="286" t="n">
        <v>0.014</v>
      </c>
      <c r="G186" s="175" t="n">
        <v>11549</v>
      </c>
      <c r="H186" s="175">
        <f>ROUND(F186*G186,2)</f>
        <v/>
      </c>
    </row>
    <row r="187" ht="38.25" customHeight="1" s="220">
      <c r="A187" s="178" t="n">
        <v>168</v>
      </c>
      <c r="B187" s="258" t="n"/>
      <c r="C187" s="172" t="inlineStr">
        <is>
          <t>101-2376</t>
        </is>
      </c>
      <c r="D187" s="173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286" t="inlineStr">
        <is>
          <t>м3</t>
        </is>
      </c>
      <c r="F187" s="286" t="n">
        <v>0.1064</v>
      </c>
      <c r="G187" s="175" t="n">
        <v>1410</v>
      </c>
      <c r="H187" s="175">
        <f>ROUND(F187*G187,2)</f>
        <v/>
      </c>
    </row>
    <row r="188">
      <c r="A188" s="178" t="n">
        <v>169</v>
      </c>
      <c r="B188" s="258" t="n"/>
      <c r="C188" s="172" t="inlineStr">
        <is>
          <t>14.4.04.08-0003</t>
        </is>
      </c>
      <c r="D188" s="173" t="inlineStr">
        <is>
          <t>Эмаль ПФ-115 серая</t>
        </is>
      </c>
      <c r="E188" s="286" t="inlineStr">
        <is>
          <t>т</t>
        </is>
      </c>
      <c r="F188" s="286" t="n">
        <v>0.01</v>
      </c>
      <c r="G188" s="175" t="n">
        <v>14312.87</v>
      </c>
      <c r="H188" s="175">
        <f>ROUND(F188*G188,2)</f>
        <v/>
      </c>
    </row>
    <row r="189" ht="38.25" customHeight="1" s="220">
      <c r="A189" s="178" t="n">
        <v>170</v>
      </c>
      <c r="B189" s="258" t="n"/>
      <c r="C189" s="172" t="inlineStr">
        <is>
          <t>403-8270</t>
        </is>
      </c>
      <c r="D189" s="173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286" t="inlineStr">
        <is>
          <t>шт.</t>
        </is>
      </c>
      <c r="F189" s="286" t="n">
        <v>1</v>
      </c>
      <c r="G189" s="175" t="n">
        <v>121.2</v>
      </c>
      <c r="H189" s="175">
        <f>ROUND(F189*G189,2)</f>
        <v/>
      </c>
    </row>
    <row r="190">
      <c r="A190" s="178" t="n">
        <v>171</v>
      </c>
      <c r="B190" s="258" t="n"/>
      <c r="C190" s="172" t="inlineStr">
        <is>
          <t>01.7.20.08-0102</t>
        </is>
      </c>
      <c r="D190" s="173" t="inlineStr">
        <is>
          <t>Миткаль «Т-2» суровый (суровье)</t>
        </is>
      </c>
      <c r="E190" s="286" t="inlineStr">
        <is>
          <t>10 м</t>
        </is>
      </c>
      <c r="F190" s="286" t="n">
        <v>1.6</v>
      </c>
      <c r="G190" s="175" t="n">
        <v>73.65000000000001</v>
      </c>
      <c r="H190" s="175">
        <f>ROUND(F190*G190,2)</f>
        <v/>
      </c>
    </row>
    <row r="191" ht="25.5" customHeight="1" s="220">
      <c r="A191" s="178" t="n">
        <v>172</v>
      </c>
      <c r="B191" s="258" t="n"/>
      <c r="C191" s="172" t="inlineStr">
        <is>
          <t>11.1.03.05-0085</t>
        </is>
      </c>
      <c r="D191" s="173" t="inlineStr">
        <is>
          <t>Доски необрезные хвойных пород длиной: 4-6,5 м, все ширины, толщиной 44 мм и более, III сорта</t>
        </is>
      </c>
      <c r="E191" s="286" t="inlineStr">
        <is>
          <t>м3</t>
        </is>
      </c>
      <c r="F191" s="286" t="n">
        <v>0.164</v>
      </c>
      <c r="G191" s="175" t="n">
        <v>684</v>
      </c>
      <c r="H191" s="175">
        <f>ROUND(F191*G191,2)</f>
        <v/>
      </c>
    </row>
    <row r="192">
      <c r="A192" s="178" t="n">
        <v>173</v>
      </c>
      <c r="B192" s="258" t="n"/>
      <c r="C192" s="172" t="inlineStr">
        <is>
          <t>14.4.01.01-0003</t>
        </is>
      </c>
      <c r="D192" s="173" t="inlineStr">
        <is>
          <t>Грунтовка: ГФ-021 красно-коричневая</t>
        </is>
      </c>
      <c r="E192" s="286" t="inlineStr">
        <is>
          <t>т</t>
        </is>
      </c>
      <c r="F192" s="286" t="n">
        <v>0.0064</v>
      </c>
      <c r="G192" s="175" t="n">
        <v>15620</v>
      </c>
      <c r="H192" s="175">
        <f>ROUND(F192*G192,2)</f>
        <v/>
      </c>
    </row>
    <row r="193" ht="25.5" customHeight="1" s="220">
      <c r="A193" s="178" t="n">
        <v>174</v>
      </c>
      <c r="B193" s="258" t="n"/>
      <c r="C193" s="172" t="inlineStr">
        <is>
          <t>08.3.03.06-0002</t>
        </is>
      </c>
      <c r="D193" s="173" t="inlineStr">
        <is>
          <t>Проволока горячекатаная в мотках, диаметром 6,3-6,5 мм</t>
        </is>
      </c>
      <c r="E193" s="286" t="inlineStr">
        <is>
          <t>т</t>
        </is>
      </c>
      <c r="F193" s="286" t="n">
        <v>0.022</v>
      </c>
      <c r="G193" s="175" t="n">
        <v>4455.2</v>
      </c>
      <c r="H193" s="175">
        <f>ROUND(F193*G193,2)</f>
        <v/>
      </c>
    </row>
    <row r="194">
      <c r="A194" s="178" t="n">
        <v>175</v>
      </c>
      <c r="B194" s="258" t="n"/>
      <c r="C194" s="172" t="inlineStr">
        <is>
          <t>01.3.01.03-0002</t>
        </is>
      </c>
      <c r="D194" s="173" t="inlineStr">
        <is>
          <t>Керосин для технических целей марок КТ-1, КТ-2</t>
        </is>
      </c>
      <c r="E194" s="286" t="inlineStr">
        <is>
          <t>т</t>
        </is>
      </c>
      <c r="F194" s="286" t="n">
        <v>0.0363</v>
      </c>
      <c r="G194" s="175" t="n">
        <v>2606.9</v>
      </c>
      <c r="H194" s="175">
        <f>ROUND(F194*G194,2)</f>
        <v/>
      </c>
    </row>
    <row r="195">
      <c r="A195" s="178" t="n">
        <v>176</v>
      </c>
      <c r="B195" s="258" t="n"/>
      <c r="C195" s="172" t="inlineStr">
        <is>
          <t>Прайс из СД ОП</t>
        </is>
      </c>
      <c r="D195" s="173" t="inlineStr">
        <is>
          <t xml:space="preserve">Зажим аппаратный прессуемый А1М-185-2 </t>
        </is>
      </c>
      <c r="E195" s="286" t="inlineStr">
        <is>
          <t>шт.</t>
        </is>
      </c>
      <c r="F195" s="286" t="n">
        <v>4</v>
      </c>
      <c r="G195" s="175" t="n">
        <v>23.1</v>
      </c>
      <c r="H195" s="175">
        <f>ROUND(F195*G195,2)</f>
        <v/>
      </c>
      <c r="I195" s="181" t="n"/>
    </row>
    <row r="196" ht="38.25" customHeight="1" s="220">
      <c r="A196" s="178" t="n">
        <v>177</v>
      </c>
      <c r="B196" s="258" t="n"/>
      <c r="C196" s="172" t="inlineStr">
        <is>
          <t>10.1.02.04-0009</t>
        </is>
      </c>
      <c r="D196" s="173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286" t="inlineStr">
        <is>
          <t>т</t>
        </is>
      </c>
      <c r="F196" s="286" t="n">
        <v>0.0016</v>
      </c>
      <c r="G196" s="175" t="n">
        <v>55960.01</v>
      </c>
      <c r="H196" s="175">
        <f>ROUND(F196*G196,2)</f>
        <v/>
      </c>
      <c r="I196" s="181" t="n"/>
    </row>
    <row r="197" ht="25.5" customHeight="1" s="220">
      <c r="A197" s="178" t="n">
        <v>178</v>
      </c>
      <c r="B197" s="258" t="n"/>
      <c r="C197" s="172" t="inlineStr">
        <is>
          <t>101-2016</t>
        </is>
      </c>
      <c r="D197" s="173" t="inlineStr">
        <is>
          <t>Мастика битумно-резиновая МБР изоляционная для защиты алюминиевой оболочки и брони от коррозии</t>
        </is>
      </c>
      <c r="E197" s="286" t="inlineStr">
        <is>
          <t>кг</t>
        </is>
      </c>
      <c r="F197" s="286" t="n">
        <v>12</v>
      </c>
      <c r="G197" s="175" t="n">
        <v>7.4</v>
      </c>
      <c r="H197" s="175">
        <f>ROUND(F197*G197,2)</f>
        <v/>
      </c>
      <c r="I197" s="181" t="n"/>
    </row>
    <row r="198" ht="25.5" customHeight="1" s="220">
      <c r="A198" s="178" t="n">
        <v>179</v>
      </c>
      <c r="B198" s="258" t="n"/>
      <c r="C198" s="172" t="inlineStr">
        <is>
          <t>102-0061</t>
        </is>
      </c>
      <c r="D198" s="173" t="inlineStr">
        <is>
          <t>Доски обрезные хвойных пород длиной: 4-6,5 м, шириной 75-150 мм, толщиной 44 мм и более, III сорта</t>
        </is>
      </c>
      <c r="E198" s="286" t="inlineStr">
        <is>
          <t>м3</t>
        </is>
      </c>
      <c r="F198" s="286" t="n">
        <v>0.0791</v>
      </c>
      <c r="G198" s="175" t="n">
        <v>1056</v>
      </c>
      <c r="H198" s="175">
        <f>ROUND(F198*G198,2)</f>
        <v/>
      </c>
      <c r="I198" s="181" t="n"/>
    </row>
    <row r="199">
      <c r="A199" s="178" t="n">
        <v>180</v>
      </c>
      <c r="B199" s="258" t="n"/>
      <c r="C199" s="172" t="inlineStr">
        <is>
          <t>402-0002</t>
        </is>
      </c>
      <c r="D199" s="173" t="inlineStr">
        <is>
          <t>Раствор готовый кладочный цементный марки: 50</t>
        </is>
      </c>
      <c r="E199" s="286" t="inlineStr">
        <is>
          <t>м3</t>
        </is>
      </c>
      <c r="F199" s="286" t="n">
        <v>0.1602</v>
      </c>
      <c r="G199" s="175" t="n">
        <v>485.9</v>
      </c>
      <c r="H199" s="175">
        <f>ROUND(F199*G199,2)</f>
        <v/>
      </c>
      <c r="I199" s="181" t="n"/>
    </row>
    <row r="200" ht="25.5" customHeight="1" s="220">
      <c r="A200" s="178" t="n">
        <v>181</v>
      </c>
      <c r="B200" s="258" t="n"/>
      <c r="C200" s="172" t="inlineStr">
        <is>
          <t>11.1.03.06-0095</t>
        </is>
      </c>
      <c r="D200" s="173" t="inlineStr">
        <is>
          <t>Доски обрезные хвойных пород длиной: 4-6,5 м, шириной 75-150 мм, толщиной 44 мм и более, III сорта</t>
        </is>
      </c>
      <c r="E200" s="286" t="inlineStr">
        <is>
          <t>м3</t>
        </is>
      </c>
      <c r="F200" s="286" t="n">
        <v>0.0713</v>
      </c>
      <c r="G200" s="175" t="n">
        <v>1056</v>
      </c>
      <c r="H200" s="175">
        <f>ROUND(F200*G200,2)</f>
        <v/>
      </c>
      <c r="I200" s="181" t="n"/>
    </row>
    <row r="201">
      <c r="A201" s="178" t="n">
        <v>182</v>
      </c>
      <c r="B201" s="258" t="n"/>
      <c r="C201" s="172" t="inlineStr">
        <is>
          <t>01.3.02.09-0022</t>
        </is>
      </c>
      <c r="D201" s="173" t="inlineStr">
        <is>
          <t>Пропан-бутан, смесь техническая</t>
        </is>
      </c>
      <c r="E201" s="286" t="inlineStr">
        <is>
          <t>кг</t>
        </is>
      </c>
      <c r="F201" s="286" t="n">
        <v>12.1508</v>
      </c>
      <c r="G201" s="175" t="n">
        <v>6.09</v>
      </c>
      <c r="H201" s="175">
        <f>ROUND(F201*G201,2)</f>
        <v/>
      </c>
      <c r="I201" s="181" t="n"/>
    </row>
    <row r="202">
      <c r="A202" s="178" t="n">
        <v>183</v>
      </c>
      <c r="B202" s="258" t="n"/>
      <c r="C202" s="172" t="inlineStr">
        <is>
          <t>101-1513</t>
        </is>
      </c>
      <c r="D202" s="173" t="inlineStr">
        <is>
          <t>Электроды диаметром: 4 мм Э42</t>
        </is>
      </c>
      <c r="E202" s="286" t="inlineStr">
        <is>
          <t>т</t>
        </is>
      </c>
      <c r="F202" s="286" t="n">
        <v>0.007</v>
      </c>
      <c r="G202" s="175" t="n">
        <v>10315.01</v>
      </c>
      <c r="H202" s="175">
        <f>ROUND(F202*G202,2)</f>
        <v/>
      </c>
      <c r="I202" s="181" t="n"/>
    </row>
    <row r="203">
      <c r="A203" s="178" t="n">
        <v>184</v>
      </c>
      <c r="B203" s="258" t="n"/>
      <c r="C203" s="172" t="inlineStr">
        <is>
          <t>101-1714</t>
        </is>
      </c>
      <c r="D203" s="173" t="inlineStr">
        <is>
          <t>Болты с гайками и шайбами строительные</t>
        </is>
      </c>
      <c r="E203" s="286" t="inlineStr">
        <is>
          <t>т</t>
        </is>
      </c>
      <c r="F203" s="286" t="n">
        <v>0.0077</v>
      </c>
      <c r="G203" s="175" t="n">
        <v>9040.01</v>
      </c>
      <c r="H203" s="175">
        <f>ROUND(F203*G203,2)</f>
        <v/>
      </c>
      <c r="I203" s="181" t="n"/>
    </row>
    <row r="204" customFormat="1" s="221">
      <c r="A204" s="178" t="n">
        <v>185</v>
      </c>
      <c r="B204" s="258" t="n"/>
      <c r="C204" s="172" t="inlineStr">
        <is>
          <t>01.3.02.08-0001</t>
        </is>
      </c>
      <c r="D204" s="173" t="inlineStr">
        <is>
          <t>Кислород технический: газообразный</t>
        </is>
      </c>
      <c r="E204" s="286" t="inlineStr">
        <is>
          <t>м3</t>
        </is>
      </c>
      <c r="F204" s="286" t="n">
        <v>11.1584</v>
      </c>
      <c r="G204" s="175" t="n">
        <v>6.22</v>
      </c>
      <c r="H204" s="175">
        <f>ROUND(F204*G204,2)</f>
        <v/>
      </c>
      <c r="I204" s="181" t="n"/>
    </row>
    <row r="205" ht="25.5" customHeight="1" s="220">
      <c r="A205" s="178" t="n">
        <v>186</v>
      </c>
      <c r="B205" s="258" t="n"/>
      <c r="C205" s="172" t="inlineStr">
        <is>
          <t>106-0023</t>
        </is>
      </c>
      <c r="D205" s="173" t="inlineStr">
        <is>
          <t>Шпалы из древесины хвойных пород длиной: 1500 мм для колеи 750 мм пропитанные, тип 2</t>
        </is>
      </c>
      <c r="E205" s="286" t="inlineStr">
        <is>
          <t>шт.</t>
        </is>
      </c>
      <c r="F205" s="286" t="n">
        <v>1.011</v>
      </c>
      <c r="G205" s="175" t="n">
        <v>68</v>
      </c>
      <c r="H205" s="175">
        <f>ROUND(F205*G205,2)</f>
        <v/>
      </c>
      <c r="I205" s="181" t="n"/>
    </row>
    <row r="206">
      <c r="A206" s="178" t="n">
        <v>187</v>
      </c>
      <c r="B206" s="258" t="n"/>
      <c r="C206" s="172" t="inlineStr">
        <is>
          <t>101-0962</t>
        </is>
      </c>
      <c r="D206" s="173" t="inlineStr">
        <is>
          <t>Смазка солидол жировой марки «Ж»</t>
        </is>
      </c>
      <c r="E206" s="286" t="inlineStr">
        <is>
          <t>т</t>
        </is>
      </c>
      <c r="F206" s="286" t="n">
        <v>0.007</v>
      </c>
      <c r="G206" s="175" t="n">
        <v>9661.5</v>
      </c>
      <c r="H206" s="175">
        <f>ROUND(F206*G206,2)</f>
        <v/>
      </c>
      <c r="I206" s="181" t="n"/>
      <c r="K206" s="164" t="n"/>
    </row>
    <row r="207">
      <c r="A207" s="178" t="n">
        <v>188</v>
      </c>
      <c r="B207" s="258" t="n"/>
      <c r="C207" s="172" t="inlineStr">
        <is>
          <t>01.3.01.07-0008</t>
        </is>
      </c>
      <c r="D207" s="173" t="inlineStr">
        <is>
          <t>Спирт этиловый ректификованный технический, сорт I</t>
        </is>
      </c>
      <c r="E207" s="286" t="inlineStr">
        <is>
          <t>т</t>
        </is>
      </c>
      <c r="F207" s="286" t="n">
        <v>0.0016</v>
      </c>
      <c r="G207" s="175" t="n">
        <v>38890</v>
      </c>
      <c r="H207" s="175">
        <f>ROUND(F207*G207,2)</f>
        <v/>
      </c>
      <c r="I207" s="181" t="n"/>
      <c r="K207" s="164" t="n"/>
    </row>
    <row r="208">
      <c r="A208" s="178" t="n">
        <v>189</v>
      </c>
      <c r="B208" s="258" t="n"/>
      <c r="C208" s="172" t="inlineStr">
        <is>
          <t>01.7.15.11-0026</t>
        </is>
      </c>
      <c r="D208" s="173" t="inlineStr">
        <is>
          <t>Шайбы квадратные</t>
        </is>
      </c>
      <c r="E208" s="286" t="inlineStr">
        <is>
          <t>100 шт</t>
        </is>
      </c>
      <c r="F208" s="286" t="n">
        <v>0.24</v>
      </c>
      <c r="G208" s="175" t="n">
        <v>254</v>
      </c>
      <c r="H208" s="175">
        <f>ROUND(F208*G208,2)</f>
        <v/>
      </c>
      <c r="I208" s="181" t="n"/>
      <c r="K208" s="164" t="n"/>
    </row>
    <row r="209" ht="51" customHeight="1" s="220">
      <c r="A209" s="178" t="n">
        <v>190</v>
      </c>
      <c r="B209" s="258" t="n"/>
      <c r="C209" s="172" t="inlineStr">
        <is>
          <t>23.3.06.05-0002</t>
        </is>
      </c>
      <c r="D209" s="173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286" t="inlineStr">
        <is>
          <t>м</t>
        </is>
      </c>
      <c r="F209" s="286" t="n">
        <v>4</v>
      </c>
      <c r="G209" s="175" t="n">
        <v>14.1</v>
      </c>
      <c r="H209" s="175">
        <f>ROUND(F209*G209,2)</f>
        <v/>
      </c>
    </row>
    <row r="210">
      <c r="A210" s="178" t="n">
        <v>191</v>
      </c>
      <c r="B210" s="258" t="n"/>
      <c r="C210" s="172" t="inlineStr">
        <is>
          <t>01.7.15.04-0011</t>
        </is>
      </c>
      <c r="D210" s="173" t="inlineStr">
        <is>
          <t>Винты с полукруглой головкой длиной: 50 мм</t>
        </is>
      </c>
      <c r="E210" s="286" t="inlineStr">
        <is>
          <t>т</t>
        </is>
      </c>
      <c r="F210" s="286" t="n">
        <v>0.0044</v>
      </c>
      <c r="G210" s="175" t="n">
        <v>12430</v>
      </c>
      <c r="H210" s="175">
        <f>ROUND(F210*G210,2)</f>
        <v/>
      </c>
    </row>
    <row r="211">
      <c r="A211" s="178" t="n">
        <v>192</v>
      </c>
      <c r="B211" s="258" t="n"/>
      <c r="C211" s="172" t="inlineStr">
        <is>
          <t>101-1019</t>
        </is>
      </c>
      <c r="D211" s="173" t="inlineStr">
        <is>
          <t>Швеллеры № 40 из стали марки: Ст0</t>
        </is>
      </c>
      <c r="E211" s="286" t="inlineStr">
        <is>
          <t>т</t>
        </is>
      </c>
      <c r="F211" s="286" t="n">
        <v>0.0103</v>
      </c>
      <c r="G211" s="175" t="n">
        <v>4920</v>
      </c>
      <c r="H211" s="175">
        <f>ROUND(F211*G211,2)</f>
        <v/>
      </c>
    </row>
    <row r="212">
      <c r="A212" s="178" t="n">
        <v>193</v>
      </c>
      <c r="B212" s="258" t="n"/>
      <c r="C212" s="172" t="inlineStr">
        <is>
          <t>402-0004</t>
        </is>
      </c>
      <c r="D212" s="173" t="inlineStr">
        <is>
          <t>Раствор готовый кладочный цементный марки: 100</t>
        </is>
      </c>
      <c r="E212" s="286" t="inlineStr">
        <is>
          <t>м3</t>
        </is>
      </c>
      <c r="F212" s="286" t="n">
        <v>0.096</v>
      </c>
      <c r="G212" s="175" t="n">
        <v>519.8</v>
      </c>
      <c r="H212" s="175">
        <f>ROUND(F212*G212,2)</f>
        <v/>
      </c>
      <c r="I212" s="181" t="n"/>
    </row>
    <row r="213">
      <c r="A213" s="178" t="n">
        <v>194</v>
      </c>
      <c r="B213" s="258" t="n"/>
      <c r="C213" s="172" t="inlineStr">
        <is>
          <t>Прайс из СД ОП</t>
        </is>
      </c>
      <c r="D213" s="173" t="inlineStr">
        <is>
          <t>Зажим аппаратный штыревой АШМ-16-1</t>
        </is>
      </c>
      <c r="E213" s="286" t="inlineStr">
        <is>
          <t>шт.</t>
        </is>
      </c>
      <c r="F213" s="286" t="n">
        <v>2</v>
      </c>
      <c r="G213" s="175" t="n">
        <v>23.98</v>
      </c>
      <c r="H213" s="175">
        <f>ROUND(F213*G213,2)</f>
        <v/>
      </c>
      <c r="I213" s="181" t="n"/>
    </row>
    <row r="214" ht="25.5" customHeight="1" s="220">
      <c r="A214" s="178" t="n">
        <v>195</v>
      </c>
      <c r="B214" s="258" t="n"/>
      <c r="C214" s="172" t="inlineStr">
        <is>
          <t>101-0807</t>
        </is>
      </c>
      <c r="D214" s="173" t="inlineStr">
        <is>
          <t>Проволока сварочная легированная диаметром: 4 мм</t>
        </is>
      </c>
      <c r="E214" s="286" t="inlineStr">
        <is>
          <t>т</t>
        </is>
      </c>
      <c r="F214" s="286" t="n">
        <v>0.0035</v>
      </c>
      <c r="G214" s="175" t="n">
        <v>13560</v>
      </c>
      <c r="H214" s="175">
        <f>ROUND(F214*G214,2)</f>
        <v/>
      </c>
      <c r="I214" s="181" t="n"/>
    </row>
    <row r="215" ht="25.5" customHeight="1" s="220">
      <c r="A215" s="178" t="n">
        <v>196</v>
      </c>
      <c r="B215" s="258" t="n"/>
      <c r="C215" s="172" t="inlineStr">
        <is>
          <t>102-0025</t>
        </is>
      </c>
      <c r="D215" s="173" t="inlineStr">
        <is>
          <t>Бруски обрезные хвойных пород длиной: 4-6,5 м, шириной 75-150 мм, толщиной 40-75 мм, III сорта</t>
        </is>
      </c>
      <c r="E215" s="286" t="inlineStr">
        <is>
          <t>м3</t>
        </is>
      </c>
      <c r="F215" s="286" t="n">
        <v>0.0357</v>
      </c>
      <c r="G215" s="175" t="n">
        <v>1287</v>
      </c>
      <c r="H215" s="175">
        <f>ROUND(F215*G215,2)</f>
        <v/>
      </c>
      <c r="I215" s="181" t="n"/>
    </row>
    <row r="216" ht="25.5" customHeight="1" s="220">
      <c r="A216" s="178" t="n">
        <v>197</v>
      </c>
      <c r="B216" s="258" t="n"/>
      <c r="C216" s="172" t="inlineStr">
        <is>
          <t>08.3.08.02-0052</t>
        </is>
      </c>
      <c r="D216" s="173" t="inlineStr">
        <is>
          <t>Сталь угловая равнополочная, марка стали: ВСт3кп2, размером 50x50x5 мм</t>
        </is>
      </c>
      <c r="E216" s="286" t="inlineStr">
        <is>
          <t>т</t>
        </is>
      </c>
      <c r="F216" s="286" t="n">
        <v>0.0077</v>
      </c>
      <c r="G216" s="175" t="n">
        <v>5763</v>
      </c>
      <c r="H216" s="175">
        <f>ROUND(F216*G216,2)</f>
        <v/>
      </c>
      <c r="I216" s="181" t="n"/>
    </row>
    <row r="217">
      <c r="A217" s="178" t="n">
        <v>198</v>
      </c>
      <c r="B217" s="258" t="n"/>
      <c r="C217" s="172" t="inlineStr">
        <is>
          <t>101-1705</t>
        </is>
      </c>
      <c r="D217" s="173" t="inlineStr">
        <is>
          <t>Пакля пропитанная</t>
        </is>
      </c>
      <c r="E217" s="286" t="inlineStr">
        <is>
          <t>кг</t>
        </is>
      </c>
      <c r="F217" s="286" t="n">
        <v>4.8</v>
      </c>
      <c r="G217" s="175" t="n">
        <v>9.039999999999999</v>
      </c>
      <c r="H217" s="175">
        <f>ROUND(F217*G217,2)</f>
        <v/>
      </c>
      <c r="I217" s="181" t="n"/>
    </row>
    <row r="218" ht="25.5" customHeight="1" s="220">
      <c r="A218" s="178" t="n">
        <v>199</v>
      </c>
      <c r="B218" s="258" t="n"/>
      <c r="C218" s="172" t="inlineStr">
        <is>
          <t>10.2.02.10-0013</t>
        </is>
      </c>
      <c r="D218" s="173" t="inlineStr">
        <is>
          <t>Пруток круглый медный марки М3-Т, диаметром: 20 мм</t>
        </is>
      </c>
      <c r="E218" s="286" t="inlineStr">
        <is>
          <t>т</t>
        </is>
      </c>
      <c r="F218" s="286" t="n">
        <v>0.0005999999999999999</v>
      </c>
      <c r="G218" s="175" t="n">
        <v>71640</v>
      </c>
      <c r="H218" s="175">
        <f>ROUND(F218*G218,2)</f>
        <v/>
      </c>
      <c r="I218" s="181" t="n"/>
    </row>
    <row r="219" customFormat="1" s="221">
      <c r="A219" s="178" t="n">
        <v>200</v>
      </c>
      <c r="B219" s="258" t="n"/>
      <c r="C219" s="172" t="inlineStr">
        <is>
          <t>20.1.02.23-0082</t>
        </is>
      </c>
      <c r="D219" s="173" t="inlineStr">
        <is>
          <t>Перемычки гибкие, тип ПГС-50</t>
        </is>
      </c>
      <c r="E219" s="286" t="inlineStr">
        <is>
          <t>10 шт</t>
        </is>
      </c>
      <c r="F219" s="286" t="n">
        <v>1.032</v>
      </c>
      <c r="G219" s="175" t="n">
        <v>39</v>
      </c>
      <c r="H219" s="175">
        <f>ROUND(F219*G219,2)</f>
        <v/>
      </c>
      <c r="I219" s="181" t="n"/>
    </row>
    <row r="220">
      <c r="A220" s="178" t="n">
        <v>201</v>
      </c>
      <c r="B220" s="258" t="n"/>
      <c r="C220" s="172" t="inlineStr">
        <is>
          <t>01.7.15.06-0111</t>
        </is>
      </c>
      <c r="D220" s="173" t="inlineStr">
        <is>
          <t>Гвозди строительные</t>
        </is>
      </c>
      <c r="E220" s="286" t="inlineStr">
        <is>
          <t>т</t>
        </is>
      </c>
      <c r="F220" s="286" t="n">
        <v>0.0033</v>
      </c>
      <c r="G220" s="175" t="n">
        <v>11978</v>
      </c>
      <c r="H220" s="175">
        <f>ROUND(F220*G220,2)</f>
        <v/>
      </c>
      <c r="I220" s="181" t="n"/>
    </row>
    <row r="221">
      <c r="A221" s="178" t="n">
        <v>202</v>
      </c>
      <c r="B221" s="258" t="n"/>
      <c r="C221" s="172" t="inlineStr">
        <is>
          <t>101-0324</t>
        </is>
      </c>
      <c r="D221" s="173" t="inlineStr">
        <is>
          <t>Кислород технический: газообразный</t>
        </is>
      </c>
      <c r="E221" s="286" t="inlineStr">
        <is>
          <t>м3</t>
        </is>
      </c>
      <c r="F221" s="286" t="n">
        <v>5.96</v>
      </c>
      <c r="G221" s="175" t="n">
        <v>6.22</v>
      </c>
      <c r="H221" s="175">
        <f>ROUND(F221*G221,2)</f>
        <v/>
      </c>
      <c r="I221" s="181" t="n"/>
      <c r="K221" s="164" t="n"/>
    </row>
    <row r="222" ht="25.5" customHeight="1" s="220">
      <c r="A222" s="178" t="n">
        <v>203</v>
      </c>
      <c r="B222" s="258" t="n"/>
      <c r="C222" s="172" t="inlineStr">
        <is>
          <t>102-0008</t>
        </is>
      </c>
      <c r="D222" s="173" t="inlineStr">
        <is>
          <t>Лесоматериалы круглые хвойных пород для строительства диаметром 14-24 см, длиной 3-6,5 м</t>
        </is>
      </c>
      <c r="E222" s="286" t="inlineStr">
        <is>
          <t>м3</t>
        </is>
      </c>
      <c r="F222" s="286" t="n">
        <v>0.0622</v>
      </c>
      <c r="G222" s="175" t="n">
        <v>558.33</v>
      </c>
      <c r="H222" s="175">
        <f>ROUND(F222*G222,2)</f>
        <v/>
      </c>
      <c r="I222" s="181" t="n"/>
      <c r="K222" s="164" t="n"/>
    </row>
    <row r="223">
      <c r="A223" s="178" t="n">
        <v>204</v>
      </c>
      <c r="B223" s="258" t="n"/>
      <c r="C223" s="172" t="inlineStr">
        <is>
          <t>101-2467</t>
        </is>
      </c>
      <c r="D223" s="173" t="inlineStr">
        <is>
          <t>Растворитель марки: Р-4</t>
        </is>
      </c>
      <c r="E223" s="286" t="inlineStr">
        <is>
          <t>т</t>
        </is>
      </c>
      <c r="F223" s="286" t="n">
        <v>0.0032</v>
      </c>
      <c r="G223" s="175" t="n">
        <v>9420</v>
      </c>
      <c r="H223" s="175">
        <f>ROUND(F223*G223,2)</f>
        <v/>
      </c>
      <c r="I223" s="181" t="n"/>
      <c r="K223" s="164" t="n"/>
    </row>
    <row r="224" ht="38.25" customHeight="1" s="220">
      <c r="A224" s="178" t="n">
        <v>205</v>
      </c>
      <c r="B224" s="258" t="n"/>
      <c r="C224" s="172" t="inlineStr">
        <is>
          <t>07.2.01.01-0003</t>
        </is>
      </c>
      <c r="D224" s="173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286" t="inlineStr">
        <is>
          <t>т</t>
        </is>
      </c>
      <c r="F224" s="286" t="n">
        <v>0.003</v>
      </c>
      <c r="G224" s="175" t="n">
        <v>9670</v>
      </c>
      <c r="H224" s="175">
        <f>ROUND(F224*G224,2)</f>
        <v/>
      </c>
      <c r="I224" s="181" t="n"/>
      <c r="K224" s="164" t="n"/>
    </row>
    <row r="225">
      <c r="A225" s="178" t="n">
        <v>206</v>
      </c>
      <c r="B225" s="258" t="n"/>
      <c r="C225" s="172" t="inlineStr">
        <is>
          <t>101-1805</t>
        </is>
      </c>
      <c r="D225" s="173" t="inlineStr">
        <is>
          <t>Гвозди строительные</t>
        </is>
      </c>
      <c r="E225" s="286" t="inlineStr">
        <is>
          <t>т</t>
        </is>
      </c>
      <c r="F225" s="286" t="n">
        <v>0.0024</v>
      </c>
      <c r="G225" s="175" t="n">
        <v>11978</v>
      </c>
      <c r="H225" s="175">
        <f>ROUND(F225*G225,2)</f>
        <v/>
      </c>
    </row>
    <row r="226">
      <c r="A226" s="178" t="n">
        <v>207</v>
      </c>
      <c r="B226" s="258" t="n"/>
      <c r="C226" s="172" t="inlineStr">
        <is>
          <t>01.7.02.07-0011</t>
        </is>
      </c>
      <c r="D226" s="173" t="inlineStr">
        <is>
          <t>Прессшпан листовой, марки А</t>
        </is>
      </c>
      <c r="E226" s="286" t="inlineStr">
        <is>
          <t>кг</t>
        </is>
      </c>
      <c r="F226" s="286" t="n">
        <v>0.6</v>
      </c>
      <c r="G226" s="175" t="n">
        <v>47.57</v>
      </c>
      <c r="H226" s="175">
        <f>ROUND(F226*G226,2)</f>
        <v/>
      </c>
    </row>
    <row r="227">
      <c r="A227" s="178" t="n">
        <v>208</v>
      </c>
      <c r="B227" s="258" t="n"/>
      <c r="C227" s="172" t="inlineStr">
        <is>
          <t>01.2.01.02-0054</t>
        </is>
      </c>
      <c r="D227" s="173" t="inlineStr">
        <is>
          <t>Битумы нефтяные строительные марки: БН-90/10</t>
        </is>
      </c>
      <c r="E227" s="286" t="inlineStr">
        <is>
          <t>т</t>
        </is>
      </c>
      <c r="F227" s="286" t="n">
        <v>0.0198</v>
      </c>
      <c r="G227" s="175" t="n">
        <v>1383.1</v>
      </c>
      <c r="H227" s="175">
        <f>ROUND(F227*G227,2)</f>
        <v/>
      </c>
    </row>
    <row r="228">
      <c r="A228" s="178" t="n">
        <v>209</v>
      </c>
      <c r="B228" s="258" t="n"/>
      <c r="C228" s="172" t="inlineStr">
        <is>
          <t>101-2562</t>
        </is>
      </c>
      <c r="D228" s="173" t="inlineStr">
        <is>
          <t>Флюс: АН-47</t>
        </is>
      </c>
      <c r="E228" s="286" t="inlineStr">
        <is>
          <t>т</t>
        </is>
      </c>
      <c r="F228" s="286" t="n">
        <v>0.0045</v>
      </c>
      <c r="G228" s="175" t="n">
        <v>6000</v>
      </c>
      <c r="H228" s="175">
        <f>ROUND(F228*G228,2)</f>
        <v/>
      </c>
    </row>
    <row r="229">
      <c r="A229" s="178" t="n">
        <v>210</v>
      </c>
      <c r="B229" s="258" t="n"/>
      <c r="C229" s="172" t="inlineStr">
        <is>
          <t>101-1668</t>
        </is>
      </c>
      <c r="D229" s="173" t="inlineStr">
        <is>
          <t>Рогожа</t>
        </is>
      </c>
      <c r="E229" s="286" t="inlineStr">
        <is>
          <t>м2</t>
        </is>
      </c>
      <c r="F229" s="286" t="n">
        <v>2.515</v>
      </c>
      <c r="G229" s="175" t="n">
        <v>10.2</v>
      </c>
      <c r="H229" s="175">
        <f>ROUND(F229*G229,2)</f>
        <v/>
      </c>
    </row>
    <row r="230">
      <c r="A230" s="178" t="n">
        <v>211</v>
      </c>
      <c r="B230" s="258" t="n"/>
      <c r="C230" s="172" t="inlineStr">
        <is>
          <t>113-0021</t>
        </is>
      </c>
      <c r="D230" s="173" t="inlineStr">
        <is>
          <t>Грунтовка: ГФ-021 красно-коричневая</t>
        </is>
      </c>
      <c r="E230" s="286" t="inlineStr">
        <is>
          <t>т</t>
        </is>
      </c>
      <c r="F230" s="286" t="n">
        <v>0.0016</v>
      </c>
      <c r="G230" s="175" t="n">
        <v>15620</v>
      </c>
      <c r="H230" s="175">
        <f>ROUND(F230*G230,2)</f>
        <v/>
      </c>
    </row>
    <row r="231">
      <c r="A231" s="178" t="n">
        <v>212</v>
      </c>
      <c r="B231" s="258" t="n"/>
      <c r="C231" s="172" t="inlineStr">
        <is>
          <t>01.7.15.06-0121</t>
        </is>
      </c>
      <c r="D231" s="173" t="inlineStr">
        <is>
          <t>Гвозди строительные с плоской головкой: 1,6x50 мм</t>
        </is>
      </c>
      <c r="E231" s="286" t="inlineStr">
        <is>
          <t>т</t>
        </is>
      </c>
      <c r="F231" s="286" t="n">
        <v>0.0024</v>
      </c>
      <c r="G231" s="175" t="n">
        <v>8475</v>
      </c>
      <c r="H231" s="175">
        <f>ROUND(F231*G231,2)</f>
        <v/>
      </c>
    </row>
    <row r="232" ht="25.5" customHeight="1" s="220">
      <c r="A232" s="178" t="n">
        <v>213</v>
      </c>
      <c r="B232" s="258" t="n"/>
      <c r="C232" s="172" t="inlineStr">
        <is>
          <t>101-0797</t>
        </is>
      </c>
      <c r="D232" s="173" t="inlineStr">
        <is>
          <t>Проволока горячекатаная в мотках, диаметром 6,3-6,5 мм</t>
        </is>
      </c>
      <c r="E232" s="286" t="inlineStr">
        <is>
          <t>т</t>
        </is>
      </c>
      <c r="F232" s="286" t="n">
        <v>0.0044</v>
      </c>
      <c r="G232" s="175" t="n">
        <v>4455.2</v>
      </c>
      <c r="H232" s="175">
        <f>ROUND(F232*G232,2)</f>
        <v/>
      </c>
    </row>
    <row r="233">
      <c r="A233" s="178" t="n">
        <v>214</v>
      </c>
      <c r="B233" s="258" t="n"/>
      <c r="C233" s="172" t="inlineStr">
        <is>
          <t>101-0309</t>
        </is>
      </c>
      <c r="D233" s="173" t="inlineStr">
        <is>
          <t>Канаты пеньковые пропитанные</t>
        </is>
      </c>
      <c r="E233" s="286" t="inlineStr">
        <is>
          <t>т</t>
        </is>
      </c>
      <c r="F233" s="286" t="n">
        <v>0.0005</v>
      </c>
      <c r="G233" s="175" t="n">
        <v>37900</v>
      </c>
      <c r="H233" s="175">
        <f>ROUND(F233*G233,2)</f>
        <v/>
      </c>
    </row>
    <row r="234">
      <c r="A234" s="178" t="n">
        <v>215</v>
      </c>
      <c r="B234" s="258" t="n"/>
      <c r="C234" s="172" t="inlineStr">
        <is>
          <t>408-0122</t>
        </is>
      </c>
      <c r="D234" s="173" t="inlineStr">
        <is>
          <t>Песок природный для строительных: работ средний</t>
        </is>
      </c>
      <c r="E234" s="286" t="inlineStr">
        <is>
          <t>м3</t>
        </is>
      </c>
      <c r="F234" s="286" t="n">
        <v>0.3328</v>
      </c>
      <c r="G234" s="175" t="n">
        <v>55.26</v>
      </c>
      <c r="H234" s="175">
        <f>ROUND(F234*G234,2)</f>
        <v/>
      </c>
    </row>
    <row r="235">
      <c r="A235" s="178" t="n">
        <v>216</v>
      </c>
      <c r="B235" s="258" t="n"/>
      <c r="C235" s="172" t="inlineStr">
        <is>
          <t>01.7.07.20-0002</t>
        </is>
      </c>
      <c r="D235" s="173" t="inlineStr">
        <is>
          <t>Тальк молотый, сорт I</t>
        </is>
      </c>
      <c r="E235" s="286" t="inlineStr">
        <is>
          <t>т</t>
        </is>
      </c>
      <c r="F235" s="286" t="n">
        <v>0.0098</v>
      </c>
      <c r="G235" s="175" t="n">
        <v>1820</v>
      </c>
      <c r="H235" s="175">
        <f>ROUND(F235*G235,2)</f>
        <v/>
      </c>
      <c r="I235" s="181" t="n"/>
    </row>
    <row r="236" ht="25.5" customHeight="1" s="220">
      <c r="A236" s="178" t="n">
        <v>217</v>
      </c>
      <c r="B236" s="258" t="n"/>
      <c r="C236" s="172" t="inlineStr">
        <is>
          <t>01.7.06.05-0041</t>
        </is>
      </c>
      <c r="D236" s="173" t="inlineStr">
        <is>
          <t>Лента изоляционная прорезиненная односторонняя ширина 20 мм, толщина 0,25-0,35 мм</t>
        </is>
      </c>
      <c r="E236" s="286" t="inlineStr">
        <is>
          <t>кг</t>
        </is>
      </c>
      <c r="F236" s="286" t="n">
        <v>0.5264</v>
      </c>
      <c r="G236" s="175" t="n">
        <v>30.4</v>
      </c>
      <c r="H236" s="175">
        <f>ROUND(F236*G236,2)</f>
        <v/>
      </c>
      <c r="I236" s="181" t="n"/>
    </row>
    <row r="237" ht="25.5" customHeight="1" s="220">
      <c r="A237" s="178" t="n">
        <v>218</v>
      </c>
      <c r="B237" s="258" t="n"/>
      <c r="C237" s="172" t="inlineStr">
        <is>
          <t>02.2.05.04-0093</t>
        </is>
      </c>
      <c r="D237" s="173" t="inlineStr">
        <is>
          <t>Щебень из природного камня для строительных работ марка: 800, фракция 20-40 мм</t>
        </is>
      </c>
      <c r="E237" s="286" t="inlineStr">
        <is>
          <t>м3</t>
        </is>
      </c>
      <c r="F237" s="286" t="n">
        <v>0.1404</v>
      </c>
      <c r="G237" s="175" t="n">
        <v>108.4</v>
      </c>
      <c r="H237" s="175">
        <f>ROUND(F237*G237,2)</f>
        <v/>
      </c>
      <c r="I237" s="181" t="n"/>
    </row>
    <row r="238">
      <c r="A238" s="178" t="n">
        <v>219</v>
      </c>
      <c r="B238" s="258" t="n"/>
      <c r="C238" s="172" t="inlineStr">
        <is>
          <t>101-2611</t>
        </is>
      </c>
      <c r="D238" s="173" t="inlineStr">
        <is>
          <t>Опалубка металлическая</t>
        </is>
      </c>
      <c r="E238" s="286" t="inlineStr">
        <is>
          <t>т</t>
        </is>
      </c>
      <c r="F238" s="286" t="n">
        <v>0.0035</v>
      </c>
      <c r="G238" s="175" t="n">
        <v>3938.2</v>
      </c>
      <c r="H238" s="175">
        <f>ROUND(F238*G238,2)</f>
        <v/>
      </c>
      <c r="I238" s="181" t="n"/>
    </row>
    <row r="239" ht="25.5" customHeight="1" s="220">
      <c r="A239" s="178" t="n">
        <v>220</v>
      </c>
      <c r="B239" s="258" t="n"/>
      <c r="C239" s="172" t="inlineStr">
        <is>
          <t>10.3.02.03-0011</t>
        </is>
      </c>
      <c r="D239" s="173" t="inlineStr">
        <is>
          <t>Припои оловянно-свинцовые бессурьмянистые марки: ПОС30</t>
        </is>
      </c>
      <c r="E239" s="286" t="inlineStr">
        <is>
          <t>кг</t>
        </is>
      </c>
      <c r="F239" s="286" t="n">
        <v>0.2</v>
      </c>
      <c r="G239" s="175" t="n">
        <v>68.05</v>
      </c>
      <c r="H239" s="175">
        <f>ROUND(F239*G239,2)</f>
        <v/>
      </c>
      <c r="I239" s="181" t="n"/>
    </row>
    <row r="240">
      <c r="A240" s="178" t="n">
        <v>221</v>
      </c>
      <c r="B240" s="258" t="n"/>
      <c r="C240" s="172" t="inlineStr">
        <is>
          <t>01.7.06.12-0004</t>
        </is>
      </c>
      <c r="D240" s="173" t="inlineStr">
        <is>
          <t>Лента киперная 40 мм</t>
        </is>
      </c>
      <c r="E240" s="286" t="inlineStr">
        <is>
          <t>100 м</t>
        </is>
      </c>
      <c r="F240" s="286" t="n">
        <v>0.14</v>
      </c>
      <c r="G240" s="175" t="n">
        <v>94</v>
      </c>
      <c r="H240" s="175">
        <f>ROUND(F240*G240,2)</f>
        <v/>
      </c>
      <c r="I240" s="181" t="n"/>
    </row>
    <row r="241">
      <c r="A241" s="178" t="n">
        <v>222</v>
      </c>
      <c r="B241" s="258" t="n"/>
      <c r="C241" s="172" t="inlineStr">
        <is>
          <t>01.3.02.02-0001</t>
        </is>
      </c>
      <c r="D241" s="173" t="inlineStr">
        <is>
          <t>Аргон газообразный, сорт: I</t>
        </is>
      </c>
      <c r="E241" s="286" t="inlineStr">
        <is>
          <t>м3</t>
        </is>
      </c>
      <c r="F241" s="286" t="n">
        <v>0.66</v>
      </c>
      <c r="G241" s="175" t="n">
        <v>17.86</v>
      </c>
      <c r="H241" s="175">
        <f>ROUND(F241*G241,2)</f>
        <v/>
      </c>
      <c r="I241" s="181" t="n"/>
    </row>
    <row r="242">
      <c r="A242" s="178" t="n">
        <v>223</v>
      </c>
      <c r="B242" s="258" t="n"/>
      <c r="C242" s="172" t="inlineStr">
        <is>
          <t>101-2278</t>
        </is>
      </c>
      <c r="D242" s="173" t="inlineStr">
        <is>
          <t>Пропан-бутан, смесь техническая</t>
        </is>
      </c>
      <c r="E242" s="286" t="inlineStr">
        <is>
          <t>кг</t>
        </is>
      </c>
      <c r="F242" s="286" t="n">
        <v>1.862</v>
      </c>
      <c r="G242" s="175" t="n">
        <v>6.09</v>
      </c>
      <c r="H242" s="175">
        <f>ROUND(F242*G242,2)</f>
        <v/>
      </c>
      <c r="I242" s="181" t="n"/>
    </row>
    <row r="243">
      <c r="A243" s="178" t="n">
        <v>224</v>
      </c>
      <c r="B243" s="258" t="n"/>
      <c r="C243" s="172" t="inlineStr">
        <is>
          <t>20.2.01.05-0003</t>
        </is>
      </c>
      <c r="D243" s="173" t="inlineStr">
        <is>
          <t>Гильза кабельная: медная ГМ 6</t>
        </is>
      </c>
      <c r="E243" s="286" t="inlineStr">
        <is>
          <t>100 шт</t>
        </is>
      </c>
      <c r="F243" s="286" t="n">
        <v>0.102</v>
      </c>
      <c r="G243" s="175" t="n">
        <v>110</v>
      </c>
      <c r="H243" s="175">
        <f>ROUND(F243*G243,2)</f>
        <v/>
      </c>
      <c r="I243" s="181" t="n"/>
    </row>
    <row r="244" customFormat="1" s="221">
      <c r="A244" s="178" t="n">
        <v>225</v>
      </c>
      <c r="B244" s="258" t="n"/>
      <c r="C244" s="172" t="inlineStr">
        <is>
          <t>101-0322</t>
        </is>
      </c>
      <c r="D244" s="173" t="inlineStr">
        <is>
          <t>Керосин для технических целей марок КТ-1, КТ-2</t>
        </is>
      </c>
      <c r="E244" s="286" t="inlineStr">
        <is>
          <t>т</t>
        </is>
      </c>
      <c r="F244" s="286" t="n">
        <v>0.004</v>
      </c>
      <c r="G244" s="175" t="n">
        <v>2606.9</v>
      </c>
      <c r="H244" s="175">
        <f>ROUND(F244*G244,2)</f>
        <v/>
      </c>
      <c r="I244" s="181" t="n"/>
    </row>
    <row r="245">
      <c r="A245" s="178" t="n">
        <v>226</v>
      </c>
      <c r="B245" s="258" t="n"/>
      <c r="C245" s="172" t="inlineStr">
        <is>
          <t>402-0064</t>
        </is>
      </c>
      <c r="D245" s="173" t="inlineStr">
        <is>
          <t>Раствор асбоцементный</t>
        </is>
      </c>
      <c r="E245" s="286" t="inlineStr">
        <is>
          <t>м3</t>
        </is>
      </c>
      <c r="F245" s="286" t="n">
        <v>0.025</v>
      </c>
      <c r="G245" s="175" t="n">
        <v>395</v>
      </c>
      <c r="H245" s="175">
        <f>ROUND(F245*G245,2)</f>
        <v/>
      </c>
      <c r="I245" s="181" t="n"/>
    </row>
    <row r="246" ht="25.5" customHeight="1" s="220">
      <c r="A246" s="178" t="n">
        <v>227</v>
      </c>
      <c r="B246" s="258" t="n"/>
      <c r="C246" s="172" t="inlineStr">
        <is>
          <t>102-0023</t>
        </is>
      </c>
      <c r="D246" s="173" t="inlineStr">
        <is>
          <t>Бруски обрезные хвойных пород длиной: 4-6,5 м, шириной 75-150 мм, толщиной 40-75 мм, I сорта</t>
        </is>
      </c>
      <c r="E246" s="286" t="inlineStr">
        <is>
          <t>м3</t>
        </is>
      </c>
      <c r="F246" s="286" t="n">
        <v>0.0053</v>
      </c>
      <c r="G246" s="175" t="n">
        <v>1700</v>
      </c>
      <c r="H246" s="175">
        <f>ROUND(F246*G246,2)</f>
        <v/>
      </c>
      <c r="I246" s="181" t="n"/>
      <c r="K246" s="164" t="n"/>
    </row>
    <row r="247">
      <c r="A247" s="178" t="n">
        <v>228</v>
      </c>
      <c r="B247" s="258" t="n"/>
      <c r="C247" s="172" t="inlineStr">
        <is>
          <t>14.1.02.01-0002</t>
        </is>
      </c>
      <c r="D247" s="173" t="inlineStr">
        <is>
          <t>Клей БМК-5к</t>
        </is>
      </c>
      <c r="E247" s="286" t="inlineStr">
        <is>
          <t>кг</t>
        </is>
      </c>
      <c r="F247" s="286" t="n">
        <v>0.32</v>
      </c>
      <c r="G247" s="175" t="n">
        <v>25.8</v>
      </c>
      <c r="H247" s="175">
        <f>ROUND(F247*G247,2)</f>
        <v/>
      </c>
      <c r="I247" s="181" t="n"/>
      <c r="K247" s="164" t="n"/>
    </row>
    <row r="248">
      <c r="A248" s="178" t="n">
        <v>229</v>
      </c>
      <c r="B248" s="258" t="n"/>
      <c r="C248" s="172" t="inlineStr">
        <is>
          <t>14.5.09.02-0002</t>
        </is>
      </c>
      <c r="D248" s="173" t="inlineStr">
        <is>
          <t>Ксилол нефтяной марки А</t>
        </is>
      </c>
      <c r="E248" s="286" t="inlineStr">
        <is>
          <t>т</t>
        </is>
      </c>
      <c r="F248" s="286" t="n">
        <v>0.001</v>
      </c>
      <c r="G248" s="175" t="n">
        <v>7640</v>
      </c>
      <c r="H248" s="175">
        <f>ROUND(F248*G248,2)</f>
        <v/>
      </c>
      <c r="I248" s="181" t="n"/>
      <c r="K248" s="164" t="n"/>
    </row>
    <row r="249">
      <c r="A249" s="178" t="n">
        <v>230</v>
      </c>
      <c r="B249" s="258" t="n"/>
      <c r="C249" s="172" t="inlineStr">
        <is>
          <t>01.7.15.03-0041</t>
        </is>
      </c>
      <c r="D249" s="173" t="inlineStr">
        <is>
          <t>Болты с гайками и шайбами строительные</t>
        </is>
      </c>
      <c r="E249" s="286" t="inlineStr">
        <is>
          <t>т</t>
        </is>
      </c>
      <c r="F249" s="286" t="n">
        <v>0.0008</v>
      </c>
      <c r="G249" s="175" t="n">
        <v>9040.01</v>
      </c>
      <c r="H249" s="175">
        <f>ROUND(F249*G249,2)</f>
        <v/>
      </c>
    </row>
    <row r="250">
      <c r="A250" s="178" t="n">
        <v>231</v>
      </c>
      <c r="B250" s="258" t="n"/>
      <c r="C250" s="172" t="inlineStr">
        <is>
          <t>101-0623</t>
        </is>
      </c>
      <c r="D250" s="173" t="inlineStr">
        <is>
          <t>Мыло твердое хозяйственное 72%</t>
        </is>
      </c>
      <c r="E250" s="286" t="inlineStr">
        <is>
          <t>шт.</t>
        </is>
      </c>
      <c r="F250" s="286" t="n">
        <v>1.49</v>
      </c>
      <c r="G250" s="175" t="n">
        <v>4.5</v>
      </c>
      <c r="H250" s="175">
        <f>ROUND(F250*G250,2)</f>
        <v/>
      </c>
    </row>
    <row r="251" ht="25.5" customHeight="1" s="220">
      <c r="A251" s="178" t="n">
        <v>232</v>
      </c>
      <c r="B251" s="258" t="n"/>
      <c r="C251" s="172" t="inlineStr">
        <is>
          <t>102-0053</t>
        </is>
      </c>
      <c r="D251" s="173" t="inlineStr">
        <is>
          <t>Доски обрезные хвойных пород длиной: 4-6,5 м, шириной 75-150 мм, толщиной 25 мм, III сорта</t>
        </is>
      </c>
      <c r="E251" s="286" t="inlineStr">
        <is>
          <t>м3</t>
        </is>
      </c>
      <c r="F251" s="286" t="n">
        <v>0.0057</v>
      </c>
      <c r="G251" s="175" t="n">
        <v>1100</v>
      </c>
      <c r="H251" s="175">
        <f>ROUND(F251*G251,2)</f>
        <v/>
      </c>
    </row>
    <row r="252">
      <c r="A252" s="178" t="n">
        <v>233</v>
      </c>
      <c r="B252" s="258" t="n"/>
      <c r="C252" s="172" t="inlineStr">
        <is>
          <t>405-0253</t>
        </is>
      </c>
      <c r="D252" s="173" t="inlineStr">
        <is>
          <t>Известь строительная: негашеная комовая, сорт I</t>
        </is>
      </c>
      <c r="E252" s="286" t="inlineStr">
        <is>
          <t>т</t>
        </is>
      </c>
      <c r="F252" s="286" t="n">
        <v>0.008500000000000001</v>
      </c>
      <c r="G252" s="175" t="n">
        <v>734.5</v>
      </c>
      <c r="H252" s="175">
        <f>ROUND(F252*G252,2)</f>
        <v/>
      </c>
      <c r="I252" s="181" t="n"/>
    </row>
    <row r="253">
      <c r="A253" s="178" t="n">
        <v>234</v>
      </c>
      <c r="B253" s="258" t="n"/>
      <c r="C253" s="172" t="inlineStr">
        <is>
          <t>20.2.02.01-0019</t>
        </is>
      </c>
      <c r="D253" s="173" t="inlineStr">
        <is>
          <t>Втулки изолирующие</t>
        </is>
      </c>
      <c r="E253" s="286" t="inlineStr">
        <is>
          <t>1000 шт</t>
        </is>
      </c>
      <c r="F253" s="286" t="n">
        <v>0.02</v>
      </c>
      <c r="G253" s="175" t="n">
        <v>270</v>
      </c>
      <c r="H253" s="175">
        <f>ROUND(F253*G253,2)</f>
        <v/>
      </c>
      <c r="I253" s="181" t="n"/>
    </row>
    <row r="254" ht="51" customHeight="1" s="220">
      <c r="A254" s="178" t="n">
        <v>235</v>
      </c>
      <c r="B254" s="258" t="n"/>
      <c r="C254" s="172" t="inlineStr">
        <is>
          <t>508-0097</t>
        </is>
      </c>
      <c r="D254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286" t="inlineStr">
        <is>
          <t>10 м</t>
        </is>
      </c>
      <c r="F254" s="286" t="n">
        <v>0.09950000000000001</v>
      </c>
      <c r="G254" s="175" t="n">
        <v>50.24</v>
      </c>
      <c r="H254" s="175">
        <f>ROUND(F254*G254,2)</f>
        <v/>
      </c>
      <c r="I254" s="181" t="n"/>
    </row>
    <row r="255">
      <c r="A255" s="178" t="n">
        <v>236</v>
      </c>
      <c r="B255" s="258" t="n"/>
      <c r="C255" s="172" t="inlineStr">
        <is>
          <t>14.5.09.11-0101</t>
        </is>
      </c>
      <c r="D255" s="173" t="inlineStr">
        <is>
          <t>Уайт-спирит</t>
        </is>
      </c>
      <c r="E255" s="286" t="inlineStr">
        <is>
          <t>т</t>
        </is>
      </c>
      <c r="F255" s="286" t="n">
        <v>0.0007</v>
      </c>
      <c r="G255" s="175" t="n">
        <v>6667</v>
      </c>
      <c r="H255" s="175">
        <f>ROUND(F255*G255,2)</f>
        <v/>
      </c>
      <c r="I255" s="181" t="n"/>
    </row>
    <row r="256">
      <c r="A256" s="178" t="n">
        <v>237</v>
      </c>
      <c r="B256" s="258" t="n"/>
      <c r="C256" s="172" t="inlineStr">
        <is>
          <t>20.2.02.01-0012</t>
        </is>
      </c>
      <c r="D256" s="173" t="inlineStr">
        <is>
          <t>Втулки В22</t>
        </is>
      </c>
      <c r="E256" s="286" t="inlineStr">
        <is>
          <t>1000 шт</t>
        </is>
      </c>
      <c r="F256" s="286" t="n">
        <v>0.0249</v>
      </c>
      <c r="G256" s="175" t="n">
        <v>119</v>
      </c>
      <c r="H256" s="175">
        <f>ROUND(F256*G256,2)</f>
        <v/>
      </c>
      <c r="I256" s="181" t="n"/>
    </row>
    <row r="257">
      <c r="A257" s="178" t="n">
        <v>238</v>
      </c>
      <c r="B257" s="258" t="n"/>
      <c r="C257" s="172" t="inlineStr">
        <is>
          <t>01.7.15.07-0014</t>
        </is>
      </c>
      <c r="D257" s="173" t="inlineStr">
        <is>
          <t>Дюбели распорные полипропиленовые</t>
        </is>
      </c>
      <c r="E257" s="286" t="inlineStr">
        <is>
          <t>100 шт</t>
        </is>
      </c>
      <c r="F257" s="286" t="n">
        <v>0.0328</v>
      </c>
      <c r="G257" s="175" t="n">
        <v>86</v>
      </c>
      <c r="H257" s="175">
        <f>ROUND(F257*G257,2)</f>
        <v/>
      </c>
      <c r="I257" s="181" t="n"/>
    </row>
    <row r="258">
      <c r="A258" s="178" t="n">
        <v>239</v>
      </c>
      <c r="B258" s="258" t="n"/>
      <c r="C258" s="172" t="inlineStr">
        <is>
          <t>03.1.02.03-0011</t>
        </is>
      </c>
      <c r="D258" s="173" t="inlineStr">
        <is>
          <t>Известь строительная: негашеная комовая, сорт I</t>
        </is>
      </c>
      <c r="E258" s="286" t="inlineStr">
        <is>
          <t>т</t>
        </is>
      </c>
      <c r="F258" s="286" t="n">
        <v>0.0035</v>
      </c>
      <c r="G258" s="175" t="n">
        <v>734.5</v>
      </c>
      <c r="H258" s="175">
        <f>ROUND(F258*G258,2)</f>
        <v/>
      </c>
      <c r="I258" s="181" t="n"/>
    </row>
    <row r="259" customFormat="1" s="221">
      <c r="A259" s="178" t="n">
        <v>240</v>
      </c>
      <c r="B259" s="258" t="n"/>
      <c r="C259" s="172" t="inlineStr">
        <is>
          <t>08.3.11.01-0091</t>
        </is>
      </c>
      <c r="D259" s="173" t="inlineStr">
        <is>
          <t>Швеллеры № 40 из стали марки: Ст0</t>
        </is>
      </c>
      <c r="E259" s="286" t="inlineStr">
        <is>
          <t>т</t>
        </is>
      </c>
      <c r="F259" s="286" t="n">
        <v>0.0005</v>
      </c>
      <c r="G259" s="175" t="n">
        <v>4920</v>
      </c>
      <c r="H259" s="175">
        <f>ROUND(F259*G259,2)</f>
        <v/>
      </c>
      <c r="I259" s="181" t="n"/>
    </row>
    <row r="260">
      <c r="A260" s="178" t="n">
        <v>241</v>
      </c>
      <c r="B260" s="258" t="n"/>
      <c r="C260" s="172" t="inlineStr">
        <is>
          <t>22.2.02.11-0051</t>
        </is>
      </c>
      <c r="D260" s="173" t="inlineStr">
        <is>
          <t>Гайки установочные заземляющие</t>
        </is>
      </c>
      <c r="E260" s="286" t="inlineStr">
        <is>
          <t>100 шт</t>
        </is>
      </c>
      <c r="F260" s="286" t="n">
        <v>0.026</v>
      </c>
      <c r="G260" s="175" t="n">
        <v>88.5</v>
      </c>
      <c r="H260" s="175">
        <f>ROUND(F260*G260,2)</f>
        <v/>
      </c>
      <c r="I260" s="181" t="n"/>
    </row>
    <row r="261">
      <c r="A261" s="178" t="n">
        <v>242</v>
      </c>
      <c r="B261" s="258" t="n"/>
      <c r="C261" s="172" t="inlineStr">
        <is>
          <t>14.5.09.07-0029</t>
        </is>
      </c>
      <c r="D261" s="173" t="inlineStr">
        <is>
          <t>Растворитель марки: Р-4</t>
        </is>
      </c>
      <c r="E261" s="286" t="inlineStr">
        <is>
          <t>т</t>
        </is>
      </c>
      <c r="F261" s="286" t="n">
        <v>0.0002</v>
      </c>
      <c r="G261" s="175" t="n">
        <v>9420</v>
      </c>
      <c r="H261" s="175">
        <f>ROUND(F261*G261,2)</f>
        <v/>
      </c>
      <c r="I261" s="181" t="n"/>
      <c r="K261" s="164" t="n"/>
    </row>
    <row r="262">
      <c r="A262" s="178" t="n">
        <v>243</v>
      </c>
      <c r="B262" s="258" t="n"/>
      <c r="C262" s="172" t="inlineStr">
        <is>
          <t>01.7.15.07-0031</t>
        </is>
      </c>
      <c r="D262" s="173" t="inlineStr">
        <is>
          <t>Дюбели распорные с гайкой</t>
        </is>
      </c>
      <c r="E262" s="286" t="inlineStr">
        <is>
          <t>100 шт</t>
        </is>
      </c>
      <c r="F262" s="286" t="n">
        <v>0.0126</v>
      </c>
      <c r="G262" s="175" t="n">
        <v>110</v>
      </c>
      <c r="H262" s="175">
        <f>ROUND(F262*G262,2)</f>
        <v/>
      </c>
      <c r="I262" s="181" t="n"/>
      <c r="K262" s="164" t="n"/>
    </row>
    <row r="263" ht="25.5" customHeight="1" s="220">
      <c r="A263" s="178" t="n">
        <v>244</v>
      </c>
      <c r="B263" s="258" t="n"/>
      <c r="C263" s="172" t="inlineStr">
        <is>
          <t>03.2.01.01-0003</t>
        </is>
      </c>
      <c r="D263" s="173" t="inlineStr">
        <is>
          <t>Портландцемент общестроительного назначения бездобавочный, марки: 500</t>
        </is>
      </c>
      <c r="E263" s="286" t="inlineStr">
        <is>
          <t>т</t>
        </is>
      </c>
      <c r="F263" s="286" t="n">
        <v>0.0028</v>
      </c>
      <c r="G263" s="175" t="n">
        <v>480</v>
      </c>
      <c r="H263" s="175">
        <f>ROUND(F263*G263,2)</f>
        <v/>
      </c>
      <c r="I263" s="181" t="n"/>
      <c r="K263" s="164" t="n"/>
    </row>
    <row r="264">
      <c r="A264" s="178" t="n">
        <v>245</v>
      </c>
      <c r="B264" s="258" t="n"/>
      <c r="C264" s="172" t="inlineStr">
        <is>
          <t>20.2.02.02-0011</t>
        </is>
      </c>
      <c r="D264" s="173" t="inlineStr">
        <is>
          <t>Заглушки</t>
        </is>
      </c>
      <c r="E264" s="286" t="inlineStr">
        <is>
          <t>10 шт</t>
        </is>
      </c>
      <c r="F264" s="286" t="n">
        <v>0.0408</v>
      </c>
      <c r="G264" s="175" t="n">
        <v>19.9</v>
      </c>
      <c r="H264" s="175">
        <f>ROUND(F264*G264,2)</f>
        <v/>
      </c>
      <c r="I264" s="181" t="n"/>
      <c r="K264" s="164" t="n"/>
    </row>
    <row r="265">
      <c r="A265" s="178" t="n">
        <v>246</v>
      </c>
      <c r="B265" s="258" t="n"/>
      <c r="C265" s="172" t="inlineStr">
        <is>
          <t>14.4.03.03-0002</t>
        </is>
      </c>
      <c r="D265" s="173" t="inlineStr">
        <is>
          <t>Лак битумный: БТ-123</t>
        </is>
      </c>
      <c r="E265" s="286" t="inlineStr">
        <is>
          <t>т</t>
        </is>
      </c>
      <c r="F265" s="286" t="n">
        <v>0.0001</v>
      </c>
      <c r="G265" s="175" t="n">
        <v>7826.9</v>
      </c>
      <c r="H265" s="175">
        <f>ROUND(F265*G265,2)</f>
        <v/>
      </c>
    </row>
    <row r="266" ht="51" customHeight="1" s="220">
      <c r="A266" s="178" t="n">
        <v>247</v>
      </c>
      <c r="B266" s="258" t="n"/>
      <c r="C266" s="172" t="inlineStr">
        <is>
          <t>07.2.07.12-0020</t>
        </is>
      </c>
      <c r="D266" s="17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286" t="inlineStr">
        <is>
          <t>т</t>
        </is>
      </c>
      <c r="F266" s="286" t="n">
        <v>0.0001</v>
      </c>
      <c r="G266" s="175" t="n">
        <v>7712</v>
      </c>
      <c r="H266" s="175">
        <f>ROUND(F266*G266,2)</f>
        <v/>
      </c>
    </row>
    <row r="267" ht="25.5" customHeight="1" s="220">
      <c r="A267" s="178" t="n">
        <v>248</v>
      </c>
      <c r="B267" s="258" t="n"/>
      <c r="C267" s="172" t="inlineStr">
        <is>
          <t>101-1305</t>
        </is>
      </c>
      <c r="D267" s="173" t="inlineStr">
        <is>
          <t>Портландцемент общестроительного назначения бездобавочный, марки: 400</t>
        </is>
      </c>
      <c r="E267" s="286" t="inlineStr">
        <is>
          <t>т</t>
        </is>
      </c>
      <c r="F267" s="286" t="n">
        <v>0.0017</v>
      </c>
      <c r="G267" s="175" t="n">
        <v>412</v>
      </c>
      <c r="H267" s="175">
        <f>ROUND(F267*G267,2)</f>
        <v/>
      </c>
    </row>
    <row r="268">
      <c r="A268" s="178" t="n">
        <v>249</v>
      </c>
      <c r="B268" s="258" t="n"/>
      <c r="C268" s="172" t="inlineStr">
        <is>
          <t>01.7.06.11-0021</t>
        </is>
      </c>
      <c r="D268" s="173" t="inlineStr">
        <is>
          <t>Лента ФУМ</t>
        </is>
      </c>
      <c r="E268" s="286" t="inlineStr">
        <is>
          <t>кг</t>
        </is>
      </c>
      <c r="F268" s="286" t="n">
        <v>0.0012</v>
      </c>
      <c r="G268" s="175" t="n">
        <v>444</v>
      </c>
      <c r="H268" s="175">
        <f>ROUND(F268*G268,2)</f>
        <v/>
      </c>
    </row>
    <row r="269" ht="25.5" customHeight="1" s="220">
      <c r="A269" s="178" t="n">
        <v>250</v>
      </c>
      <c r="B269" s="258" t="n"/>
      <c r="C269" s="172" t="inlineStr">
        <is>
          <t>11.1.03.01-0077</t>
        </is>
      </c>
      <c r="D269" s="173" t="inlineStr">
        <is>
          <t>Бруски обрезные хвойных пород длиной: 4-6,5 м, шириной 75-150 мм, толщиной 40-75 мм, I сорта</t>
        </is>
      </c>
      <c r="E269" s="286" t="inlineStr">
        <is>
          <t>м3</t>
        </is>
      </c>
      <c r="F269" s="286" t="n">
        <v>0.0003</v>
      </c>
      <c r="G269" s="175" t="n">
        <v>1700</v>
      </c>
      <c r="H269" s="175">
        <f>ROUND(F269*G269,2)</f>
        <v/>
      </c>
    </row>
    <row r="270">
      <c r="A270" s="178" t="n">
        <v>251</v>
      </c>
      <c r="B270" s="258" t="n"/>
      <c r="C270" s="172" t="inlineStr">
        <is>
          <t>01.7.11.07-0227</t>
        </is>
      </c>
      <c r="D270" s="173" t="inlineStr">
        <is>
          <t>Электроды: УОНИ 13/45</t>
        </is>
      </c>
      <c r="E270" s="286" t="inlineStr">
        <is>
          <t>кг</t>
        </is>
      </c>
      <c r="F270" s="286" t="n">
        <v>0.022</v>
      </c>
      <c r="G270" s="175" t="n">
        <v>15.26</v>
      </c>
      <c r="H270" s="175">
        <f>ROUND(F270*G270,2)</f>
        <v/>
      </c>
    </row>
    <row r="271" ht="51" customHeight="1" s="220">
      <c r="A271" s="178" t="n">
        <v>252</v>
      </c>
      <c r="B271" s="258" t="n"/>
      <c r="C271" s="172" t="inlineStr">
        <is>
          <t>08.2.02.11-0007</t>
        </is>
      </c>
      <c r="D271" s="17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286" t="inlineStr">
        <is>
          <t>10 м</t>
        </is>
      </c>
      <c r="F271" s="286" t="n">
        <v>0.0048</v>
      </c>
      <c r="G271" s="175" t="n">
        <v>50.24</v>
      </c>
      <c r="H271" s="175">
        <f>ROUND(F271*G271,2)</f>
        <v/>
      </c>
    </row>
    <row r="272" ht="25.5" customHeight="1" s="220">
      <c r="A272" s="178" t="n">
        <v>253</v>
      </c>
      <c r="B272" s="258" t="n"/>
      <c r="C272" s="172" t="inlineStr">
        <is>
          <t>02.3.01.02-0020</t>
        </is>
      </c>
      <c r="D272" s="173" t="inlineStr">
        <is>
          <t>Песок природный для строительных: растворов средний</t>
        </is>
      </c>
      <c r="E272" s="286" t="inlineStr">
        <is>
          <t>м3</t>
        </is>
      </c>
      <c r="F272" s="286" t="n">
        <v>0.0024</v>
      </c>
      <c r="G272" s="175" t="n">
        <v>59.99</v>
      </c>
      <c r="H272" s="175">
        <f>ROUND(F272*G272,2)</f>
        <v/>
      </c>
    </row>
    <row r="273">
      <c r="A273" s="178" t="n">
        <v>254</v>
      </c>
      <c r="B273" s="258" t="n"/>
      <c r="C273" s="172" t="inlineStr">
        <is>
          <t>01.7.20.08-0051</t>
        </is>
      </c>
      <c r="D273" s="173" t="inlineStr">
        <is>
          <t>Ветошь</t>
        </is>
      </c>
      <c r="E273" s="286" t="inlineStr">
        <is>
          <t>кг</t>
        </is>
      </c>
      <c r="F273" s="286" t="n">
        <v>0.041</v>
      </c>
      <c r="G273" s="175" t="n">
        <v>1.82</v>
      </c>
      <c r="H273" s="175">
        <f>ROUND(F273*G273,2)</f>
        <v/>
      </c>
    </row>
    <row r="274">
      <c r="A274" s="178" t="n">
        <v>255</v>
      </c>
      <c r="B274" s="258" t="n"/>
      <c r="C274" s="172" t="inlineStr">
        <is>
          <t>01.7.03.01-0001</t>
        </is>
      </c>
      <c r="D274" s="173" t="inlineStr">
        <is>
          <t>Вода</t>
        </is>
      </c>
      <c r="E274" s="286" t="inlineStr">
        <is>
          <t>м3</t>
        </is>
      </c>
      <c r="F274" s="286" t="n">
        <v>0.0106</v>
      </c>
      <c r="G274" s="175" t="n">
        <v>2.44</v>
      </c>
      <c r="H274" s="175">
        <f>ROUND(F274*G274,2)</f>
        <v/>
      </c>
    </row>
    <row r="277">
      <c r="B277" s="219" t="inlineStr">
        <is>
          <t>Составил ______________________     Е. М. Добровольская</t>
        </is>
      </c>
    </row>
    <row r="278">
      <c r="B278" s="146" t="inlineStr">
        <is>
          <t xml:space="preserve">                         (подпись, инициалы, фамилия)</t>
        </is>
      </c>
    </row>
    <row r="280">
      <c r="B280" s="219" t="inlineStr">
        <is>
          <t>Проверил ______________________        А.В. Костянецкая</t>
        </is>
      </c>
    </row>
    <row r="281">
      <c r="B281" s="1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2" manualBreakCount="2">
    <brk id="111" min="0" max="7" man="1"/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6" sqref="D46"/>
    </sheetView>
  </sheetViews>
  <sheetFormatPr baseColWidth="8" defaultColWidth="9.140625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13.42578125" customWidth="1" style="220" min="7" max="7"/>
    <col width="13.5703125" customWidth="1" style="220" min="12" max="12"/>
  </cols>
  <sheetData>
    <row r="1">
      <c r="B1" s="226" t="n"/>
      <c r="C1" s="226" t="n"/>
      <c r="D1" s="226" t="n"/>
      <c r="E1" s="226" t="n"/>
    </row>
    <row r="2">
      <c r="B2" s="226" t="n"/>
      <c r="C2" s="226" t="n"/>
      <c r="D2" s="226" t="n"/>
      <c r="E2" s="281" t="inlineStr">
        <is>
          <t>Приложение № 4</t>
        </is>
      </c>
    </row>
    <row r="3">
      <c r="B3" s="226" t="n"/>
      <c r="C3" s="226" t="n"/>
      <c r="D3" s="226" t="n"/>
      <c r="E3" s="226" t="n"/>
    </row>
    <row r="4">
      <c r="B4" s="226" t="n"/>
      <c r="C4" s="226" t="n"/>
      <c r="D4" s="226" t="n"/>
      <c r="E4" s="226" t="n"/>
    </row>
    <row r="5">
      <c r="B5" s="236" t="inlineStr">
        <is>
          <t>Ресурсная модель</t>
        </is>
      </c>
    </row>
    <row r="6">
      <c r="B6" s="169" t="n"/>
      <c r="C6" s="226" t="n"/>
      <c r="D6" s="226" t="n"/>
      <c r="E6" s="226" t="n"/>
    </row>
    <row r="7" ht="25.5" customHeight="1" s="220">
      <c r="B7" s="250" t="inlineStr">
        <is>
          <t>Наименование разрабатываемого показателя УНЦ — Ячейка трёхобмоточного трансформатора Т150/35/НН, мощность 100МВА</t>
        </is>
      </c>
    </row>
    <row r="8">
      <c r="B8" s="262" t="inlineStr">
        <is>
          <t>Единица измерения  — 1 ячейка</t>
        </is>
      </c>
    </row>
    <row r="9">
      <c r="B9" s="169" t="n"/>
      <c r="C9" s="226" t="n"/>
      <c r="D9" s="226" t="n"/>
      <c r="E9" s="226" t="n"/>
    </row>
    <row r="10" ht="51" customHeight="1" s="220">
      <c r="B10" s="269" t="inlineStr">
        <is>
          <t>Наименование</t>
        </is>
      </c>
      <c r="C10" s="269" t="inlineStr">
        <is>
          <t>Сметная стоимость в ценах на 01.01.2023
 (руб.)</t>
        </is>
      </c>
      <c r="D10" s="269" t="inlineStr">
        <is>
          <t>Удельный вес, 
(в СМР)</t>
        </is>
      </c>
      <c r="E10" s="26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6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6">
        <f>'Прил.5 Расчет СМР и ОБ'!J29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6">
        <f>'Прил.5 Расчет СМР и ОБ'!J89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6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6">
        <f>'Прил.5 Расчет СМР и ОБ'!J108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6">
        <f>'Прил.5 Расчет СМР и ОБ'!J272</f>
        <v/>
      </c>
      <c r="D17" s="27">
        <f>C17/$C$24</f>
        <v/>
      </c>
      <c r="E17" s="27">
        <f>C17/$C$40</f>
        <v/>
      </c>
      <c r="G17" s="168" t="n"/>
    </row>
    <row r="18">
      <c r="B18" s="25" t="inlineStr">
        <is>
          <t>МАТЕРИАЛЫ, ВСЕГО:</t>
        </is>
      </c>
      <c r="C18" s="16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ОБ'!D276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ОБ'!D275</f>
        <v/>
      </c>
      <c r="D23" s="27" t="n"/>
      <c r="E23" s="25" t="n"/>
    </row>
    <row r="24">
      <c r="B24" s="25" t="inlineStr">
        <is>
          <t>ВСЕГО СМР с НР и СП</t>
        </is>
      </c>
      <c r="C24" s="166">
        <f>C19+C20+C22</f>
        <v/>
      </c>
      <c r="D24" s="27">
        <f>C24/$C$24</f>
        <v/>
      </c>
      <c r="E24" s="27">
        <f>C24/$C$40</f>
        <v/>
      </c>
    </row>
    <row r="25" ht="25.5" customHeight="1" s="220">
      <c r="B25" s="25" t="inlineStr">
        <is>
          <t>ВСЕГО стоимость оборудования, в том числе</t>
        </is>
      </c>
      <c r="C25" s="166">
        <f>'Прил.5 Расчет СМР и ОБ'!J100</f>
        <v/>
      </c>
      <c r="D25" s="27" t="n"/>
      <c r="E25" s="27">
        <f>C25/$C$40</f>
        <v/>
      </c>
    </row>
    <row r="26" ht="25.5" customHeight="1" s="220">
      <c r="B26" s="25" t="inlineStr">
        <is>
          <t>стоимость оборудования технологического</t>
        </is>
      </c>
      <c r="C26" s="166">
        <f>'Прил.5 Расчет СМР и ОБ'!J101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67" t="n"/>
    </row>
    <row r="28" ht="33" customHeight="1" s="22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0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2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189" t="n">
        <v>969897.8199999999</v>
      </c>
      <c r="D31" s="25" t="n"/>
      <c r="E31" s="27">
        <f>C31/$C$40</f>
        <v/>
      </c>
    </row>
    <row r="32" ht="25.5" customHeight="1" s="22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2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7" t="n"/>
    </row>
    <row r="38" ht="38.25" customHeight="1" s="220">
      <c r="B38" s="25" t="inlineStr">
        <is>
          <t>ИТОГО (СМР+ОБОРУДОВАНИЕ+ПРОЧ. ЗАТР., УЧТЕННЫЕ ПОКАЗАТЕЛЕМ)</t>
        </is>
      </c>
      <c r="C38" s="166">
        <f>C27+C32+C33+C34+C35+C29+C31+C30+C36+C37</f>
        <v/>
      </c>
      <c r="D38" s="25" t="n"/>
      <c r="E38" s="27">
        <f>C38/$C$40</f>
        <v/>
      </c>
    </row>
    <row r="39" ht="13.5" customHeight="1" s="220">
      <c r="B39" s="25" t="inlineStr">
        <is>
          <t>Непредвиденные расходы</t>
        </is>
      </c>
      <c r="C39" s="16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6">
        <f>C40/'Прил.5 Расчет СМР и ОБ'!E279</f>
        <v/>
      </c>
      <c r="D41" s="25" t="n"/>
      <c r="E41" s="25" t="n"/>
    </row>
    <row r="42">
      <c r="B42" s="165" t="n"/>
      <c r="C42" s="226" t="n"/>
      <c r="D42" s="226" t="n"/>
      <c r="E42" s="226" t="n"/>
    </row>
    <row r="43">
      <c r="B43" s="165" t="inlineStr">
        <is>
          <t>Составил ____________________________  Е. М. Добровольская</t>
        </is>
      </c>
      <c r="C43" s="226" t="n"/>
      <c r="D43" s="226" t="n"/>
      <c r="E43" s="226" t="n"/>
    </row>
    <row r="44">
      <c r="B44" s="165" t="inlineStr">
        <is>
          <t xml:space="preserve">(должность, подпись, инициалы, фамилия) </t>
        </is>
      </c>
      <c r="C44" s="226" t="n"/>
      <c r="D44" s="226" t="n"/>
      <c r="E44" s="226" t="n"/>
    </row>
    <row r="45">
      <c r="B45" s="165" t="n"/>
      <c r="C45" s="226" t="n"/>
      <c r="D45" s="226" t="n"/>
      <c r="E45" s="226" t="n"/>
    </row>
    <row r="46">
      <c r="B46" s="165" t="inlineStr">
        <is>
          <t>Проверил ____________________________ А.В. Костянецкая</t>
        </is>
      </c>
      <c r="C46" s="226" t="n"/>
      <c r="D46" s="226" t="n"/>
      <c r="E46" s="226" t="n"/>
    </row>
    <row r="47">
      <c r="B47" s="262" t="inlineStr">
        <is>
          <t>(должность, подпись, инициалы, фамилия)</t>
        </is>
      </c>
      <c r="D47" s="226" t="n"/>
      <c r="E47" s="226" t="n"/>
    </row>
    <row r="49">
      <c r="B49" s="226" t="n"/>
      <c r="C49" s="226" t="n"/>
      <c r="D49" s="226" t="n"/>
      <c r="E49" s="226" t="n"/>
    </row>
    <row r="50">
      <c r="B50" s="226" t="n"/>
      <c r="C50" s="226" t="n"/>
      <c r="D50" s="226" t="n"/>
      <c r="E50" s="2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view="pageBreakPreview" topLeftCell="A10" zoomScale="70" zoomScaleSheetLayoutView="70" workbookViewId="0">
      <selection activeCell="P25" sqref="P25"/>
    </sheetView>
  </sheetViews>
  <sheetFormatPr baseColWidth="8" defaultColWidth="9.140625" defaultRowHeight="15" outlineLevelRow="1"/>
  <cols>
    <col width="5.7109375" customWidth="1" style="227" min="1" max="1"/>
    <col width="22.5703125" customWidth="1" style="227" min="2" max="2"/>
    <col width="39.140625" customWidth="1" style="227" min="3" max="3"/>
    <col width="13.5703125" customWidth="1" style="227" min="4" max="4"/>
    <col width="12.7109375" customWidth="1" style="227" min="5" max="5"/>
    <col width="14.5703125" customWidth="1" style="227" min="6" max="6"/>
    <col width="15.85546875" customWidth="1" style="227" min="7" max="7"/>
    <col width="12.7109375" customWidth="1" style="227" min="8" max="8"/>
    <col width="15.85546875" customWidth="1" style="227" min="9" max="9"/>
    <col width="17.5703125" customWidth="1" style="227" min="10" max="10"/>
    <col width="10.85546875" customWidth="1" style="227" min="11" max="11"/>
    <col width="13.85546875" customWidth="1" style="227" min="12" max="12"/>
  </cols>
  <sheetData>
    <row r="1">
      <c r="M1" s="227" t="n"/>
      <c r="N1" s="227" t="n"/>
    </row>
    <row r="2" ht="15.75" customHeight="1" s="220">
      <c r="H2" s="277" t="inlineStr">
        <is>
          <t>Приложение №5</t>
        </is>
      </c>
      <c r="M2" s="227" t="n"/>
      <c r="N2" s="227" t="n"/>
    </row>
    <row r="3">
      <c r="M3" s="227" t="n"/>
      <c r="N3" s="227" t="n"/>
    </row>
    <row r="4" ht="12.75" customFormat="1" customHeight="1" s="226">
      <c r="A4" s="236" t="inlineStr">
        <is>
          <t>Расчет стоимости СМР и оборудования</t>
        </is>
      </c>
    </row>
    <row r="5" ht="12.75" customFormat="1" customHeight="1" s="226">
      <c r="A5" s="236" t="n"/>
      <c r="B5" s="236" t="n"/>
      <c r="C5" s="291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26">
      <c r="A6" s="139" t="inlineStr">
        <is>
          <t>Наименование разрабатываемого показателя УНЦ</t>
        </is>
      </c>
      <c r="B6" s="138" t="n"/>
      <c r="C6" s="138" t="n"/>
      <c r="D6" s="239" t="inlineStr">
        <is>
          <t>Ячейка трёхобмоточного трансформатора Т150/35/НН, мощность 100МВА</t>
        </is>
      </c>
    </row>
    <row r="7" ht="12.75" customFormat="1" customHeight="1" s="226">
      <c r="A7" s="239" t="inlineStr">
        <is>
          <t>Единица измерения  — 1 ячейка</t>
        </is>
      </c>
      <c r="I7" s="250" t="n"/>
      <c r="J7" s="250" t="n"/>
    </row>
    <row r="8" ht="13.5" customFormat="1" customHeight="1" s="226">
      <c r="A8" s="239" t="n"/>
    </row>
    <row r="9" ht="27" customHeight="1" s="220">
      <c r="A9" s="269" t="inlineStr">
        <is>
          <t>№ пп.</t>
        </is>
      </c>
      <c r="B9" s="269" t="inlineStr">
        <is>
          <t>Код ресурса</t>
        </is>
      </c>
      <c r="C9" s="269" t="inlineStr">
        <is>
          <t>Наименование</t>
        </is>
      </c>
      <c r="D9" s="269" t="inlineStr">
        <is>
          <t>Ед. изм.</t>
        </is>
      </c>
      <c r="E9" s="269" t="inlineStr">
        <is>
          <t>Кол-во единиц по проектным данным</t>
        </is>
      </c>
      <c r="F9" s="269" t="inlineStr">
        <is>
          <t>Сметная стоимость в ценах на 01.01.2000 (руб.)</t>
        </is>
      </c>
      <c r="G9" s="335" t="n"/>
      <c r="H9" s="269" t="inlineStr">
        <is>
          <t>Удельный вес, %</t>
        </is>
      </c>
      <c r="I9" s="269" t="inlineStr">
        <is>
          <t>Сметная стоимость в ценах на 01.01.2023 (руб.)</t>
        </is>
      </c>
      <c r="J9" s="335" t="n"/>
      <c r="M9" s="227" t="n"/>
      <c r="N9" s="227" t="n"/>
    </row>
    <row r="10" ht="28.5" customHeight="1" s="220">
      <c r="A10" s="337" t="n"/>
      <c r="B10" s="337" t="n"/>
      <c r="C10" s="337" t="n"/>
      <c r="D10" s="337" t="n"/>
      <c r="E10" s="337" t="n"/>
      <c r="F10" s="269" t="inlineStr">
        <is>
          <t>на ед. изм.</t>
        </is>
      </c>
      <c r="G10" s="269" t="inlineStr">
        <is>
          <t>общая</t>
        </is>
      </c>
      <c r="H10" s="337" t="n"/>
      <c r="I10" s="269" t="inlineStr">
        <is>
          <t>на ед. изм.</t>
        </is>
      </c>
      <c r="J10" s="269" t="inlineStr">
        <is>
          <t>общая</t>
        </is>
      </c>
      <c r="M10" s="227" t="n"/>
      <c r="N10" s="227" t="n"/>
    </row>
    <row r="11">
      <c r="A11" s="269" t="n">
        <v>1</v>
      </c>
      <c r="B11" s="269" t="n">
        <v>2</v>
      </c>
      <c r="C11" s="269" t="n">
        <v>3</v>
      </c>
      <c r="D11" s="269" t="n">
        <v>4</v>
      </c>
      <c r="E11" s="269" t="n">
        <v>5</v>
      </c>
      <c r="F11" s="269" t="n">
        <v>6</v>
      </c>
      <c r="G11" s="269" t="n">
        <v>7</v>
      </c>
      <c r="H11" s="269" t="n">
        <v>8</v>
      </c>
      <c r="I11" s="264" t="n">
        <v>9</v>
      </c>
      <c r="J11" s="264" t="n">
        <v>10</v>
      </c>
      <c r="M11" s="227" t="n"/>
      <c r="N11" s="227" t="n"/>
    </row>
    <row r="12">
      <c r="A12" s="269" t="n"/>
      <c r="B12" s="256" t="inlineStr">
        <is>
          <t>Затраты труда рабочих-строителей</t>
        </is>
      </c>
      <c r="C12" s="334" t="n"/>
      <c r="D12" s="334" t="n"/>
      <c r="E12" s="334" t="n"/>
      <c r="F12" s="334" t="n"/>
      <c r="G12" s="334" t="n"/>
      <c r="H12" s="335" t="n"/>
      <c r="I12" s="127" t="n"/>
      <c r="J12" s="127" t="n"/>
    </row>
    <row r="13" ht="25.5" customHeight="1" s="220">
      <c r="A13" s="269" t="n">
        <v>1</v>
      </c>
      <c r="B13" s="137" t="inlineStr">
        <is>
          <t>1-3-6</t>
        </is>
      </c>
      <c r="C13" s="268" t="inlineStr">
        <is>
          <t>Затраты труда рабочих-строителей среднего разряда (3,6)</t>
        </is>
      </c>
      <c r="D13" s="269" t="inlineStr">
        <is>
          <t>чел.-ч.</t>
        </is>
      </c>
      <c r="E13" s="128">
        <f>G13/F13</f>
        <v/>
      </c>
      <c r="F13" s="32" t="n">
        <v>9.18</v>
      </c>
      <c r="G13" s="32" t="n">
        <v>111736.16</v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27">
      <c r="A14" s="269" t="n"/>
      <c r="B14" s="269" t="n"/>
      <c r="C14" s="256" t="inlineStr">
        <is>
          <t>Итого по разделу "Затраты труда рабочих-строителей"</t>
        </is>
      </c>
      <c r="D14" s="269" t="inlineStr">
        <is>
          <t>чел.-ч.</t>
        </is>
      </c>
      <c r="E14" s="128">
        <f>SUM(E13:E13)</f>
        <v/>
      </c>
      <c r="F14" s="32" t="n"/>
      <c r="G14" s="32">
        <f>SUM(G13:G13)</f>
        <v/>
      </c>
      <c r="H14" s="272" t="n">
        <v>1</v>
      </c>
      <c r="I14" s="127" t="n"/>
      <c r="J14" s="32">
        <f>SUM(J13:J13)</f>
        <v/>
      </c>
    </row>
    <row r="15" ht="14.25" customFormat="1" customHeight="1" s="227">
      <c r="A15" s="269" t="n"/>
      <c r="B15" s="268" t="inlineStr">
        <is>
          <t>Затраты труда машинистов</t>
        </is>
      </c>
      <c r="C15" s="334" t="n"/>
      <c r="D15" s="334" t="n"/>
      <c r="E15" s="334" t="n"/>
      <c r="F15" s="334" t="n"/>
      <c r="G15" s="334" t="n"/>
      <c r="H15" s="335" t="n"/>
      <c r="I15" s="127" t="n"/>
      <c r="J15" s="127" t="n"/>
    </row>
    <row r="16" ht="14.25" customFormat="1" customHeight="1" s="227">
      <c r="A16" s="269" t="n">
        <v>2</v>
      </c>
      <c r="B16" s="269" t="n">
        <v>2</v>
      </c>
      <c r="C16" s="268" t="inlineStr">
        <is>
          <t>Затраты труда машинистов</t>
        </is>
      </c>
      <c r="D16" s="269" t="inlineStr">
        <is>
          <t>чел.-ч.</t>
        </is>
      </c>
      <c r="E16" s="128">
        <f>Прил.3!F30</f>
        <v/>
      </c>
      <c r="F16" s="32">
        <f>G16/E16</f>
        <v/>
      </c>
      <c r="G16" s="32">
        <f>Прил.3!H29</f>
        <v/>
      </c>
      <c r="H16" s="272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27">
      <c r="A17" s="269" t="n"/>
      <c r="B17" s="256" t="inlineStr">
        <is>
          <t>Машины и механизмы</t>
        </is>
      </c>
      <c r="C17" s="334" t="n"/>
      <c r="D17" s="334" t="n"/>
      <c r="E17" s="334" t="n"/>
      <c r="F17" s="334" t="n"/>
      <c r="G17" s="334" t="n"/>
      <c r="H17" s="335" t="n"/>
      <c r="I17" s="127" t="n"/>
      <c r="J17" s="127" t="n"/>
    </row>
    <row r="18" ht="14.25" customFormat="1" customHeight="1" s="227">
      <c r="A18" s="269" t="n"/>
      <c r="B18" s="268" t="inlineStr">
        <is>
          <t>Основные 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7" t="n"/>
      <c r="J18" s="127" t="n"/>
    </row>
    <row r="19" ht="25.5" customFormat="1" customHeight="1" s="227">
      <c r="A19" s="269" t="n">
        <v>3</v>
      </c>
      <c r="B19" s="137" t="inlineStr">
        <is>
          <t>91.10.01-002</t>
        </is>
      </c>
      <c r="C19" s="268" t="inlineStr">
        <is>
          <t>Агрегаты наполнительно-опрессовочные: до 300 м3/ч</t>
        </is>
      </c>
      <c r="D19" s="269" t="inlineStr">
        <is>
          <t>маш.час</t>
        </is>
      </c>
      <c r="E19" s="128" t="n">
        <v>275.76</v>
      </c>
      <c r="F19" s="271" t="n">
        <v>287.99</v>
      </c>
      <c r="G19" s="32">
        <f>ROUND(E19*F19,2)</f>
        <v/>
      </c>
      <c r="H19" s="130">
        <f>G19/$G$90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27">
      <c r="A20" s="269" t="n">
        <v>4</v>
      </c>
      <c r="B20" s="137" t="inlineStr">
        <is>
          <t>91.06.03-058</t>
        </is>
      </c>
      <c r="C20" s="268" t="inlineStr">
        <is>
          <t>Лебедки электрические тяговым усилием: 156,96 кН (16 т)</t>
        </is>
      </c>
      <c r="D20" s="269" t="inlineStr">
        <is>
          <t>маш.час</t>
        </is>
      </c>
      <c r="E20" s="128" t="n">
        <v>299.4</v>
      </c>
      <c r="F20" s="271" t="n">
        <v>131.44</v>
      </c>
      <c r="G20" s="32">
        <f>ROUND(E20*F20,2)</f>
        <v/>
      </c>
      <c r="H20" s="130">
        <f>G20/$G$90</f>
        <v/>
      </c>
      <c r="I20" s="32">
        <f>ROUND(F20*Прил.10!$D$12,2)</f>
        <v/>
      </c>
      <c r="J20" s="32">
        <f>ROUND(I20*E20,2)</f>
        <v/>
      </c>
    </row>
    <row r="21" ht="30" customFormat="1" customHeight="1" s="227">
      <c r="A21" s="269" t="n">
        <v>5</v>
      </c>
      <c r="B21" s="137" t="inlineStr">
        <is>
          <t>91.05.05-014</t>
        </is>
      </c>
      <c r="C21" s="268" t="inlineStr">
        <is>
          <t>Краны на автомобильном ходу, грузоподъемность 10 т</t>
        </is>
      </c>
      <c r="D21" s="269" t="inlineStr">
        <is>
          <t>маш.час</t>
        </is>
      </c>
      <c r="E21" s="128" t="n">
        <v>334.29</v>
      </c>
      <c r="F21" s="271" t="n">
        <v>111.99</v>
      </c>
      <c r="G21" s="32">
        <f>ROUND(E21*F21,2)</f>
        <v/>
      </c>
      <c r="H21" s="130">
        <f>G21/$G$90</f>
        <v/>
      </c>
      <c r="I21" s="32">
        <f>ROUND(F21*Прил.10!$D$12,2)</f>
        <v/>
      </c>
      <c r="J21" s="32">
        <f>ROUND(I21*E21,2)</f>
        <v/>
      </c>
    </row>
    <row r="22" ht="51" customFormat="1" customHeight="1" s="227">
      <c r="A22" s="269" t="n">
        <v>6</v>
      </c>
      <c r="B22" s="137" t="inlineStr">
        <is>
          <t>91.18.01-007</t>
        </is>
      </c>
      <c r="C22" s="26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269" t="inlineStr">
        <is>
          <t>маш.час</t>
        </is>
      </c>
      <c r="E22" s="128" t="n">
        <v>156.76</v>
      </c>
      <c r="F22" s="271" t="n">
        <v>90</v>
      </c>
      <c r="G22" s="32">
        <f>ROUND(E22*F22,2)</f>
        <v/>
      </c>
      <c r="H22" s="130">
        <f>G22/$G$90</f>
        <v/>
      </c>
      <c r="I22" s="32">
        <f>ROUND(F22*Прил.10!$D$12,2)</f>
        <v/>
      </c>
      <c r="J22" s="32">
        <f>ROUND(I22*E22,2)</f>
        <v/>
      </c>
    </row>
    <row r="23" ht="26.25" customFormat="1" customHeight="1" s="227">
      <c r="A23" s="269" t="n">
        <v>7</v>
      </c>
      <c r="B23" s="137" t="inlineStr">
        <is>
          <t>91.01.05-085</t>
        </is>
      </c>
      <c r="C23" s="268" t="inlineStr">
        <is>
          <t>Экскаваторы одноковшовые дизельные на гусеничном ходу, емкость ковша 0,5 м3</t>
        </is>
      </c>
      <c r="D23" s="269" t="inlineStr">
        <is>
          <t>маш.час</t>
        </is>
      </c>
      <c r="E23" s="128" t="n">
        <v>135.45</v>
      </c>
      <c r="F23" s="271" t="n">
        <v>100</v>
      </c>
      <c r="G23" s="32">
        <f>ROUND(E23*F23,2)</f>
        <v/>
      </c>
      <c r="H23" s="130">
        <f>G23/$G$90</f>
        <v/>
      </c>
      <c r="I23" s="32">
        <f>ROUND(F23*Прил.10!$D$12,2)</f>
        <v/>
      </c>
      <c r="J23" s="32">
        <f>ROUND(I23*E23,2)</f>
        <v/>
      </c>
    </row>
    <row r="24" ht="63.75" customFormat="1" customHeight="1" s="227">
      <c r="A24" s="269" t="n">
        <v>8</v>
      </c>
      <c r="B24" s="137" t="inlineStr">
        <is>
          <t>91.21.22-431</t>
        </is>
      </c>
      <c r="C24" s="268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269" t="inlineStr">
        <is>
          <t>маш.час</t>
        </is>
      </c>
      <c r="E24" s="128" t="n">
        <v>668</v>
      </c>
      <c r="F24" s="271" t="n">
        <v>15.65</v>
      </c>
      <c r="G24" s="32">
        <f>ROUND(E24*F24,2)</f>
        <v/>
      </c>
      <c r="H24" s="130">
        <f>G24/$G$90</f>
        <v/>
      </c>
      <c r="I24" s="32">
        <f>ROUND(F24*Прил.10!$D$12,2)</f>
        <v/>
      </c>
      <c r="J24" s="32">
        <f>ROUND(I24*E24,2)</f>
        <v/>
      </c>
    </row>
    <row r="25" ht="30" customFormat="1" customHeight="1" s="227">
      <c r="A25" s="269" t="n">
        <v>9</v>
      </c>
      <c r="B25" s="137" t="inlineStr">
        <is>
          <t>91.21.22-432</t>
        </is>
      </c>
      <c r="C25" s="268" t="inlineStr">
        <is>
          <t>Установка вакуумной обработки трансформаторного масла</t>
        </is>
      </c>
      <c r="D25" s="269" t="inlineStr">
        <is>
          <t>маш.час</t>
        </is>
      </c>
      <c r="E25" s="128" t="n">
        <v>95.28</v>
      </c>
      <c r="F25" s="271" t="n">
        <v>77.03</v>
      </c>
      <c r="G25" s="32">
        <f>ROUND(E25*F25,2)</f>
        <v/>
      </c>
      <c r="H25" s="130">
        <f>G25/$G$90</f>
        <v/>
      </c>
      <c r="I25" s="32">
        <f>ROUND(F25*Прил.10!$D$12,2)</f>
        <v/>
      </c>
      <c r="J25" s="32">
        <f>ROUND(I25*E25,2)</f>
        <v/>
      </c>
    </row>
    <row r="26" ht="14.25" customFormat="1" customHeight="1" s="227">
      <c r="A26" s="269" t="n">
        <v>10</v>
      </c>
      <c r="B26" s="137" t="inlineStr">
        <is>
          <t>91.19.12-021</t>
        </is>
      </c>
      <c r="C26" s="268" t="inlineStr">
        <is>
          <t>Насос вакуумный: 3,6 м3/мин</t>
        </is>
      </c>
      <c r="D26" s="269" t="inlineStr">
        <is>
          <t>маш.час</t>
        </is>
      </c>
      <c r="E26" s="128" t="n">
        <v>756</v>
      </c>
      <c r="F26" s="271" t="n">
        <v>6.28</v>
      </c>
      <c r="G26" s="32">
        <f>ROUND(E26*F26,2)</f>
        <v/>
      </c>
      <c r="H26" s="130">
        <f>G26/$G$90</f>
        <v/>
      </c>
      <c r="I26" s="32">
        <f>ROUND(F26*Прил.10!$D$12,2)</f>
        <v/>
      </c>
      <c r="J26" s="32">
        <f>ROUND(I26*E26,2)</f>
        <v/>
      </c>
    </row>
    <row r="27" ht="26.25" customFormat="1" customHeight="1" s="227">
      <c r="A27" s="269" t="n">
        <v>11</v>
      </c>
      <c r="B27" s="137" t="inlineStr">
        <is>
          <t>91.14.02-001</t>
        </is>
      </c>
      <c r="C27" s="268" t="inlineStr">
        <is>
          <t>Автомобили бортовые, грузоподъемность: до 5 т</t>
        </is>
      </c>
      <c r="D27" s="269" t="inlineStr">
        <is>
          <t>маш.час</t>
        </is>
      </c>
      <c r="E27" s="128" t="n">
        <v>71.94</v>
      </c>
      <c r="F27" s="271" t="n">
        <v>65.70999999999999</v>
      </c>
      <c r="G27" s="32">
        <f>ROUND(E27*F27,2)</f>
        <v/>
      </c>
      <c r="H27" s="130">
        <f>G27/$G$90</f>
        <v/>
      </c>
      <c r="I27" s="32">
        <f>ROUND(F27*Прил.10!$D$12,2)</f>
        <v/>
      </c>
      <c r="J27" s="32">
        <f>ROUND(I27*E27,2)</f>
        <v/>
      </c>
    </row>
    <row r="28" ht="26.25" customFormat="1" customHeight="1" s="227">
      <c r="A28" s="269" t="n">
        <v>12</v>
      </c>
      <c r="B28" s="137" t="inlineStr">
        <is>
          <t>91.21.18-011</t>
        </is>
      </c>
      <c r="C28" s="268" t="inlineStr">
        <is>
          <t>Маслоподогреватель</t>
        </is>
      </c>
      <c r="D28" s="269" t="inlineStr">
        <is>
          <t>маш.час</t>
        </is>
      </c>
      <c r="E28" s="128" t="n">
        <v>113.69</v>
      </c>
      <c r="F28" s="271" t="n">
        <v>38.87</v>
      </c>
      <c r="G28" s="32">
        <f>ROUND(E28*F28,2)</f>
        <v/>
      </c>
      <c r="H28" s="130">
        <f>G28/$G$90</f>
        <v/>
      </c>
      <c r="I28" s="32">
        <f>ROUND(F28*Прил.10!$D$12,2)</f>
        <v/>
      </c>
      <c r="J28" s="32">
        <f>ROUND(I28*E28,2)</f>
        <v/>
      </c>
    </row>
    <row r="29" ht="14.25" customFormat="1" customHeight="1" s="227">
      <c r="A29" s="269" t="n"/>
      <c r="B29" s="269" t="n"/>
      <c r="C29" s="268" t="inlineStr">
        <is>
          <t>Итого основные машины и механизмы</t>
        </is>
      </c>
      <c r="D29" s="269" t="n"/>
      <c r="E29" s="128" t="n"/>
      <c r="F29" s="32" t="n"/>
      <c r="G29" s="32">
        <f>SUM(G19:G28)</f>
        <v/>
      </c>
      <c r="H29" s="272">
        <f>G29/G90</f>
        <v/>
      </c>
      <c r="I29" s="129" t="n"/>
      <c r="J29" s="32">
        <f>SUM(J19:J28)</f>
        <v/>
      </c>
    </row>
    <row r="30" hidden="1" outlineLevel="1" ht="14.25" customFormat="1" customHeight="1" s="227">
      <c r="A30" s="269" t="n">
        <v>13</v>
      </c>
      <c r="B30" s="137" t="inlineStr">
        <is>
          <t>91.19.08-004</t>
        </is>
      </c>
      <c r="C30" s="268" t="inlineStr">
        <is>
          <t>Насосы мощностью: 4 кВт</t>
        </is>
      </c>
      <c r="D30" s="269" t="inlineStr">
        <is>
          <t>маш.час</t>
        </is>
      </c>
      <c r="E30" s="128" t="n">
        <v>1426.43</v>
      </c>
      <c r="F30" s="271" t="n">
        <v>2.96</v>
      </c>
      <c r="G30" s="32">
        <f>ROUND(E30*F30,2)</f>
        <v/>
      </c>
      <c r="H30" s="130">
        <f>G30/$G$90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227">
      <c r="A31" s="269" t="n">
        <v>14</v>
      </c>
      <c r="B31" s="137" t="inlineStr">
        <is>
          <t>91.06.06-042</t>
        </is>
      </c>
      <c r="C31" s="268" t="inlineStr">
        <is>
          <t>Подъемники гидравлические высотой подъема: 10 м</t>
        </is>
      </c>
      <c r="D31" s="269" t="inlineStr">
        <is>
          <t>маш.час</t>
        </is>
      </c>
      <c r="E31" s="128" t="n">
        <v>121.18</v>
      </c>
      <c r="F31" s="271" t="n">
        <v>29.6</v>
      </c>
      <c r="G31" s="32">
        <f>ROUND(E31*F31,2)</f>
        <v/>
      </c>
      <c r="H31" s="130">
        <f>G31/$G$90</f>
        <v/>
      </c>
      <c r="I31" s="32">
        <f>ROUND(F31*Прил.10!$D$12,2)</f>
        <v/>
      </c>
      <c r="J31" s="32">
        <f>ROUND(I31*E31,2)</f>
        <v/>
      </c>
    </row>
    <row r="32" hidden="1" outlineLevel="1" ht="14.25" customFormat="1" customHeight="1" s="227">
      <c r="A32" s="269" t="n">
        <v>15</v>
      </c>
      <c r="B32" s="137" t="inlineStr">
        <is>
          <t>91.01.01-034</t>
        </is>
      </c>
      <c r="C32" s="268" t="inlineStr">
        <is>
          <t>Бульдозеры, мощность 59 кВт (80 л.с.)</t>
        </is>
      </c>
      <c r="D32" s="269" t="inlineStr">
        <is>
          <t>маш.час</t>
        </is>
      </c>
      <c r="E32" s="128" t="n">
        <v>54.68</v>
      </c>
      <c r="F32" s="271" t="n">
        <v>59.47</v>
      </c>
      <c r="G32" s="32">
        <f>ROUND(E32*F32,2)</f>
        <v/>
      </c>
      <c r="H32" s="130">
        <f>G32/$G$90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227">
      <c r="A33" s="269" t="n">
        <v>16</v>
      </c>
      <c r="B33" s="137" t="n">
        <v>21202</v>
      </c>
      <c r="C33" s="268" t="inlineStr">
        <is>
          <t>Краны на гусеничном ходу при работе на монтаже технологического оборудования 25 т</t>
        </is>
      </c>
      <c r="D33" s="269" t="inlineStr">
        <is>
          <t>маш.час</t>
        </is>
      </c>
      <c r="E33" s="128" t="n">
        <v>22.29</v>
      </c>
      <c r="F33" s="271" t="n">
        <v>137.15</v>
      </c>
      <c r="G33" s="32">
        <f>ROUND(E33*F33,2)</f>
        <v/>
      </c>
      <c r="H33" s="130">
        <f>G33/$G$90</f>
        <v/>
      </c>
      <c r="I33" s="32">
        <f>ROUND(F33*Прил.10!$D$12,2)</f>
        <v/>
      </c>
      <c r="J33" s="32">
        <f>ROUND(I33*E33,2)</f>
        <v/>
      </c>
    </row>
    <row r="34" hidden="1" outlineLevel="1" ht="51" customFormat="1" customHeight="1" s="227">
      <c r="A34" s="269" t="n">
        <v>17</v>
      </c>
      <c r="B34" s="137" t="n">
        <v>50101</v>
      </c>
      <c r="C34" s="268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269" t="inlineStr">
        <is>
          <t>маш.час</t>
        </is>
      </c>
      <c r="E34" s="128" t="n">
        <v>33.85</v>
      </c>
      <c r="F34" s="271" t="n">
        <v>90</v>
      </c>
      <c r="G34" s="32">
        <f>ROUND(E34*F34,2)</f>
        <v/>
      </c>
      <c r="H34" s="130">
        <f>G34/$G$90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227">
      <c r="A35" s="269" t="n">
        <v>18</v>
      </c>
      <c r="B35" s="137" t="n">
        <v>60247</v>
      </c>
      <c r="C35" s="268" t="inlineStr">
        <is>
          <t>Экскаваторы одноковшовые дизельные на гусеничном ходу при работе на других видах строительства: 0,5 м3</t>
        </is>
      </c>
      <c r="D35" s="269" t="inlineStr">
        <is>
          <t>маш.час</t>
        </is>
      </c>
      <c r="E35" s="128" t="n">
        <v>26.27</v>
      </c>
      <c r="F35" s="271" t="n">
        <v>100</v>
      </c>
      <c r="G35" s="32">
        <f>ROUND(E35*F35,2)</f>
        <v/>
      </c>
      <c r="H35" s="130">
        <f>G35/$G$90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227">
      <c r="A36" s="269" t="n">
        <v>19</v>
      </c>
      <c r="B36" s="137" t="inlineStr">
        <is>
          <t>91.21.22-438</t>
        </is>
      </c>
      <c r="C36" s="268" t="inlineStr">
        <is>
          <t>Установка: передвижная цеолитовая</t>
        </is>
      </c>
      <c r="D36" s="269" t="inlineStr">
        <is>
          <t>маш.час</t>
        </is>
      </c>
      <c r="E36" s="128" t="n">
        <v>56.19</v>
      </c>
      <c r="F36" s="271" t="n">
        <v>38.65</v>
      </c>
      <c r="G36" s="32">
        <f>ROUND(E36*F36,2)</f>
        <v/>
      </c>
      <c r="H36" s="130">
        <f>G36/$G$90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227">
      <c r="A37" s="269" t="n">
        <v>20</v>
      </c>
      <c r="B37" s="137" t="inlineStr">
        <is>
          <t>91.01.01-035</t>
        </is>
      </c>
      <c r="C37" s="268" t="inlineStr">
        <is>
          <t>Бульдозеры, мощность 79 кВт (108 л.с.)</t>
        </is>
      </c>
      <c r="D37" s="269" t="inlineStr">
        <is>
          <t>маш.час</t>
        </is>
      </c>
      <c r="E37" s="128" t="n">
        <v>25.1</v>
      </c>
      <c r="F37" s="271" t="n">
        <v>79.06999999999999</v>
      </c>
      <c r="G37" s="32">
        <f>ROUND(E37*F37,2)</f>
        <v/>
      </c>
      <c r="H37" s="130">
        <f>G37/$G$90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227">
      <c r="A38" s="269" t="n">
        <v>21</v>
      </c>
      <c r="B38" s="137" t="inlineStr">
        <is>
          <t>91.09.12-101</t>
        </is>
      </c>
      <c r="C38" s="268" t="inlineStr">
        <is>
          <t>Станок рельсорезный</t>
        </is>
      </c>
      <c r="D38" s="269" t="inlineStr">
        <is>
          <t>маш.час</t>
        </is>
      </c>
      <c r="E38" s="128" t="n">
        <v>72.11</v>
      </c>
      <c r="F38" s="271" t="n">
        <v>20</v>
      </c>
      <c r="G38" s="32">
        <f>ROUND(E38*F38,2)</f>
        <v/>
      </c>
      <c r="H38" s="130">
        <f>G38/$G$90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227">
      <c r="A39" s="269" t="n">
        <v>22</v>
      </c>
      <c r="B39" s="137" t="inlineStr">
        <is>
          <t>91.05.06-012</t>
        </is>
      </c>
      <c r="C39" s="268" t="inlineStr">
        <is>
          <t>Краны на гусеничном ходу, грузоподъемность до 16 т</t>
        </is>
      </c>
      <c r="D39" s="269" t="inlineStr">
        <is>
          <t>маш.час</t>
        </is>
      </c>
      <c r="E39" s="128" t="n">
        <v>12.25</v>
      </c>
      <c r="F39" s="271" t="n">
        <v>96.89</v>
      </c>
      <c r="G39" s="32">
        <f>ROUND(E39*F39,2)</f>
        <v/>
      </c>
      <c r="H39" s="130">
        <f>G39/$G$90</f>
        <v/>
      </c>
      <c r="I39" s="32">
        <f>ROUND(F39*Прил.10!$D$12,2)</f>
        <v/>
      </c>
      <c r="J39" s="32">
        <f>ROUND(I39*E39,2)</f>
        <v/>
      </c>
    </row>
    <row r="40" hidden="1" outlineLevel="1" ht="14.25" customFormat="1" customHeight="1" s="227">
      <c r="A40" s="269" t="n">
        <v>23</v>
      </c>
      <c r="B40" s="137" t="inlineStr">
        <is>
          <t>91.21.18-031</t>
        </is>
      </c>
      <c r="C40" s="268" t="inlineStr">
        <is>
          <t>Установка: "Суховей"</t>
        </is>
      </c>
      <c r="D40" s="269" t="inlineStr">
        <is>
          <t>маш.час</t>
        </is>
      </c>
      <c r="E40" s="128" t="n">
        <v>82.40000000000001</v>
      </c>
      <c r="F40" s="271" t="n">
        <v>13.49</v>
      </c>
      <c r="G40" s="32">
        <f>ROUND(E40*F40,2)</f>
        <v/>
      </c>
      <c r="H40" s="130">
        <f>G40/$G$90</f>
        <v/>
      </c>
      <c r="I40" s="32">
        <f>ROUND(F40*Прил.10!$D$12,2)</f>
        <v/>
      </c>
      <c r="J40" s="32">
        <f>ROUND(I40*E40,2)</f>
        <v/>
      </c>
    </row>
    <row r="41" hidden="1" outlineLevel="1" ht="25.5" customFormat="1" customHeight="1" s="227">
      <c r="A41" s="269" t="n">
        <v>24</v>
      </c>
      <c r="B41" s="137" t="inlineStr">
        <is>
          <t>91.16.01-002</t>
        </is>
      </c>
      <c r="C41" s="268" t="inlineStr">
        <is>
          <t>Электростанции передвижные, мощность 4 кВт</t>
        </is>
      </c>
      <c r="D41" s="269" t="inlineStr">
        <is>
          <t>маш.час</t>
        </is>
      </c>
      <c r="E41" s="128" t="n">
        <v>36.05</v>
      </c>
      <c r="F41" s="271" t="n">
        <v>27.11</v>
      </c>
      <c r="G41" s="32">
        <f>ROUND(E41*F41,2)</f>
        <v/>
      </c>
      <c r="H41" s="130">
        <f>G41/$G$90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227">
      <c r="A42" s="269" t="n">
        <v>25</v>
      </c>
      <c r="B42" s="137" t="n">
        <v>150202</v>
      </c>
      <c r="C42" s="268" t="inlineStr">
        <is>
          <t>Агрегаты сварочные двухпостовые для ручной сварки: на тракторе 79 кВт (108 л.с.)</t>
        </is>
      </c>
      <c r="D42" s="269" t="inlineStr">
        <is>
          <t>маш.час</t>
        </is>
      </c>
      <c r="E42" s="128" t="n">
        <v>6.66</v>
      </c>
      <c r="F42" s="271" t="n">
        <v>133.97</v>
      </c>
      <c r="G42" s="32">
        <f>ROUND(E42*F42,2)</f>
        <v/>
      </c>
      <c r="H42" s="130">
        <f>G42/$G$90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227">
      <c r="A43" s="269" t="n">
        <v>26</v>
      </c>
      <c r="B43" s="137" t="inlineStr">
        <is>
          <t>91.17.04-233</t>
        </is>
      </c>
      <c r="C43" s="268" t="inlineStr">
        <is>
          <t>Установки для сварки: ручной дуговой (постоянного тока)</t>
        </is>
      </c>
      <c r="D43" s="269" t="inlineStr">
        <is>
          <t>маш.час</t>
        </is>
      </c>
      <c r="E43" s="128" t="n">
        <v>90.26000000000001</v>
      </c>
      <c r="F43" s="271" t="n">
        <v>8.1</v>
      </c>
      <c r="G43" s="32">
        <f>ROUND(E43*F43,2)</f>
        <v/>
      </c>
      <c r="H43" s="130">
        <f>G43/$G$90</f>
        <v/>
      </c>
      <c r="I43" s="32">
        <f>ROUND(F43*Прил.10!$D$12,2)</f>
        <v/>
      </c>
      <c r="J43" s="32">
        <f>ROUND(I43*E43,2)</f>
        <v/>
      </c>
    </row>
    <row r="44" hidden="1" outlineLevel="1" ht="38.25" customFormat="1" customHeight="1" s="227">
      <c r="A44" s="269" t="n">
        <v>27</v>
      </c>
      <c r="B44" s="137" t="n">
        <v>10312</v>
      </c>
      <c r="C44" s="268" t="inlineStr">
        <is>
          <t>Тракторы на гусеничном ходу при работе на других видах строительства 79 кВт (108 л.с.)</t>
        </is>
      </c>
      <c r="D44" s="269" t="inlineStr">
        <is>
          <t>маш.час</t>
        </is>
      </c>
      <c r="E44" s="128" t="n">
        <v>7.98</v>
      </c>
      <c r="F44" s="271" t="n">
        <v>83.09999999999999</v>
      </c>
      <c r="G44" s="32">
        <f>ROUND(E44*F44,2)</f>
        <v/>
      </c>
      <c r="H44" s="130">
        <f>G44/$G$90</f>
        <v/>
      </c>
      <c r="I44" s="32">
        <f>ROUND(F44*Прил.10!$D$12,2)</f>
        <v/>
      </c>
      <c r="J44" s="32">
        <f>ROUND(I44*E44,2)</f>
        <v/>
      </c>
    </row>
    <row r="45" hidden="1" outlineLevel="1" ht="25.5" customFormat="1" customHeight="1" s="227">
      <c r="A45" s="269" t="n">
        <v>28</v>
      </c>
      <c r="B45" s="137" t="n">
        <v>21141</v>
      </c>
      <c r="C45" s="268" t="inlineStr">
        <is>
          <t>Краны на автомобильном ходу при работе на других видах строительства 10 т</t>
        </is>
      </c>
      <c r="D45" s="269" t="inlineStr">
        <is>
          <t>маш.час</t>
        </is>
      </c>
      <c r="E45" s="128" t="n">
        <v>5.35</v>
      </c>
      <c r="F45" s="271" t="n">
        <v>111.99</v>
      </c>
      <c r="G45" s="32">
        <f>ROUND(E45*F45,2)</f>
        <v/>
      </c>
      <c r="H45" s="130">
        <f>G45/$G$90</f>
        <v/>
      </c>
      <c r="I45" s="32">
        <f>ROUND(F45*Прил.10!$D$12,2)</f>
        <v/>
      </c>
      <c r="J45" s="32">
        <f>ROUND(I45*E45,2)</f>
        <v/>
      </c>
    </row>
    <row r="46" hidden="1" outlineLevel="1" ht="25.5" customFormat="1" customHeight="1" s="227">
      <c r="A46" s="269" t="n">
        <v>29</v>
      </c>
      <c r="B46" s="137" t="inlineStr">
        <is>
          <t>91.06.01-003</t>
        </is>
      </c>
      <c r="C46" s="268" t="inlineStr">
        <is>
          <t>Домкраты гидравлические, грузоподъемность 63-100 т</t>
        </is>
      </c>
      <c r="D46" s="269" t="inlineStr">
        <is>
          <t>маш.час</t>
        </is>
      </c>
      <c r="E46" s="128" t="n">
        <v>628.72</v>
      </c>
      <c r="F46" s="271" t="n">
        <v>0.9</v>
      </c>
      <c r="G46" s="32">
        <f>ROUND(E46*F46,2)</f>
        <v/>
      </c>
      <c r="H46" s="130">
        <f>G46/$G$90</f>
        <v/>
      </c>
      <c r="I46" s="32">
        <f>ROUND(F46*Прил.10!$D$12,2)</f>
        <v/>
      </c>
      <c r="J46" s="32">
        <f>ROUND(I46*E46,2)</f>
        <v/>
      </c>
    </row>
    <row r="47" hidden="1" outlineLevel="1" ht="14.25" customFormat="1" customHeight="1" s="227">
      <c r="A47" s="269" t="n">
        <v>30</v>
      </c>
      <c r="B47" s="137" t="inlineStr">
        <is>
          <t>91.05.01-017</t>
        </is>
      </c>
      <c r="C47" s="268" t="inlineStr">
        <is>
          <t>Краны башенные, грузоподъемность 8 т</t>
        </is>
      </c>
      <c r="D47" s="269" t="inlineStr">
        <is>
          <t>маш.час</t>
        </is>
      </c>
      <c r="E47" s="128" t="n">
        <v>6.16</v>
      </c>
      <c r="F47" s="271" t="n">
        <v>86.40000000000001</v>
      </c>
      <c r="G47" s="32">
        <f>ROUND(E47*F47,2)</f>
        <v/>
      </c>
      <c r="H47" s="130">
        <f>G47/$G$90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227">
      <c r="A48" s="269" t="n">
        <v>31</v>
      </c>
      <c r="B48" s="137" t="n">
        <v>21243</v>
      </c>
      <c r="C48" s="268" t="inlineStr">
        <is>
          <t>Краны на гусеничном ходу при работе на других видах строительства до 16 т</t>
        </is>
      </c>
      <c r="D48" s="269" t="inlineStr">
        <is>
          <t>маш.час</t>
        </is>
      </c>
      <c r="E48" s="128" t="n">
        <v>4.72</v>
      </c>
      <c r="F48" s="271" t="n">
        <v>96.89</v>
      </c>
      <c r="G48" s="32">
        <f>ROUND(E48*F48,2)</f>
        <v/>
      </c>
      <c r="H48" s="130">
        <f>G48/$G$90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227">
      <c r="A49" s="269" t="n">
        <v>32</v>
      </c>
      <c r="B49" s="137" t="n">
        <v>150701</v>
      </c>
      <c r="C49" s="268" t="inlineStr">
        <is>
          <t>Трубоукладчики для труб диаметром: до 400 мм грузоподъемностью 6,3 т</t>
        </is>
      </c>
      <c r="D49" s="269" t="inlineStr">
        <is>
          <t>маш.час</t>
        </is>
      </c>
      <c r="E49" s="128" t="n">
        <v>2.81</v>
      </c>
      <c r="F49" s="271" t="n">
        <v>160.03</v>
      </c>
      <c r="G49" s="32">
        <f>ROUND(E49*F49,2)</f>
        <v/>
      </c>
      <c r="H49" s="130">
        <f>G49/$G$90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227">
      <c r="A50" s="269" t="n">
        <v>33</v>
      </c>
      <c r="B50" s="137" t="inlineStr">
        <is>
          <t>91.14.02-002</t>
        </is>
      </c>
      <c r="C50" s="268" t="inlineStr">
        <is>
          <t>Автомобили бортовые, грузоподъемность: до 8 т</t>
        </is>
      </c>
      <c r="D50" s="269" t="inlineStr">
        <is>
          <t>маш.час</t>
        </is>
      </c>
      <c r="E50" s="128" t="n">
        <v>4.04</v>
      </c>
      <c r="F50" s="271" t="n">
        <v>85.84</v>
      </c>
      <c r="G50" s="32">
        <f>ROUND(E50*F50,2)</f>
        <v/>
      </c>
      <c r="H50" s="130">
        <f>G50/$G$90</f>
        <v/>
      </c>
      <c r="I50" s="32">
        <f>ROUND(F50*Прил.10!$D$12,2)</f>
        <v/>
      </c>
      <c r="J50" s="32">
        <f>ROUND(I50*E50,2)</f>
        <v/>
      </c>
    </row>
    <row r="51" hidden="1" outlineLevel="1" ht="25.5" customFormat="1" customHeight="1" s="227">
      <c r="A51" s="269" t="n">
        <v>34</v>
      </c>
      <c r="B51" s="137" t="n">
        <v>41000</v>
      </c>
      <c r="C51" s="268" t="inlineStr">
        <is>
          <t>Преобразователи сварочные с номинальным сварочным током 315-500 А</t>
        </is>
      </c>
      <c r="D51" s="269" t="inlineStr">
        <is>
          <t>маш.час</t>
        </is>
      </c>
      <c r="E51" s="128" t="n">
        <v>27.4</v>
      </c>
      <c r="F51" s="271" t="n">
        <v>12.31</v>
      </c>
      <c r="G51" s="32">
        <f>ROUND(E51*F51,2)</f>
        <v/>
      </c>
      <c r="H51" s="130">
        <f>G51/$G$90</f>
        <v/>
      </c>
      <c r="I51" s="32">
        <f>ROUND(F51*Прил.10!$D$12,2)</f>
        <v/>
      </c>
      <c r="J51" s="32">
        <f>ROUND(I51*E51,2)</f>
        <v/>
      </c>
    </row>
    <row r="52" hidden="1" outlineLevel="1" ht="38.25" customFormat="1" customHeight="1" s="227">
      <c r="A52" s="269" t="n">
        <v>35</v>
      </c>
      <c r="B52" s="137" t="n">
        <v>60248</v>
      </c>
      <c r="C52" s="268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269" t="inlineStr">
        <is>
          <t>маш.час</t>
        </is>
      </c>
      <c r="E52" s="128" t="n">
        <v>2.65</v>
      </c>
      <c r="F52" s="271" t="n">
        <v>115.27</v>
      </c>
      <c r="G52" s="32">
        <f>ROUND(E52*F52,2)</f>
        <v/>
      </c>
      <c r="H52" s="130">
        <f>G52/$G$90</f>
        <v/>
      </c>
      <c r="I52" s="32">
        <f>ROUND(F52*Прил.10!$D$12,2)</f>
        <v/>
      </c>
      <c r="J52" s="32">
        <f>ROUND(I52*E52,2)</f>
        <v/>
      </c>
    </row>
    <row r="53" hidden="1" outlineLevel="1" ht="25.5" customFormat="1" customHeight="1" s="227">
      <c r="A53" s="269" t="n">
        <v>36</v>
      </c>
      <c r="B53" s="137" t="n">
        <v>400001</v>
      </c>
      <c r="C53" s="268" t="inlineStr">
        <is>
          <t>Автомобили бортовые, грузоподъемность до 5 т</t>
        </is>
      </c>
      <c r="D53" s="269" t="inlineStr">
        <is>
          <t>маш.час</t>
        </is>
      </c>
      <c r="E53" s="128" t="n">
        <v>3.32</v>
      </c>
      <c r="F53" s="271" t="n">
        <v>87.17</v>
      </c>
      <c r="G53" s="32">
        <f>ROUND(E53*F53,2)</f>
        <v/>
      </c>
      <c r="H53" s="130">
        <f>G53/$G$90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227">
      <c r="A54" s="269" t="n">
        <v>37</v>
      </c>
      <c r="B54" s="137" t="n">
        <v>70149</v>
      </c>
      <c r="C54" s="268" t="inlineStr">
        <is>
          <t>Бульдозеры при работе на других видах строительства 79 кВт (108 л.с.)</t>
        </is>
      </c>
      <c r="D54" s="269" t="inlineStr">
        <is>
          <t>маш.час</t>
        </is>
      </c>
      <c r="E54" s="128" t="n">
        <v>3.15</v>
      </c>
      <c r="F54" s="271" t="n">
        <v>79.06999999999999</v>
      </c>
      <c r="G54" s="32">
        <f>ROUND(E54*F54,2)</f>
        <v/>
      </c>
      <c r="H54" s="130">
        <f>G54/$G$90</f>
        <v/>
      </c>
      <c r="I54" s="32">
        <f>ROUND(F54*Прил.10!$D$12,2)</f>
        <v/>
      </c>
      <c r="J54" s="32">
        <f>ROUND(I54*E54,2)</f>
        <v/>
      </c>
    </row>
    <row r="55" hidden="1" outlineLevel="1" ht="25.5" customFormat="1" customHeight="1" s="227">
      <c r="A55" s="269" t="n">
        <v>38</v>
      </c>
      <c r="B55" s="137" t="n">
        <v>40502</v>
      </c>
      <c r="C55" s="268" t="inlineStr">
        <is>
          <t>Установки для сварки ручной дуговой (постоянного тока)</t>
        </is>
      </c>
      <c r="D55" s="269" t="inlineStr">
        <is>
          <t>маш.час</t>
        </is>
      </c>
      <c r="E55" s="128" t="n">
        <v>23.48</v>
      </c>
      <c r="F55" s="271" t="n">
        <v>8.1</v>
      </c>
      <c r="G55" s="32">
        <f>ROUND(E55*F55,2)</f>
        <v/>
      </c>
      <c r="H55" s="130">
        <f>G55/$G$90</f>
        <v/>
      </c>
      <c r="I55" s="32">
        <f>ROUND(F55*Прил.10!$D$12,2)</f>
        <v/>
      </c>
      <c r="J55" s="32">
        <f>ROUND(I55*E55,2)</f>
        <v/>
      </c>
    </row>
    <row r="56" hidden="1" outlineLevel="1" ht="25.5" customFormat="1" customHeight="1" s="227">
      <c r="A56" s="269" t="n">
        <v>39</v>
      </c>
      <c r="B56" s="137" t="inlineStr">
        <is>
          <t>91.21.22-091</t>
        </is>
      </c>
      <c r="C56" s="268" t="inlineStr">
        <is>
          <t>Выпрямитель полупроводниковый для подогрева трансформаторов</t>
        </is>
      </c>
      <c r="D56" s="269" t="inlineStr">
        <is>
          <t>маш.час</t>
        </is>
      </c>
      <c r="E56" s="128" t="n">
        <v>46.4</v>
      </c>
      <c r="F56" s="271" t="n">
        <v>3.82</v>
      </c>
      <c r="G56" s="32">
        <f>ROUND(E56*F56,2)</f>
        <v/>
      </c>
      <c r="H56" s="130">
        <f>G56/$G$90</f>
        <v/>
      </c>
      <c r="I56" s="32">
        <f>ROUND(F56*Прил.10!$D$12,2)</f>
        <v/>
      </c>
      <c r="J56" s="32">
        <f>ROUND(I56*E56,2)</f>
        <v/>
      </c>
    </row>
    <row r="57" hidden="1" outlineLevel="1" ht="14.25" customFormat="1" customHeight="1" s="227">
      <c r="A57" s="269" t="n">
        <v>40</v>
      </c>
      <c r="B57" s="137" t="inlineStr">
        <is>
          <t>91.21.22-491</t>
        </is>
      </c>
      <c r="C57" s="268" t="inlineStr">
        <is>
          <t>Шинотрубогиб</t>
        </is>
      </c>
      <c r="D57" s="269" t="inlineStr">
        <is>
          <t>маш.час</t>
        </is>
      </c>
      <c r="E57" s="128" t="n">
        <v>9.42</v>
      </c>
      <c r="F57" s="271" t="n">
        <v>15.24</v>
      </c>
      <c r="G57" s="32">
        <f>ROUND(E57*F57,2)</f>
        <v/>
      </c>
      <c r="H57" s="130">
        <f>G57/$G$90</f>
        <v/>
      </c>
      <c r="I57" s="32">
        <f>ROUND(F57*Прил.10!$D$12,2)</f>
        <v/>
      </c>
      <c r="J57" s="32">
        <f>ROUND(I57*E57,2)</f>
        <v/>
      </c>
    </row>
    <row r="58" hidden="1" outlineLevel="1" ht="25.5" customFormat="1" customHeight="1" s="227">
      <c r="A58" s="269" t="n">
        <v>41</v>
      </c>
      <c r="B58" s="137" t="inlineStr">
        <is>
          <t>91.15.03-014</t>
        </is>
      </c>
      <c r="C58" s="268" t="inlineStr">
        <is>
          <t>Тракторы на пневмоколесном ходу, мощность 59 кВт (80 л.с.)</t>
        </is>
      </c>
      <c r="D58" s="269" t="inlineStr">
        <is>
          <t>маш.час</t>
        </is>
      </c>
      <c r="E58" s="128" t="n">
        <v>1.76</v>
      </c>
      <c r="F58" s="271" t="n">
        <v>74.61</v>
      </c>
      <c r="G58" s="32">
        <f>ROUND(E58*F58,2)</f>
        <v/>
      </c>
      <c r="H58" s="130">
        <f>G58/$G$90</f>
        <v/>
      </c>
      <c r="I58" s="32">
        <f>ROUND(F58*Прил.10!$D$12,2)</f>
        <v/>
      </c>
      <c r="J58" s="32">
        <f>ROUND(I58*E58,2)</f>
        <v/>
      </c>
    </row>
    <row r="59" hidden="1" outlineLevel="1" ht="14.25" customFormat="1" customHeight="1" s="227">
      <c r="A59" s="269" t="n">
        <v>42</v>
      </c>
      <c r="B59" s="137" t="inlineStr">
        <is>
          <t>91.08.04-021</t>
        </is>
      </c>
      <c r="C59" s="268" t="inlineStr">
        <is>
          <t>Котлы битумные: передвижные 400 л</t>
        </is>
      </c>
      <c r="D59" s="269" t="inlineStr">
        <is>
          <t>маш.час</t>
        </is>
      </c>
      <c r="E59" s="128" t="n">
        <v>3.76</v>
      </c>
      <c r="F59" s="271" t="n">
        <v>30</v>
      </c>
      <c r="G59" s="32">
        <f>ROUND(E59*F59,2)</f>
        <v/>
      </c>
      <c r="H59" s="130">
        <f>G59/$G$90</f>
        <v/>
      </c>
      <c r="I59" s="32">
        <f>ROUND(F59*Прил.10!$D$12,2)</f>
        <v/>
      </c>
      <c r="J59" s="32">
        <f>ROUND(I59*E59,2)</f>
        <v/>
      </c>
    </row>
    <row r="60" hidden="1" outlineLevel="1" ht="25.5" customFormat="1" customHeight="1" s="227">
      <c r="A60" s="269" t="n">
        <v>43</v>
      </c>
      <c r="B60" s="137" t="inlineStr">
        <is>
          <t>91.08.09-023</t>
        </is>
      </c>
      <c r="C60" s="268" t="inlineStr">
        <is>
          <t>Трамбовки пневматические при работе от: передвижных компрессорных станций</t>
        </is>
      </c>
      <c r="D60" s="269" t="inlineStr">
        <is>
          <t>маш.час</t>
        </is>
      </c>
      <c r="E60" s="128" t="n">
        <v>204.99</v>
      </c>
      <c r="F60" s="271" t="n">
        <v>0.55</v>
      </c>
      <c r="G60" s="32">
        <f>ROUND(E60*F60,2)</f>
        <v/>
      </c>
      <c r="H60" s="130">
        <f>G60/$G$90</f>
        <v/>
      </c>
      <c r="I60" s="32">
        <f>ROUND(F60*Прил.10!$D$12,2)</f>
        <v/>
      </c>
      <c r="J60" s="32">
        <f>ROUND(I60*E60,2)</f>
        <v/>
      </c>
    </row>
    <row r="61" hidden="1" outlineLevel="1" ht="25.5" customFormat="1" customHeight="1" s="227">
      <c r="A61" s="269" t="n">
        <v>44</v>
      </c>
      <c r="B61" s="137" t="inlineStr">
        <is>
          <t>91.19.02-002</t>
        </is>
      </c>
      <c r="C61" s="268" t="inlineStr">
        <is>
          <t>Маслонасосы шестеренные, производительность м3/час: 2,3</t>
        </is>
      </c>
      <c r="D61" s="269" t="inlineStr">
        <is>
          <t>маш.час</t>
        </is>
      </c>
      <c r="E61" s="128" t="n">
        <v>99.56999999999999</v>
      </c>
      <c r="F61" s="271" t="n">
        <v>0.9</v>
      </c>
      <c r="G61" s="32">
        <f>ROUND(E61*F61,2)</f>
        <v/>
      </c>
      <c r="H61" s="130">
        <f>G61/$G$90</f>
        <v/>
      </c>
      <c r="I61" s="32">
        <f>ROUND(F61*Прил.10!$D$12,2)</f>
        <v/>
      </c>
      <c r="J61" s="32">
        <f>ROUND(I61*E61,2)</f>
        <v/>
      </c>
    </row>
    <row r="62" hidden="1" outlineLevel="1" ht="25.5" customFormat="1" customHeight="1" s="227">
      <c r="A62" s="269" t="n">
        <v>45</v>
      </c>
      <c r="B62" s="137" t="n">
        <v>31812</v>
      </c>
      <c r="C62" s="268" t="inlineStr">
        <is>
          <t>Погрузчики одноковшовые универсальные фронтальные пневмоколесные 3 т</t>
        </is>
      </c>
      <c r="D62" s="269" t="inlineStr">
        <is>
          <t>маш.час</t>
        </is>
      </c>
      <c r="E62" s="128" t="n">
        <v>0.96</v>
      </c>
      <c r="F62" s="271" t="n">
        <v>90.40000000000001</v>
      </c>
      <c r="G62" s="32">
        <f>ROUND(E62*F62,2)</f>
        <v/>
      </c>
      <c r="H62" s="130">
        <f>G62/$G$90</f>
        <v/>
      </c>
      <c r="I62" s="32">
        <f>ROUND(F62*Прил.10!$D$12,2)</f>
        <v/>
      </c>
      <c r="J62" s="32">
        <f>ROUND(I62*E62,2)</f>
        <v/>
      </c>
    </row>
    <row r="63" hidden="1" outlineLevel="1" ht="25.5" customFormat="1" customHeight="1" s="227">
      <c r="A63" s="269" t="n">
        <v>46</v>
      </c>
      <c r="B63" s="137" t="n">
        <v>331100</v>
      </c>
      <c r="C63" s="268" t="inlineStr">
        <is>
          <t>Трамбовки пневматические при работе от: передвижных компрессорных станций</t>
        </is>
      </c>
      <c r="D63" s="269" t="inlineStr">
        <is>
          <t>маш.час</t>
        </is>
      </c>
      <c r="E63" s="128" t="n">
        <v>120.95</v>
      </c>
      <c r="F63" s="271" t="n">
        <v>0.55</v>
      </c>
      <c r="G63" s="32">
        <f>ROUND(E63*F63,2)</f>
        <v/>
      </c>
      <c r="H63" s="130">
        <f>G63/$G$90</f>
        <v/>
      </c>
      <c r="I63" s="32">
        <f>ROUND(F63*Прил.10!$D$12,2)</f>
        <v/>
      </c>
      <c r="J63" s="32">
        <f>ROUND(I63*E63,2)</f>
        <v/>
      </c>
    </row>
    <row r="64" hidden="1" outlineLevel="1" ht="14.25" customFormat="1" customHeight="1" s="227">
      <c r="A64" s="269" t="n">
        <v>47</v>
      </c>
      <c r="B64" s="137" t="n">
        <v>40102</v>
      </c>
      <c r="C64" s="268" t="inlineStr">
        <is>
          <t>Электростанции передвижные 4 кВт</t>
        </is>
      </c>
      <c r="D64" s="269" t="inlineStr">
        <is>
          <t>маш.час</t>
        </is>
      </c>
      <c r="E64" s="128" t="n">
        <v>2.33</v>
      </c>
      <c r="F64" s="271" t="n">
        <v>27.11</v>
      </c>
      <c r="G64" s="32">
        <f>ROUND(E64*F64,2)</f>
        <v/>
      </c>
      <c r="H64" s="130">
        <f>G64/$G$90</f>
        <v/>
      </c>
      <c r="I64" s="32">
        <f>ROUND(F64*Прил.10!$D$12,2)</f>
        <v/>
      </c>
      <c r="J64" s="32">
        <f>ROUND(I64*E64,2)</f>
        <v/>
      </c>
    </row>
    <row r="65" hidden="1" outlineLevel="1" ht="63.75" customFormat="1" customHeight="1" s="227">
      <c r="A65" s="269" t="n">
        <v>48</v>
      </c>
      <c r="B65" s="137" t="n">
        <v>42901</v>
      </c>
      <c r="C65" s="268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269" t="inlineStr">
        <is>
          <t>маш.час</t>
        </is>
      </c>
      <c r="E65" s="128" t="n">
        <v>2.13</v>
      </c>
      <c r="F65" s="271" t="n">
        <v>26.32</v>
      </c>
      <c r="G65" s="32">
        <f>ROUND(E65*F65,2)</f>
        <v/>
      </c>
      <c r="H65" s="130">
        <f>G65/$G$90</f>
        <v/>
      </c>
      <c r="I65" s="32">
        <f>ROUND(F65*Прил.10!$D$12,2)</f>
        <v/>
      </c>
      <c r="J65" s="32">
        <f>ROUND(I65*E65,2)</f>
        <v/>
      </c>
    </row>
    <row r="66" hidden="1" outlineLevel="1" ht="25.5" customFormat="1" customHeight="1" s="227">
      <c r="A66" s="269" t="n">
        <v>49</v>
      </c>
      <c r="B66" s="137" t="inlineStr">
        <is>
          <t>91.05.01-025</t>
        </is>
      </c>
      <c r="C66" s="268" t="inlineStr">
        <is>
          <t>Краны башенные, грузоподъемность 25-75 т</t>
        </is>
      </c>
      <c r="D66" s="269" t="inlineStr">
        <is>
          <t>маш.час</t>
        </is>
      </c>
      <c r="E66" s="128" t="n">
        <v>0.17</v>
      </c>
      <c r="F66" s="271" t="n">
        <v>312.21</v>
      </c>
      <c r="G66" s="32">
        <f>ROUND(E66*F66,2)</f>
        <v/>
      </c>
      <c r="H66" s="130">
        <f>G66/$G$90</f>
        <v/>
      </c>
      <c r="I66" s="32">
        <f>ROUND(F66*Прил.10!$D$12,2)</f>
        <v/>
      </c>
      <c r="J66" s="32">
        <f>ROUND(I66*E66,2)</f>
        <v/>
      </c>
    </row>
    <row r="67" hidden="1" outlineLevel="1" ht="14.25" customFormat="1" customHeight="1" s="227">
      <c r="A67" s="269" t="n">
        <v>50</v>
      </c>
      <c r="B67" s="137" t="inlineStr">
        <is>
          <t>91.05.02-005</t>
        </is>
      </c>
      <c r="C67" s="268" t="inlineStr">
        <is>
          <t>Краны козловые, грузоподъемность 32 т</t>
        </is>
      </c>
      <c r="D67" s="269" t="inlineStr">
        <is>
          <t>маш.час</t>
        </is>
      </c>
      <c r="E67" s="128" t="n">
        <v>0.43</v>
      </c>
      <c r="F67" s="271" t="n">
        <v>120.24</v>
      </c>
      <c r="G67" s="32">
        <f>ROUND(E67*F67,2)</f>
        <v/>
      </c>
      <c r="H67" s="130">
        <f>G67/$G$90</f>
        <v/>
      </c>
      <c r="I67" s="32">
        <f>ROUND(F67*Прил.10!$D$12,2)</f>
        <v/>
      </c>
      <c r="J67" s="32">
        <f>ROUND(I67*E67,2)</f>
        <v/>
      </c>
    </row>
    <row r="68" hidden="1" outlineLevel="1" ht="14.25" customFormat="1" customHeight="1" s="227">
      <c r="A68" s="269" t="n">
        <v>51</v>
      </c>
      <c r="B68" s="137" t="inlineStr">
        <is>
          <t>91.21.18-051</t>
        </is>
      </c>
      <c r="C68" s="268" t="inlineStr">
        <is>
          <t>Шкаф сушильный</t>
        </is>
      </c>
      <c r="D68" s="269" t="inlineStr">
        <is>
          <t>маш.час</t>
        </is>
      </c>
      <c r="E68" s="128" t="n">
        <v>18.56</v>
      </c>
      <c r="F68" s="271" t="n">
        <v>2.67</v>
      </c>
      <c r="G68" s="32">
        <f>ROUND(E68*F68,2)</f>
        <v/>
      </c>
      <c r="H68" s="130">
        <f>G68/$G$90</f>
        <v/>
      </c>
      <c r="I68" s="32">
        <f>ROUND(F68*Прил.10!$D$12,2)</f>
        <v/>
      </c>
      <c r="J68" s="32">
        <f>ROUND(I68*E68,2)</f>
        <v/>
      </c>
    </row>
    <row r="69" hidden="1" outlineLevel="1" ht="14.25" customFormat="1" customHeight="1" s="227">
      <c r="A69" s="269" t="n">
        <v>52</v>
      </c>
      <c r="B69" s="137" t="n">
        <v>330301</v>
      </c>
      <c r="C69" s="268" t="inlineStr">
        <is>
          <t>Машины шлифовальные: электрические</t>
        </is>
      </c>
      <c r="D69" s="269" t="inlineStr">
        <is>
          <t>маш.час</t>
        </is>
      </c>
      <c r="E69" s="128" t="n">
        <v>7.56</v>
      </c>
      <c r="F69" s="271" t="n">
        <v>5.13</v>
      </c>
      <c r="G69" s="32">
        <f>ROUND(E69*F69,2)</f>
        <v/>
      </c>
      <c r="H69" s="130">
        <f>G69/$G$90</f>
        <v/>
      </c>
      <c r="I69" s="32">
        <f>ROUND(F69*Прил.10!$D$12,2)</f>
        <v/>
      </c>
      <c r="J69" s="32">
        <f>ROUND(I69*E69,2)</f>
        <v/>
      </c>
    </row>
    <row r="70" hidden="1" outlineLevel="1" ht="25.5" customFormat="1" customHeight="1" s="227">
      <c r="A70" s="269" t="n">
        <v>53</v>
      </c>
      <c r="B70" s="137" t="inlineStr">
        <is>
          <t>91.19.10-031</t>
        </is>
      </c>
      <c r="C70" s="268" t="inlineStr">
        <is>
          <t>Станция насосная для привода гидродомкратов</t>
        </is>
      </c>
      <c r="D70" s="269" t="inlineStr">
        <is>
          <t>маш.час</t>
        </is>
      </c>
      <c r="E70" s="128" t="n">
        <v>18.1</v>
      </c>
      <c r="F70" s="271" t="n">
        <v>1.82</v>
      </c>
      <c r="G70" s="32">
        <f>ROUND(E70*F70,2)</f>
        <v/>
      </c>
      <c r="H70" s="130">
        <f>G70/$G$90</f>
        <v/>
      </c>
      <c r="I70" s="32">
        <f>ROUND(F70*Прил.10!$D$12,2)</f>
        <v/>
      </c>
      <c r="J70" s="32">
        <f>ROUND(I70*E70,2)</f>
        <v/>
      </c>
    </row>
    <row r="71" hidden="1" outlineLevel="1" ht="25.5" customFormat="1" customHeight="1" s="227">
      <c r="A71" s="269" t="n">
        <v>54</v>
      </c>
      <c r="B71" s="137" t="n">
        <v>30304</v>
      </c>
      <c r="C71" s="268" t="inlineStr">
        <is>
          <t>Лебедки ручные и рычажные тяговым усилием 29,43 кН (3 т)</t>
        </is>
      </c>
      <c r="D71" s="269" t="inlineStr">
        <is>
          <t>маш.час</t>
        </is>
      </c>
      <c r="E71" s="128" t="n">
        <v>14.8</v>
      </c>
      <c r="F71" s="271" t="n">
        <v>0.9</v>
      </c>
      <c r="G71" s="32">
        <f>ROUND(E71*F71,2)</f>
        <v/>
      </c>
      <c r="H71" s="130">
        <f>G71/$G$90</f>
        <v/>
      </c>
      <c r="I71" s="32">
        <f>ROUND(F71*Прил.10!$D$12,2)</f>
        <v/>
      </c>
      <c r="J71" s="32">
        <f>ROUND(I71*E71,2)</f>
        <v/>
      </c>
    </row>
    <row r="72" hidden="1" outlineLevel="1" ht="25.5" customFormat="1" customHeight="1" s="227">
      <c r="A72" s="269" t="n">
        <v>55</v>
      </c>
      <c r="B72" s="137" t="inlineStr">
        <is>
          <t>91.14.03-001</t>
        </is>
      </c>
      <c r="C72" s="268" t="inlineStr">
        <is>
          <t>Автомобиль-самосвал, грузоподъемность: до 7 т</t>
        </is>
      </c>
      <c r="D72" s="269" t="inlineStr">
        <is>
          <t>маш.час</t>
        </is>
      </c>
      <c r="E72" s="128" t="n">
        <v>0.14</v>
      </c>
      <c r="F72" s="271" t="n">
        <v>89.54000000000001</v>
      </c>
      <c r="G72" s="32">
        <f>ROUND(E72*F72,2)</f>
        <v/>
      </c>
      <c r="H72" s="130">
        <f>G72/$G$90</f>
        <v/>
      </c>
      <c r="I72" s="32">
        <f>ROUND(F72*Прил.10!$D$12,2)</f>
        <v/>
      </c>
      <c r="J72" s="32">
        <f>ROUND(I72*E72,2)</f>
        <v/>
      </c>
    </row>
    <row r="73" hidden="1" outlineLevel="1" ht="38.25" customFormat="1" customHeight="1" s="227">
      <c r="A73" s="269" t="n">
        <v>56</v>
      </c>
      <c r="B73" s="137" t="n">
        <v>70117</v>
      </c>
      <c r="C73" s="268" t="inlineStr">
        <is>
          <t>Бульдозеры при работе на сооружении магистральных трубопроводов 96 кВт (130 л.с.)</t>
        </is>
      </c>
      <c r="D73" s="269" t="inlineStr">
        <is>
          <t>маш.час</t>
        </is>
      </c>
      <c r="E73" s="128" t="n">
        <v>0.08</v>
      </c>
      <c r="F73" s="271" t="n">
        <v>149.2</v>
      </c>
      <c r="G73" s="32">
        <f>ROUND(E73*F73,2)</f>
        <v/>
      </c>
      <c r="H73" s="130">
        <f>G73/$G$90</f>
        <v/>
      </c>
      <c r="I73" s="32">
        <f>ROUND(F73*Прил.10!$D$12,2)</f>
        <v/>
      </c>
      <c r="J73" s="32">
        <f>ROUND(I73*E73,2)</f>
        <v/>
      </c>
    </row>
    <row r="74" hidden="1" outlineLevel="1" ht="14.25" customFormat="1" customHeight="1" s="227">
      <c r="A74" s="269" t="n">
        <v>57</v>
      </c>
      <c r="B74" s="137" t="n">
        <v>151700</v>
      </c>
      <c r="C74" s="268" t="inlineStr">
        <is>
          <t>Установки для подогрева стыков</t>
        </is>
      </c>
      <c r="D74" s="269" t="inlineStr">
        <is>
          <t>маш.час</t>
        </is>
      </c>
      <c r="E74" s="128" t="n">
        <v>0.31</v>
      </c>
      <c r="F74" s="271" t="n">
        <v>36.9</v>
      </c>
      <c r="G74" s="32">
        <f>ROUND(E74*F74,2)</f>
        <v/>
      </c>
      <c r="H74" s="130">
        <f>G74/$G$90</f>
        <v/>
      </c>
      <c r="I74" s="32">
        <f>ROUND(F74*Прил.10!$D$12,2)</f>
        <v/>
      </c>
      <c r="J74" s="32">
        <f>ROUND(I74*E74,2)</f>
        <v/>
      </c>
    </row>
    <row r="75" hidden="1" outlineLevel="1" ht="14.25" customFormat="1" customHeight="1" s="227">
      <c r="A75" s="269" t="n">
        <v>58</v>
      </c>
      <c r="B75" s="137" t="n">
        <v>30101</v>
      </c>
      <c r="C75" s="268" t="inlineStr">
        <is>
          <t>Автопогрузчики 5 т</t>
        </is>
      </c>
      <c r="D75" s="269" t="inlineStr">
        <is>
          <t>маш.час</t>
        </is>
      </c>
      <c r="E75" s="128" t="n">
        <v>0.12</v>
      </c>
      <c r="F75" s="271" t="n">
        <v>89.98999999999999</v>
      </c>
      <c r="G75" s="32">
        <f>ROUND(E75*F75,2)</f>
        <v/>
      </c>
      <c r="H75" s="130">
        <f>G75/$G$90</f>
        <v/>
      </c>
      <c r="I75" s="32">
        <f>ROUND(F75*Прил.10!$D$12,2)</f>
        <v/>
      </c>
      <c r="J75" s="32">
        <f>ROUND(I75*E75,2)</f>
        <v/>
      </c>
    </row>
    <row r="76" hidden="1" outlineLevel="1" ht="25.5" customFormat="1" customHeight="1" s="227">
      <c r="A76" s="269" t="n">
        <v>59</v>
      </c>
      <c r="B76" s="137" t="n">
        <v>30501</v>
      </c>
      <c r="C76" s="268" t="inlineStr">
        <is>
          <t>Лебедки тракторные тяговым усилием 78,48 кН (8 т)</t>
        </is>
      </c>
      <c r="D76" s="269" t="inlineStr">
        <is>
          <t>маш.час</t>
        </is>
      </c>
      <c r="E76" s="128" t="n">
        <v>0.96</v>
      </c>
      <c r="F76" s="271" t="n">
        <v>9.210000000000001</v>
      </c>
      <c r="G76" s="32">
        <f>ROUND(E76*F76,2)</f>
        <v/>
      </c>
      <c r="H76" s="130">
        <f>G76/$G$90</f>
        <v/>
      </c>
      <c r="I76" s="32">
        <f>ROUND(F76*Прил.10!$D$12,2)</f>
        <v/>
      </c>
      <c r="J76" s="32">
        <f>ROUND(I76*E76,2)</f>
        <v/>
      </c>
    </row>
    <row r="77" hidden="1" outlineLevel="1" ht="14.25" customFormat="1" customHeight="1" s="227">
      <c r="A77" s="269" t="n">
        <v>60</v>
      </c>
      <c r="B77" s="137" t="inlineStr">
        <is>
          <t>91.07.04-001</t>
        </is>
      </c>
      <c r="C77" s="268" t="inlineStr">
        <is>
          <t>Вибратор глубинный</t>
        </is>
      </c>
      <c r="D77" s="269" t="inlineStr">
        <is>
          <t>маш.час</t>
        </is>
      </c>
      <c r="E77" s="128" t="n">
        <v>4.32</v>
      </c>
      <c r="F77" s="271" t="n">
        <v>1.9</v>
      </c>
      <c r="G77" s="32">
        <f>ROUND(E77*F77,2)</f>
        <v/>
      </c>
      <c r="H77" s="130">
        <f>G77/$G$90</f>
        <v/>
      </c>
      <c r="I77" s="32">
        <f>ROUND(F77*Прил.10!$D$12,2)</f>
        <v/>
      </c>
      <c r="J77" s="32">
        <f>ROUND(I77*E77,2)</f>
        <v/>
      </c>
    </row>
    <row r="78" hidden="1" outlineLevel="1" ht="14.25" customFormat="1" customHeight="1" s="227">
      <c r="A78" s="269" t="n">
        <v>61</v>
      </c>
      <c r="B78" s="137" t="n">
        <v>40504</v>
      </c>
      <c r="C78" s="268" t="inlineStr">
        <is>
          <t>Аппарат для газовой сварки и резки</t>
        </is>
      </c>
      <c r="D78" s="269" t="inlineStr">
        <is>
          <t>маш.час</t>
        </is>
      </c>
      <c r="E78" s="128" t="n">
        <v>6.54</v>
      </c>
      <c r="F78" s="271" t="n">
        <v>1.2</v>
      </c>
      <c r="G78" s="32">
        <f>ROUND(E78*F78,2)</f>
        <v/>
      </c>
      <c r="H78" s="130">
        <f>G78/$G$90</f>
        <v/>
      </c>
      <c r="I78" s="32">
        <f>ROUND(F78*Прил.10!$D$12,2)</f>
        <v/>
      </c>
      <c r="J78" s="32">
        <f>ROUND(I78*E78,2)</f>
        <v/>
      </c>
    </row>
    <row r="79" hidden="1" outlineLevel="1" ht="14.25" customFormat="1" customHeight="1" s="227">
      <c r="A79" s="269" t="n">
        <v>62</v>
      </c>
      <c r="B79" s="137" t="n">
        <v>111100</v>
      </c>
      <c r="C79" s="268" t="inlineStr">
        <is>
          <t>Вибратор глубинный</t>
        </is>
      </c>
      <c r="D79" s="269" t="inlineStr">
        <is>
          <t>маш.час</t>
        </is>
      </c>
      <c r="E79" s="128" t="n">
        <v>4.11</v>
      </c>
      <c r="F79" s="271" t="n">
        <v>1.9</v>
      </c>
      <c r="G79" s="32">
        <f>ROUND(E79*F79,2)</f>
        <v/>
      </c>
      <c r="H79" s="130">
        <f>G79/$G$90</f>
        <v/>
      </c>
      <c r="I79" s="32">
        <f>ROUND(F79*Прил.10!$D$12,2)</f>
        <v/>
      </c>
      <c r="J79" s="32">
        <f>ROUND(I79*E79,2)</f>
        <v/>
      </c>
    </row>
    <row r="80" hidden="1" outlineLevel="1" ht="38.25" customFormat="1" customHeight="1" s="227">
      <c r="A80" s="269" t="n">
        <v>63</v>
      </c>
      <c r="B80" s="137" t="inlineStr">
        <is>
          <t>91.21.01-012</t>
        </is>
      </c>
      <c r="C80" s="268" t="inlineStr">
        <is>
          <t>Агрегаты окрасочные высокого давления для окраски поверхностей конструкций, мощность 1 кВт</t>
        </is>
      </c>
      <c r="D80" s="269" t="inlineStr">
        <is>
          <t>маш.час</t>
        </is>
      </c>
      <c r="E80" s="128" t="n">
        <v>0.93</v>
      </c>
      <c r="F80" s="271" t="n">
        <v>6.82</v>
      </c>
      <c r="G80" s="32">
        <f>ROUND(E80*F80,2)</f>
        <v/>
      </c>
      <c r="H80" s="130">
        <f>G80/$G$90</f>
        <v/>
      </c>
      <c r="I80" s="32">
        <f>ROUND(F80*Прил.10!$D$12,2)</f>
        <v/>
      </c>
      <c r="J80" s="32">
        <f>ROUND(I80*E80,2)</f>
        <v/>
      </c>
    </row>
    <row r="81" hidden="1" outlineLevel="1" ht="63.75" customFormat="1" customHeight="1" s="227">
      <c r="A81" s="269" t="n">
        <v>64</v>
      </c>
      <c r="B81" s="137" t="n">
        <v>41401</v>
      </c>
      <c r="C81" s="268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269" t="inlineStr">
        <is>
          <t>маш.час</t>
        </is>
      </c>
      <c r="E81" s="128" t="n">
        <v>1.23</v>
      </c>
      <c r="F81" s="271" t="n">
        <v>3.62</v>
      </c>
      <c r="G81" s="32">
        <f>ROUND(E81*F81,2)</f>
        <v/>
      </c>
      <c r="H81" s="130">
        <f>G81/$G$90</f>
        <v/>
      </c>
      <c r="I81" s="32">
        <f>ROUND(F81*Прил.10!$D$12,2)</f>
        <v/>
      </c>
      <c r="J81" s="32">
        <f>ROUND(I81*E81,2)</f>
        <v/>
      </c>
    </row>
    <row r="82" hidden="1" outlineLevel="1" ht="25.5" customFormat="1" customHeight="1" s="227">
      <c r="A82" s="269" t="n">
        <v>65</v>
      </c>
      <c r="B82" s="137" t="n">
        <v>42400</v>
      </c>
      <c r="C82" s="268" t="inlineStr">
        <is>
          <t>Узлы вакуумные испытательные для контроля герметичности шва</t>
        </is>
      </c>
      <c r="D82" s="269" t="inlineStr">
        <is>
          <t>маш.час</t>
        </is>
      </c>
      <c r="E82" s="128" t="n">
        <v>0.32</v>
      </c>
      <c r="F82" s="271" t="n">
        <v>12.24</v>
      </c>
      <c r="G82" s="32">
        <f>ROUND(E82*F82,2)</f>
        <v/>
      </c>
      <c r="H82" s="130">
        <f>G82/$G$90</f>
        <v/>
      </c>
      <c r="I82" s="32">
        <f>ROUND(F82*Прил.10!$D$12,2)</f>
        <v/>
      </c>
      <c r="J82" s="32">
        <f>ROUND(I82*E82,2)</f>
        <v/>
      </c>
    </row>
    <row r="83" hidden="1" outlineLevel="1" ht="14.25" customFormat="1" customHeight="1" s="227">
      <c r="A83" s="269" t="n">
        <v>66</v>
      </c>
      <c r="B83" s="137" t="inlineStr">
        <is>
          <t>91.06.05-011</t>
        </is>
      </c>
      <c r="C83" s="268" t="inlineStr">
        <is>
          <t>Погрузчик, грузоподъемность 5 т</t>
        </is>
      </c>
      <c r="D83" s="269" t="inlineStr">
        <is>
          <t>маш.час</t>
        </is>
      </c>
      <c r="E83" s="128" t="n">
        <v>0.04</v>
      </c>
      <c r="F83" s="271" t="n">
        <v>89.98999999999999</v>
      </c>
      <c r="G83" s="32">
        <f>ROUND(E83*F83,2)</f>
        <v/>
      </c>
      <c r="H83" s="130">
        <f>G83/$G$90</f>
        <v/>
      </c>
      <c r="I83" s="32">
        <f>ROUND(F83*Прил.10!$D$12,2)</f>
        <v/>
      </c>
      <c r="J83" s="32">
        <f>ROUND(I83*E83,2)</f>
        <v/>
      </c>
    </row>
    <row r="84" hidden="1" outlineLevel="1" ht="25.5" customFormat="1" customHeight="1" s="227">
      <c r="A84" s="269" t="n">
        <v>67</v>
      </c>
      <c r="B84" s="137" t="inlineStr">
        <is>
          <t>91.17.04-171</t>
        </is>
      </c>
      <c r="C84" s="268" t="inlineStr">
        <is>
          <t>Преобразователи сварочные номинальным сварочным током 315-500 А</t>
        </is>
      </c>
      <c r="D84" s="269" t="inlineStr">
        <is>
          <t>маш.час</t>
        </is>
      </c>
      <c r="E84" s="128" t="n">
        <v>0.12</v>
      </c>
      <c r="F84" s="271" t="n">
        <v>12.31</v>
      </c>
      <c r="G84" s="32">
        <f>ROUND(E84*F84,2)</f>
        <v/>
      </c>
      <c r="H84" s="130">
        <f>G84/$G$90</f>
        <v/>
      </c>
      <c r="I84" s="32">
        <f>ROUND(F84*Прил.10!$D$12,2)</f>
        <v/>
      </c>
      <c r="J84" s="32">
        <f>ROUND(I84*E84,2)</f>
        <v/>
      </c>
    </row>
    <row r="85" hidden="1" outlineLevel="1" ht="14.25" customFormat="1" customHeight="1" s="227">
      <c r="A85" s="269" t="n">
        <v>68</v>
      </c>
      <c r="B85" s="137" t="inlineStr">
        <is>
          <t>91.17.04-042</t>
        </is>
      </c>
      <c r="C85" s="268" t="inlineStr">
        <is>
          <t>Аппарат для газовой сварки и резки</t>
        </is>
      </c>
      <c r="D85" s="269" t="inlineStr">
        <is>
          <t>маш.час</t>
        </is>
      </c>
      <c r="E85" s="128" t="n">
        <v>0.61</v>
      </c>
      <c r="F85" s="271" t="n">
        <v>1.2</v>
      </c>
      <c r="G85" s="32">
        <f>ROUND(E85*F85,2)</f>
        <v/>
      </c>
      <c r="H85" s="130">
        <f>G85/$G$90</f>
        <v/>
      </c>
      <c r="I85" s="32">
        <f>ROUND(F85*Прил.10!$D$12,2)</f>
        <v/>
      </c>
      <c r="J85" s="32">
        <f>ROUND(I85*E85,2)</f>
        <v/>
      </c>
    </row>
    <row r="86" hidden="1" outlineLevel="1" ht="14.25" customFormat="1" customHeight="1" s="227">
      <c r="A86" s="269" t="n">
        <v>69</v>
      </c>
      <c r="B86" s="137" t="n">
        <v>331532</v>
      </c>
      <c r="C86" s="268" t="inlineStr">
        <is>
          <t>Пила: цепная электрическая</t>
        </is>
      </c>
      <c r="D86" s="269" t="inlineStr">
        <is>
          <t>маш.час</t>
        </is>
      </c>
      <c r="E86" s="128" t="n">
        <v>0.15</v>
      </c>
      <c r="F86" s="271" t="n">
        <v>3.27</v>
      </c>
      <c r="G86" s="32">
        <f>ROUND(E86*F86,2)</f>
        <v/>
      </c>
      <c r="H86" s="130">
        <f>G86/$G$90</f>
        <v/>
      </c>
      <c r="I86" s="32">
        <f>ROUND(F86*Прил.10!$D$12,2)</f>
        <v/>
      </c>
      <c r="J86" s="32">
        <f>ROUND(I86*E86,2)</f>
        <v/>
      </c>
    </row>
    <row r="87" hidden="1" outlineLevel="1" ht="14.25" customFormat="1" customHeight="1" s="227">
      <c r="A87" s="269" t="n">
        <v>70</v>
      </c>
      <c r="B87" s="137" t="n">
        <v>331103</v>
      </c>
      <c r="C87" s="268" t="inlineStr">
        <is>
          <t>Трамбовки электрические</t>
        </is>
      </c>
      <c r="D87" s="269" t="inlineStr">
        <is>
          <t>маш.час</t>
        </is>
      </c>
      <c r="E87" s="128" t="n">
        <v>0.06</v>
      </c>
      <c r="F87" s="271" t="n">
        <v>6.7</v>
      </c>
      <c r="G87" s="32">
        <f>ROUND(E87*F87,2)</f>
        <v/>
      </c>
      <c r="H87" s="130">
        <f>G87/$G$90</f>
        <v/>
      </c>
      <c r="I87" s="32">
        <f>ROUND(F87*Прил.10!$D$12,2)</f>
        <v/>
      </c>
      <c r="J87" s="32">
        <f>ROUND(I87*E87,2)</f>
        <v/>
      </c>
    </row>
    <row r="88" hidden="1" outlineLevel="1" ht="25.5" customFormat="1" customHeight="1" s="227">
      <c r="A88" s="269" t="n">
        <v>71</v>
      </c>
      <c r="B88" s="137" t="inlineStr">
        <is>
          <t>91.06.03-060</t>
        </is>
      </c>
      <c r="C88" s="268" t="inlineStr">
        <is>
          <t>Лебедки электрические тяговым усилием: до 5,79 кН (0,59 т)</t>
        </is>
      </c>
      <c r="D88" s="269" t="inlineStr">
        <is>
          <t>маш.час</t>
        </is>
      </c>
      <c r="E88" s="128" t="n">
        <v>0.02</v>
      </c>
      <c r="F88" s="271" t="n">
        <v>1.7</v>
      </c>
      <c r="G88" s="32">
        <f>ROUND(E88*F88,2)</f>
        <v/>
      </c>
      <c r="H88" s="130">
        <f>G88/$G$90</f>
        <v/>
      </c>
      <c r="I88" s="32">
        <f>ROUND(F88*Прил.10!$D$12,2)</f>
        <v/>
      </c>
      <c r="J88" s="32">
        <f>ROUND(I88*E88,2)</f>
        <v/>
      </c>
    </row>
    <row r="89" collapsed="1" ht="14.25" customFormat="1" customHeight="1" s="227">
      <c r="A89" s="269" t="n"/>
      <c r="B89" s="269" t="n"/>
      <c r="C89" s="268" t="inlineStr">
        <is>
          <t>Итого прочие машины и механизмы</t>
        </is>
      </c>
      <c r="D89" s="269" t="n"/>
      <c r="E89" s="270" t="n"/>
      <c r="F89" s="32" t="n"/>
      <c r="G89" s="129">
        <f>SUM(G30:G88)</f>
        <v/>
      </c>
      <c r="H89" s="130">
        <f>G89/G90</f>
        <v/>
      </c>
      <c r="I89" s="32" t="n"/>
      <c r="J89" s="129">
        <f>SUM(J30:J88)</f>
        <v/>
      </c>
    </row>
    <row r="90" ht="25.5" customFormat="1" customHeight="1" s="227">
      <c r="A90" s="269" t="n"/>
      <c r="B90" s="269" t="n"/>
      <c r="C90" s="256" t="inlineStr">
        <is>
          <t>Итого по разделу «Машины и механизмы»</t>
        </is>
      </c>
      <c r="D90" s="269" t="n"/>
      <c r="E90" s="270" t="n"/>
      <c r="F90" s="32" t="n"/>
      <c r="G90" s="32">
        <f>G89+G29</f>
        <v/>
      </c>
      <c r="H90" s="131" t="n">
        <v>1</v>
      </c>
      <c r="I90" s="132" t="n"/>
      <c r="J90" s="133">
        <f>J89+J29</f>
        <v/>
      </c>
    </row>
    <row r="91" ht="14.25" customFormat="1" customHeight="1" s="227">
      <c r="A91" s="269" t="n"/>
      <c r="B91" s="256" t="inlineStr">
        <is>
          <t>Оборудование</t>
        </is>
      </c>
      <c r="C91" s="334" t="n"/>
      <c r="D91" s="334" t="n"/>
      <c r="E91" s="334" t="n"/>
      <c r="F91" s="334" t="n"/>
      <c r="G91" s="334" t="n"/>
      <c r="H91" s="335" t="n"/>
      <c r="I91" s="127" t="n"/>
      <c r="J91" s="127" t="n"/>
    </row>
    <row r="92">
      <c r="A92" s="269" t="n"/>
      <c r="B92" s="268" t="inlineStr">
        <is>
          <t>Основное оборудование</t>
        </is>
      </c>
      <c r="C92" s="334" t="n"/>
      <c r="D92" s="334" t="n"/>
      <c r="E92" s="334" t="n"/>
      <c r="F92" s="334" t="n"/>
      <c r="G92" s="334" t="n"/>
      <c r="H92" s="335" t="n"/>
      <c r="I92" s="127" t="n"/>
      <c r="J92" s="127" t="n"/>
    </row>
    <row r="93" ht="38.25" customHeight="1" s="220">
      <c r="A93" s="269" t="n">
        <v>72</v>
      </c>
      <c r="B93" s="190" t="inlineStr">
        <is>
          <t>БЦ.9.33</t>
        </is>
      </c>
      <c r="C93" s="191" t="inlineStr">
        <is>
          <t>Трансформатор силовой трехфазный трехобмоточный ТДТН-100000/150/35/10 УХЛ1</t>
        </is>
      </c>
      <c r="D93" s="269" t="inlineStr">
        <is>
          <t>шт.</t>
        </is>
      </c>
      <c r="E93" s="128" t="n">
        <v>2</v>
      </c>
      <c r="F93" s="32">
        <f>ROUND(I93/Прил.10!$D$14,2)</f>
        <v/>
      </c>
      <c r="G93" s="32">
        <f>ROUND(E93*F93,2)</f>
        <v/>
      </c>
      <c r="H93" s="130">
        <f>G93/$G$101</f>
        <v/>
      </c>
      <c r="I93" s="32" t="n">
        <v>268867924.53</v>
      </c>
      <c r="J93" s="32">
        <f>ROUND(I93*E93,2)</f>
        <v/>
      </c>
      <c r="M93" s="227" t="n"/>
      <c r="N93" s="227" t="n"/>
    </row>
    <row r="94">
      <c r="A94" s="269" t="n"/>
      <c r="B94" s="192" t="n"/>
      <c r="C94" s="191" t="inlineStr">
        <is>
          <t>Итого основное оборудование</t>
        </is>
      </c>
      <c r="D94" s="269" t="n"/>
      <c r="E94" s="128" t="n"/>
      <c r="F94" s="271" t="n"/>
      <c r="G94" s="32">
        <f>G93</f>
        <v/>
      </c>
      <c r="H94" s="272">
        <f>H93</f>
        <v/>
      </c>
      <c r="I94" s="129" t="n"/>
      <c r="J94" s="32">
        <f>J93</f>
        <v/>
      </c>
    </row>
    <row r="95" hidden="1" outlineLevel="1" ht="48.75" customHeight="1" s="220">
      <c r="A95" s="269" t="n">
        <v>73</v>
      </c>
      <c r="B95" s="190" t="inlineStr">
        <is>
          <t>БЦ.110.22</t>
        </is>
      </c>
      <c r="C95" s="191" t="inlineStr">
        <is>
          <t>Заземлитель однополюсный 110 кВ</t>
        </is>
      </c>
      <c r="D95" s="269" t="inlineStr">
        <is>
          <t>шт.</t>
        </is>
      </c>
      <c r="E95" s="128" t="n">
        <v>2</v>
      </c>
      <c r="F95" s="32">
        <f>ROUND(I95/Прил.10!$D$14,2)</f>
        <v/>
      </c>
      <c r="G95" s="32">
        <f>ROUND(E95*F95,2)</f>
        <v/>
      </c>
      <c r="H95" s="130">
        <f>G95/$G$101</f>
        <v/>
      </c>
      <c r="I95" s="32" t="n">
        <v>226415.09</v>
      </c>
      <c r="J95" s="32">
        <f>ROUND(I95*E95,2)</f>
        <v/>
      </c>
      <c r="M95" s="227" t="n"/>
      <c r="N95" s="227" t="n"/>
    </row>
    <row r="96" hidden="1" outlineLevel="1" ht="48.75" customHeight="1" s="220">
      <c r="A96" s="269" t="n">
        <v>74</v>
      </c>
      <c r="B96" s="190" t="inlineStr">
        <is>
          <t>БЦ.60.49</t>
        </is>
      </c>
      <c r="C96" s="191" t="inlineStr">
        <is>
          <t>Ограничитель перенапряжения 150 кВ</t>
        </is>
      </c>
      <c r="D96" s="269" t="inlineStr">
        <is>
          <t>шт.</t>
        </is>
      </c>
      <c r="E96" s="128" t="n">
        <v>6</v>
      </c>
      <c r="F96" s="32">
        <f>ROUND(I96/Прил.10!$D$14,2)</f>
        <v/>
      </c>
      <c r="G96" s="32">
        <f>ROUND(E96*F96,2)</f>
        <v/>
      </c>
      <c r="H96" s="130">
        <f>G96/$G$101</f>
        <v/>
      </c>
      <c r="I96" s="32" t="n">
        <v>43466.83</v>
      </c>
      <c r="J96" s="32">
        <f>ROUND(I96*E96,2)</f>
        <v/>
      </c>
      <c r="M96" s="227" t="n"/>
      <c r="N96" s="227" t="n"/>
    </row>
    <row r="97" hidden="1" outlineLevel="1" ht="48.75" customHeight="1" s="220">
      <c r="A97" s="269" t="n">
        <v>75</v>
      </c>
      <c r="B97" s="190" t="inlineStr">
        <is>
          <t>БЦ.60.41</t>
        </is>
      </c>
      <c r="C97" s="191" t="inlineStr">
        <is>
          <t>Ограничитель перенапряжения 35 кВ</t>
        </is>
      </c>
      <c r="D97" s="269" t="inlineStr">
        <is>
          <t>шт.</t>
        </is>
      </c>
      <c r="E97" s="128" t="n">
        <v>6</v>
      </c>
      <c r="F97" s="32">
        <f>ROUND(I97/Прил.10!$D$14,2)</f>
        <v/>
      </c>
      <c r="G97" s="32">
        <f>ROUND(E97*F97,2)</f>
        <v/>
      </c>
      <c r="H97" s="130">
        <f>G97/$G$101</f>
        <v/>
      </c>
      <c r="I97" s="32" t="n">
        <v>34170</v>
      </c>
      <c r="J97" s="32">
        <f>ROUND(I97*E97,2)</f>
        <v/>
      </c>
      <c r="M97" s="227" t="n"/>
      <c r="N97" s="227" t="n"/>
    </row>
    <row r="98" hidden="1" outlineLevel="1" ht="48.75" customHeight="1" s="220">
      <c r="A98" s="269" t="n">
        <v>76</v>
      </c>
      <c r="B98" s="190" t="inlineStr">
        <is>
          <t>БЦ.60.28</t>
        </is>
      </c>
      <c r="C98" s="191" t="inlineStr">
        <is>
          <t>Ограничитель перенапряжения 10 кВ</t>
        </is>
      </c>
      <c r="D98" s="269" t="inlineStr">
        <is>
          <t>шт.</t>
        </is>
      </c>
      <c r="E98" s="128" t="n">
        <v>6</v>
      </c>
      <c r="F98" s="32">
        <f>ROUND(I98/Прил.10!$D$14,2)</f>
        <v/>
      </c>
      <c r="G98" s="32">
        <f>ROUND(E98*F98,2)</f>
        <v/>
      </c>
      <c r="H98" s="130">
        <f>G98/$G$101</f>
        <v/>
      </c>
      <c r="I98" s="32" t="n">
        <v>8320</v>
      </c>
      <c r="J98" s="32">
        <f>ROUND(I98*E98,2)</f>
        <v/>
      </c>
      <c r="M98" s="227" t="n"/>
      <c r="N98" s="227" t="n"/>
    </row>
    <row r="99" collapsed="1" s="220">
      <c r="A99" s="269" t="n"/>
      <c r="B99" s="269" t="n"/>
      <c r="C99" s="268" t="inlineStr">
        <is>
          <t>Итого прочее оборудование</t>
        </is>
      </c>
      <c r="D99" s="269" t="n"/>
      <c r="E99" s="128" t="n"/>
      <c r="F99" s="271" t="n"/>
      <c r="G99" s="32">
        <f>SUM(G95:G98)</f>
        <v/>
      </c>
      <c r="H99" s="130">
        <f>SUM(H95:H95)</f>
        <v/>
      </c>
      <c r="I99" s="129" t="n"/>
      <c r="J99" s="32">
        <f>SUM(J95:J98)</f>
        <v/>
      </c>
    </row>
    <row r="100">
      <c r="A100" s="269" t="n"/>
      <c r="B100" s="269" t="n"/>
      <c r="C100" s="256" t="inlineStr">
        <is>
          <t>Итого по разделу «Оборудование»</t>
        </is>
      </c>
      <c r="D100" s="269" t="n"/>
      <c r="E100" s="270" t="n"/>
      <c r="F100" s="271" t="n"/>
      <c r="G100" s="32">
        <f>G99+G94</f>
        <v/>
      </c>
      <c r="H100" s="272">
        <f>H99+H94</f>
        <v/>
      </c>
      <c r="I100" s="129" t="n"/>
      <c r="J100" s="32">
        <f>J99+J94</f>
        <v/>
      </c>
    </row>
    <row r="101" ht="25.5" customHeight="1" s="220">
      <c r="A101" s="269" t="n"/>
      <c r="B101" s="269" t="n"/>
      <c r="C101" s="268" t="inlineStr">
        <is>
          <t>в том числе технологическое оборудование</t>
        </is>
      </c>
      <c r="D101" s="269" t="n"/>
      <c r="E101" s="134" t="n"/>
      <c r="F101" s="271" t="n"/>
      <c r="G101" s="32">
        <f>G100</f>
        <v/>
      </c>
      <c r="H101" s="272" t="n"/>
      <c r="I101" s="129" t="n"/>
      <c r="J101" s="32">
        <f>J100</f>
        <v/>
      </c>
    </row>
    <row r="102" ht="14.25" customFormat="1" customHeight="1" s="227">
      <c r="A102" s="269" t="n"/>
      <c r="B102" s="256" t="inlineStr">
        <is>
          <t>Материалы</t>
        </is>
      </c>
      <c r="C102" s="334" t="n"/>
      <c r="D102" s="334" t="n"/>
      <c r="E102" s="334" t="n"/>
      <c r="F102" s="334" t="n"/>
      <c r="G102" s="334" t="n"/>
      <c r="H102" s="335" t="n"/>
      <c r="I102" s="127" t="n"/>
      <c r="J102" s="127" t="n"/>
    </row>
    <row r="103" ht="14.25" customFormat="1" customHeight="1" s="227">
      <c r="A103" s="264" t="n"/>
      <c r="B103" s="263" t="inlineStr">
        <is>
          <t>Основные материалы</t>
        </is>
      </c>
      <c r="C103" s="340" t="n"/>
      <c r="D103" s="340" t="n"/>
      <c r="E103" s="340" t="n"/>
      <c r="F103" s="340" t="n"/>
      <c r="G103" s="340" t="n"/>
      <c r="H103" s="341" t="n"/>
      <c r="I103" s="140" t="n"/>
      <c r="J103" s="140" t="n"/>
    </row>
    <row r="104" ht="89.25" customFormat="1" customHeight="1" s="227">
      <c r="A104" s="269" t="n">
        <v>77</v>
      </c>
      <c r="B104" s="269" t="inlineStr">
        <is>
          <t>07.5.02.01-0028</t>
        </is>
      </c>
      <c r="C104" s="268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269" t="inlineStr">
        <is>
          <t>шт</t>
        </is>
      </c>
      <c r="E104" s="270" t="n">
        <v>1</v>
      </c>
      <c r="F104" s="271" t="n">
        <v>1037574.27</v>
      </c>
      <c r="G104" s="32">
        <f>ROUND(E104*F104,2)</f>
        <v/>
      </c>
      <c r="H104" s="130">
        <f>G104/$G$273</f>
        <v/>
      </c>
      <c r="I104" s="32">
        <f>ROUND(F104*Прил.10!$D$13,2)</f>
        <v/>
      </c>
      <c r="J104" s="32">
        <f>ROUND(I104*E104,2)</f>
        <v/>
      </c>
    </row>
    <row r="105" ht="25.5" customFormat="1" customHeight="1" s="227">
      <c r="A105" s="269" t="n">
        <v>78</v>
      </c>
      <c r="B105" s="269" t="inlineStr">
        <is>
          <t>05.1.08.06-0092</t>
        </is>
      </c>
      <c r="C105" s="268" t="inlineStr">
        <is>
          <t>Плиты сборные железобетонные для укладки рельсовых путей</t>
        </is>
      </c>
      <c r="D105" s="269" t="inlineStr">
        <is>
          <t>м3</t>
        </is>
      </c>
      <c r="E105" s="270" t="n">
        <v>77.39</v>
      </c>
      <c r="F105" s="271" t="n">
        <v>3356.1</v>
      </c>
      <c r="G105" s="32">
        <f>ROUND(E105*F105,2)</f>
        <v/>
      </c>
      <c r="H105" s="130">
        <f>G105/$G$273</f>
        <v/>
      </c>
      <c r="I105" s="32">
        <f>ROUND(F105*Прил.10!$D$13,2)</f>
        <v/>
      </c>
      <c r="J105" s="32">
        <f>ROUND(I105*E105,2)</f>
        <v/>
      </c>
    </row>
    <row r="106" ht="25.5" customFormat="1" customHeight="1" s="227">
      <c r="A106" s="269" t="n">
        <v>79</v>
      </c>
      <c r="B106" s="269" t="inlineStr">
        <is>
          <t>02.3.01.02-1020</t>
        </is>
      </c>
      <c r="C106" s="268" t="inlineStr">
        <is>
          <t>Песок природный II класс, повышенной крупности, круглые сита</t>
        </is>
      </c>
      <c r="D106" s="269" t="inlineStr">
        <is>
          <t>м3</t>
        </is>
      </c>
      <c r="E106" s="270" t="n">
        <v>1754</v>
      </c>
      <c r="F106" s="271" t="n">
        <v>59.99</v>
      </c>
      <c r="G106" s="32">
        <f>ROUND(E106*F106,2)</f>
        <v/>
      </c>
      <c r="H106" s="130">
        <f>G106/$G$273</f>
        <v/>
      </c>
      <c r="I106" s="32">
        <f>ROUND(F106*Прил.10!$D$13,2)</f>
        <v/>
      </c>
      <c r="J106" s="32">
        <f>ROUND(I106*E106,2)</f>
        <v/>
      </c>
    </row>
    <row r="107" ht="38.25" customFormat="1" customHeight="1" s="227">
      <c r="A107" s="269" t="n">
        <v>80</v>
      </c>
      <c r="B107" s="269" t="inlineStr">
        <is>
          <t>02.3.01.02-0016</t>
        </is>
      </c>
      <c r="C107" s="268" t="inlineStr">
        <is>
          <t>Песок природный для строительных: работ средний с крупностью зерен размером свыше 5 мм-до 5% по массе</t>
        </is>
      </c>
      <c r="D107" s="269" t="inlineStr">
        <is>
          <t>м3</t>
        </is>
      </c>
      <c r="E107" s="270" t="n">
        <v>930.3200000000001</v>
      </c>
      <c r="F107" s="271" t="n">
        <v>55.26</v>
      </c>
      <c r="G107" s="32">
        <f>ROUND(E107*F107,2)</f>
        <v/>
      </c>
      <c r="H107" s="130">
        <f>G107/$G$273</f>
        <v/>
      </c>
      <c r="I107" s="32">
        <f>ROUND(F107*Прил.10!$D$13,2)</f>
        <v/>
      </c>
      <c r="J107" s="32">
        <f>ROUND(I107*E107,2)</f>
        <v/>
      </c>
    </row>
    <row r="108" ht="14.25" customFormat="1" customHeight="1" s="227">
      <c r="A108" s="269" t="n">
        <v>81</v>
      </c>
      <c r="B108" s="141" t="n"/>
      <c r="C108" s="142" t="inlineStr">
        <is>
          <t>Итого основные материалы</t>
        </is>
      </c>
      <c r="D108" s="280" t="n"/>
      <c r="E108" s="144" t="n"/>
      <c r="F108" s="133" t="n"/>
      <c r="G108" s="133">
        <f>SUM(G104:G107)</f>
        <v/>
      </c>
      <c r="H108" s="130">
        <f>G108/$G$273</f>
        <v/>
      </c>
      <c r="I108" s="32" t="n"/>
      <c r="J108" s="133">
        <f>SUM(J104:J107)</f>
        <v/>
      </c>
    </row>
    <row r="109" hidden="1" outlineLevel="1" ht="51" customFormat="1" customHeight="1" s="227">
      <c r="A109" s="269" t="n">
        <v>82</v>
      </c>
      <c r="B109" s="269" t="inlineStr">
        <is>
          <t>103-0577</t>
        </is>
      </c>
      <c r="C109" s="268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269" t="inlineStr">
        <is>
          <t>м</t>
        </is>
      </c>
      <c r="E109" s="270" t="n">
        <v>50</v>
      </c>
      <c r="F109" s="271" t="n">
        <v>922.52</v>
      </c>
      <c r="G109" s="32">
        <f>ROUND(E109*F109,2)</f>
        <v/>
      </c>
      <c r="H109" s="130">
        <f>G109/$G$273</f>
        <v/>
      </c>
      <c r="I109" s="32">
        <f>ROUND(F109*Прил.10!$D$13,2)</f>
        <v/>
      </c>
      <c r="J109" s="32">
        <f>ROUND(I109*E109,2)</f>
        <v/>
      </c>
    </row>
    <row r="110" hidden="1" outlineLevel="1" ht="14.25" customFormat="1" customHeight="1" s="227">
      <c r="A110" s="269" t="n">
        <v>83</v>
      </c>
      <c r="B110" s="269" t="inlineStr">
        <is>
          <t>20.5.03.03-0002</t>
        </is>
      </c>
      <c r="C110" s="268" t="inlineStr">
        <is>
          <t>Шины и ленты из цветных металлов</t>
        </is>
      </c>
      <c r="D110" s="269" t="inlineStr">
        <is>
          <t>т</t>
        </is>
      </c>
      <c r="E110" s="270" t="n">
        <v>0.161611</v>
      </c>
      <c r="F110" s="271" t="n">
        <v>124900</v>
      </c>
      <c r="G110" s="32">
        <f>ROUND(E110*F110,2)</f>
        <v/>
      </c>
      <c r="H110" s="130">
        <f>G110/$G$273</f>
        <v/>
      </c>
      <c r="I110" s="32">
        <f>ROUND(F110*Прил.10!$D$13,2)</f>
        <v/>
      </c>
      <c r="J110" s="32">
        <f>ROUND(I110*E110,2)</f>
        <v/>
      </c>
    </row>
    <row r="111" hidden="1" outlineLevel="1" ht="51" customFormat="1" customHeight="1" s="227">
      <c r="A111" s="269" t="n">
        <v>84</v>
      </c>
      <c r="B111" s="269" t="inlineStr">
        <is>
          <t>08.4.01.01-0022</t>
        </is>
      </c>
      <c r="C111" s="268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269" t="inlineStr">
        <is>
          <t>т</t>
        </is>
      </c>
      <c r="E111" s="270" t="n">
        <v>1.8</v>
      </c>
      <c r="F111" s="271" t="n">
        <v>10100</v>
      </c>
      <c r="G111" s="32">
        <f>ROUND(E111*F111,2)</f>
        <v/>
      </c>
      <c r="H111" s="130">
        <f>G111/$G$273</f>
        <v/>
      </c>
      <c r="I111" s="32">
        <f>ROUND(F111*Прил.10!$D$13,2)</f>
        <v/>
      </c>
      <c r="J111" s="32">
        <f>ROUND(I111*E111,2)</f>
        <v/>
      </c>
    </row>
    <row r="112" hidden="1" outlineLevel="1" ht="25.5" customFormat="1" customHeight="1" s="227">
      <c r="A112" s="269" t="n">
        <v>85</v>
      </c>
      <c r="B112" s="269" t="inlineStr">
        <is>
          <t>401-0064</t>
        </is>
      </c>
      <c r="C112" s="268" t="inlineStr">
        <is>
          <t>Бетон тяжелый, крупность заполнителя 20 мм, класс В10 (М150)</t>
        </is>
      </c>
      <c r="D112" s="269" t="inlineStr">
        <is>
          <t>м3</t>
        </is>
      </c>
      <c r="E112" s="270" t="n">
        <v>28.26</v>
      </c>
      <c r="F112" s="271" t="n">
        <v>542.24</v>
      </c>
      <c r="G112" s="32">
        <f>ROUND(E112*F112,2)</f>
        <v/>
      </c>
      <c r="H112" s="130">
        <f>G112/$G$273</f>
        <v/>
      </c>
      <c r="I112" s="32">
        <f>ROUND(F112*Прил.10!$D$13,2)</f>
        <v/>
      </c>
      <c r="J112" s="32">
        <f>ROUND(I112*E112,2)</f>
        <v/>
      </c>
    </row>
    <row r="113" hidden="1" outlineLevel="1" ht="51" customFormat="1" customHeight="1" s="227">
      <c r="A113" s="269" t="n">
        <v>86</v>
      </c>
      <c r="B113" s="269" t="inlineStr">
        <is>
          <t>05.2.02.01-0057</t>
        </is>
      </c>
      <c r="C113" s="268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269" t="inlineStr">
        <is>
          <t>шт</t>
        </is>
      </c>
      <c r="E113" s="270" t="n">
        <v>26</v>
      </c>
      <c r="F113" s="271" t="n">
        <v>472.7</v>
      </c>
      <c r="G113" s="32">
        <f>ROUND(E113*F113,2)</f>
        <v/>
      </c>
      <c r="H113" s="130">
        <f>G113/$G$273</f>
        <v/>
      </c>
      <c r="I113" s="32">
        <f>ROUND(F113*Прил.10!$D$13,2)</f>
        <v/>
      </c>
      <c r="J113" s="32">
        <f>ROUND(I113*E113,2)</f>
        <v/>
      </c>
    </row>
    <row r="114" hidden="1" outlineLevel="1" ht="14.25" customFormat="1" customHeight="1" s="227">
      <c r="A114" s="269" t="n">
        <v>87</v>
      </c>
      <c r="B114" s="269" t="inlineStr">
        <is>
          <t>01.3.02.01-0003</t>
        </is>
      </c>
      <c r="C114" s="268" t="inlineStr">
        <is>
          <t>Азот жидкий технический</t>
        </is>
      </c>
      <c r="D114" s="269" t="inlineStr">
        <is>
          <t>т</t>
        </is>
      </c>
      <c r="E114" s="270" t="n">
        <v>6</v>
      </c>
      <c r="F114" s="271" t="n">
        <v>1885.83</v>
      </c>
      <c r="G114" s="32">
        <f>ROUND(E114*F114,2)</f>
        <v/>
      </c>
      <c r="H114" s="130">
        <f>G114/$G$273</f>
        <v/>
      </c>
      <c r="I114" s="32">
        <f>ROUND(F114*Прил.10!$D$13,2)</f>
        <v/>
      </c>
      <c r="J114" s="32">
        <f>ROUND(I114*E114,2)</f>
        <v/>
      </c>
    </row>
    <row r="115" hidden="1" outlineLevel="1" ht="25.5" customFormat="1" customHeight="1" s="227">
      <c r="A115" s="269" t="n">
        <v>88</v>
      </c>
      <c r="B115" s="269" t="inlineStr">
        <is>
          <t>25.1.04.03-0021</t>
        </is>
      </c>
      <c r="C115" s="268" t="inlineStr">
        <is>
          <t>Болты путевые с гайками для скрепления рельсов диаметром 22 мм</t>
        </is>
      </c>
      <c r="D115" s="269" t="inlineStr">
        <is>
          <t>т</t>
        </is>
      </c>
      <c r="E115" s="270" t="n">
        <v>0.891</v>
      </c>
      <c r="F115" s="271" t="n">
        <v>9743.43</v>
      </c>
      <c r="G115" s="32">
        <f>ROUND(E115*F115,2)</f>
        <v/>
      </c>
      <c r="H115" s="130">
        <f>G115/$G$273</f>
        <v/>
      </c>
      <c r="I115" s="32">
        <f>ROUND(F115*Прил.10!$D$13,2)</f>
        <v/>
      </c>
      <c r="J115" s="32">
        <f>ROUND(I115*E115,2)</f>
        <v/>
      </c>
    </row>
    <row r="116" hidden="1" outlineLevel="1" ht="14.25" customFormat="1" customHeight="1" s="227">
      <c r="A116" s="269" t="n">
        <v>89</v>
      </c>
      <c r="B116" s="269" t="inlineStr">
        <is>
          <t>04.1.02.05-0009</t>
        </is>
      </c>
      <c r="C116" s="268" t="inlineStr">
        <is>
          <t>Бетон тяжелый, класс: В25 (М350)</t>
        </is>
      </c>
      <c r="D116" s="269" t="inlineStr">
        <is>
          <t>м3</t>
        </is>
      </c>
      <c r="E116" s="270" t="n">
        <v>8.932</v>
      </c>
      <c r="F116" s="271" t="n">
        <v>725.6900000000001</v>
      </c>
      <c r="G116" s="32">
        <f>ROUND(E116*F116,2)</f>
        <v/>
      </c>
      <c r="H116" s="130">
        <f>G116/$G$273</f>
        <v/>
      </c>
      <c r="I116" s="32">
        <f>ROUND(F116*Прил.10!$D$13,2)</f>
        <v/>
      </c>
      <c r="J116" s="32">
        <f>ROUND(I116*E116,2)</f>
        <v/>
      </c>
    </row>
    <row r="117" hidden="1" outlineLevel="1" ht="14.25" customFormat="1" customHeight="1" s="227">
      <c r="A117" s="269" t="n">
        <v>90</v>
      </c>
      <c r="B117" s="269" t="inlineStr">
        <is>
          <t>01.7.03.04-0001</t>
        </is>
      </c>
      <c r="C117" s="268" t="inlineStr">
        <is>
          <t>Электроэнергия</t>
        </is>
      </c>
      <c r="D117" s="269" t="inlineStr">
        <is>
          <t>кВт-ч</t>
        </is>
      </c>
      <c r="E117" s="270" t="n">
        <v>12010</v>
      </c>
      <c r="F117" s="271" t="n">
        <v>0.4</v>
      </c>
      <c r="G117" s="32">
        <f>ROUND(E117*F117,2)</f>
        <v/>
      </c>
      <c r="H117" s="130">
        <f>G117/$G$273</f>
        <v/>
      </c>
      <c r="I117" s="32">
        <f>ROUND(F117*Прил.10!$D$13,2)</f>
        <v/>
      </c>
      <c r="J117" s="32">
        <f>ROUND(I117*E117,2)</f>
        <v/>
      </c>
    </row>
    <row r="118" hidden="1" outlineLevel="1" ht="14.25" customFormat="1" customHeight="1" s="227">
      <c r="A118" s="269" t="n">
        <v>91</v>
      </c>
      <c r="B118" s="269" t="inlineStr">
        <is>
          <t>01.3.03.08-0021</t>
        </is>
      </c>
      <c r="C118" s="268" t="inlineStr">
        <is>
          <t>Углекислота</t>
        </is>
      </c>
      <c r="D118" s="269" t="inlineStr">
        <is>
          <t>кг</t>
        </is>
      </c>
      <c r="E118" s="270" t="n">
        <v>2480</v>
      </c>
      <c r="F118" s="271" t="n">
        <v>1.92</v>
      </c>
      <c r="G118" s="32">
        <f>ROUND(E118*F118,2)</f>
        <v/>
      </c>
      <c r="H118" s="130">
        <f>G118/$G$273</f>
        <v/>
      </c>
      <c r="I118" s="32">
        <f>ROUND(F118*Прил.10!$D$13,2)</f>
        <v/>
      </c>
      <c r="J118" s="32">
        <f>ROUND(I118*E118,2)</f>
        <v/>
      </c>
    </row>
    <row r="119" hidden="1" outlineLevel="1" ht="14.25" customFormat="1" customHeight="1" s="227">
      <c r="A119" s="269" t="n">
        <v>92</v>
      </c>
      <c r="B119" s="172" t="inlineStr">
        <is>
          <t>Прайс из СД ОП</t>
        </is>
      </c>
      <c r="C119" s="268" t="inlineStr">
        <is>
          <t>Шинодержатель ШППШ-3кВ-2 У3</t>
        </is>
      </c>
      <c r="D119" s="269" t="inlineStr">
        <is>
          <t>шт.</t>
        </is>
      </c>
      <c r="E119" s="270" t="n">
        <v>18</v>
      </c>
      <c r="F119" s="271" t="n">
        <v>262.05</v>
      </c>
      <c r="G119" s="32">
        <f>ROUND(E119*F119,2)</f>
        <v/>
      </c>
      <c r="H119" s="130">
        <f>G119/$G$273</f>
        <v/>
      </c>
      <c r="I119" s="32">
        <f>ROUND(F119*Прил.10!$D$13,2)</f>
        <v/>
      </c>
      <c r="J119" s="32">
        <f>ROUND(I119*E119,2)</f>
        <v/>
      </c>
    </row>
    <row r="120" hidden="1" outlineLevel="1" ht="25.5" customFormat="1" customHeight="1" s="227">
      <c r="A120" s="269" t="n">
        <v>93</v>
      </c>
      <c r="B120" s="269" t="inlineStr">
        <is>
          <t>101-1894</t>
        </is>
      </c>
      <c r="C120" s="268" t="inlineStr">
        <is>
          <t>Трубы хризотилцементные напорные: ВТ6, диаметр условного прохода 300 мм</t>
        </is>
      </c>
      <c r="D120" s="269" t="inlineStr">
        <is>
          <t>м</t>
        </is>
      </c>
      <c r="E120" s="270" t="n">
        <v>60.48</v>
      </c>
      <c r="F120" s="271" t="n">
        <v>67.47</v>
      </c>
      <c r="G120" s="32">
        <f>ROUND(E120*F120,2)</f>
        <v/>
      </c>
      <c r="H120" s="130">
        <f>G120/$G$273</f>
        <v/>
      </c>
      <c r="I120" s="32">
        <f>ROUND(F120*Прил.10!$D$13,2)</f>
        <v/>
      </c>
      <c r="J120" s="32">
        <f>ROUND(I120*E120,2)</f>
        <v/>
      </c>
    </row>
    <row r="121" hidden="1" outlineLevel="1" ht="25.5" customFormat="1" customHeight="1" s="227">
      <c r="A121" s="269" t="n">
        <v>94</v>
      </c>
      <c r="B121" s="269" t="inlineStr">
        <is>
          <t>08.4.03.02-0002</t>
        </is>
      </c>
      <c r="C121" s="268" t="inlineStr">
        <is>
          <t>Горячекатаная арматурная сталь гладкая класса А-I, диаметром: 8 мм</t>
        </is>
      </c>
      <c r="D121" s="269" t="inlineStr">
        <is>
          <t>т</t>
        </is>
      </c>
      <c r="E121" s="270" t="n">
        <v>0.572</v>
      </c>
      <c r="F121" s="271" t="n">
        <v>6780</v>
      </c>
      <c r="G121" s="32">
        <f>ROUND(E121*F121,2)</f>
        <v/>
      </c>
      <c r="H121" s="130">
        <f>G121/$G$273</f>
        <v/>
      </c>
      <c r="I121" s="32">
        <f>ROUND(F121*Прил.10!$D$13,2)</f>
        <v/>
      </c>
      <c r="J121" s="32">
        <f>ROUND(I121*E121,2)</f>
        <v/>
      </c>
    </row>
    <row r="122" hidden="1" outlineLevel="1" ht="25.5" customFormat="1" customHeight="1" s="227">
      <c r="A122" s="269" t="n">
        <v>95</v>
      </c>
      <c r="B122" s="172" t="inlineStr">
        <is>
          <t>Прайс из СД ОП</t>
        </is>
      </c>
      <c r="C122" s="268" t="inlineStr">
        <is>
          <t>Лоток стальной поворотный У1 100х200 37014HDZ</t>
        </is>
      </c>
      <c r="D122" s="269" t="inlineStr">
        <is>
          <t>шт.</t>
        </is>
      </c>
      <c r="E122" s="270" t="n">
        <v>5</v>
      </c>
      <c r="F122" s="271" t="n">
        <v>607.1799999999999</v>
      </c>
      <c r="G122" s="32">
        <f>ROUND(E122*F122,2)</f>
        <v/>
      </c>
      <c r="H122" s="130">
        <f>G122/$G$273</f>
        <v/>
      </c>
      <c r="I122" s="32">
        <f>ROUND(F122*Прил.10!$D$13,2)</f>
        <v/>
      </c>
      <c r="J122" s="32">
        <f>ROUND(I122*E122,2)</f>
        <v/>
      </c>
    </row>
    <row r="123" hidden="1" outlineLevel="1" ht="14.25" customFormat="1" customHeight="1" s="227">
      <c r="A123" s="269" t="n">
        <v>96</v>
      </c>
      <c r="B123" s="269" t="inlineStr">
        <is>
          <t>07.2.07.13-0012</t>
        </is>
      </c>
      <c r="C123" s="268" t="inlineStr">
        <is>
          <t>Балки промежуточные</t>
        </is>
      </c>
      <c r="D123" s="269" t="inlineStr">
        <is>
          <t>т</t>
        </is>
      </c>
      <c r="E123" s="270" t="n">
        <v>0.2556</v>
      </c>
      <c r="F123" s="271" t="n">
        <v>11425.09</v>
      </c>
      <c r="G123" s="32">
        <f>ROUND(E123*F123,2)</f>
        <v/>
      </c>
      <c r="H123" s="130">
        <f>G123/$G$273</f>
        <v/>
      </c>
      <c r="I123" s="32">
        <f>ROUND(F123*Прил.10!$D$13,2)</f>
        <v/>
      </c>
      <c r="J123" s="32">
        <f>ROUND(I123*E123,2)</f>
        <v/>
      </c>
    </row>
    <row r="124" hidden="1" outlineLevel="1" ht="25.5" customFormat="1" customHeight="1" s="227">
      <c r="A124" s="269" t="n">
        <v>97</v>
      </c>
      <c r="B124" s="269" t="inlineStr">
        <is>
          <t>25.1.05.01-0012</t>
        </is>
      </c>
      <c r="C124" s="268" t="inlineStr">
        <is>
          <t>Накладки двухголовые для рельсов: раздельного скрепления</t>
        </is>
      </c>
      <c r="D124" s="269" t="inlineStr">
        <is>
          <t>т</t>
        </is>
      </c>
      <c r="E124" s="270" t="n">
        <v>0.7459</v>
      </c>
      <c r="F124" s="271" t="n">
        <v>3824.28</v>
      </c>
      <c r="G124" s="32">
        <f>ROUND(E124*F124,2)</f>
        <v/>
      </c>
      <c r="H124" s="130">
        <f>G124/$G$273</f>
        <v/>
      </c>
      <c r="I124" s="32">
        <f>ROUND(F124*Прил.10!$D$13,2)</f>
        <v/>
      </c>
      <c r="J124" s="32">
        <f>ROUND(I124*E124,2)</f>
        <v/>
      </c>
    </row>
    <row r="125" hidden="1" outlineLevel="1" ht="14.25" customFormat="1" customHeight="1" s="227">
      <c r="A125" s="269" t="n">
        <v>98</v>
      </c>
      <c r="B125" s="269" t="inlineStr">
        <is>
          <t>14.5.09.01-0003</t>
        </is>
      </c>
      <c r="C125" s="268" t="inlineStr">
        <is>
          <t>Ацетон технический, сорт высший</t>
        </is>
      </c>
      <c r="D125" s="269" t="inlineStr">
        <is>
          <t>т</t>
        </is>
      </c>
      <c r="E125" s="270" t="n">
        <v>0.28</v>
      </c>
      <c r="F125" s="271" t="n">
        <v>9360</v>
      </c>
      <c r="G125" s="32">
        <f>ROUND(E125*F125,2)</f>
        <v/>
      </c>
      <c r="H125" s="130">
        <f>G125/$G$273</f>
        <v/>
      </c>
      <c r="I125" s="32">
        <f>ROUND(F125*Прил.10!$D$13,2)</f>
        <v/>
      </c>
      <c r="J125" s="32">
        <f>ROUND(I125*E125,2)</f>
        <v/>
      </c>
    </row>
    <row r="126" hidden="1" outlineLevel="1" ht="51" customFormat="1" customHeight="1" s="227">
      <c r="A126" s="269" t="n">
        <v>99</v>
      </c>
      <c r="B126" s="269" t="inlineStr">
        <is>
          <t>05.2.02.01-0038</t>
        </is>
      </c>
      <c r="C126" s="268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269" t="inlineStr">
        <is>
          <t>шт</t>
        </is>
      </c>
      <c r="E126" s="270" t="n">
        <v>14</v>
      </c>
      <c r="F126" s="271" t="n">
        <v>181.66</v>
      </c>
      <c r="G126" s="32">
        <f>ROUND(E126*F126,2)</f>
        <v/>
      </c>
      <c r="H126" s="130">
        <f>G126/$G$273</f>
        <v/>
      </c>
      <c r="I126" s="32">
        <f>ROUND(F126*Прил.10!$D$13,2)</f>
        <v/>
      </c>
      <c r="J126" s="32">
        <f>ROUND(I126*E126,2)</f>
        <v/>
      </c>
    </row>
    <row r="127" hidden="1" outlineLevel="1" ht="14.25" customFormat="1" customHeight="1" s="227">
      <c r="A127" s="269" t="n">
        <v>100</v>
      </c>
      <c r="B127" s="269" t="inlineStr">
        <is>
          <t>08.4.01.02-0001</t>
        </is>
      </c>
      <c r="C127" s="268" t="inlineStr">
        <is>
          <t>Детали закладные весом до 1 килограмма</t>
        </is>
      </c>
      <c r="D127" s="269" t="inlineStr">
        <is>
          <t>т</t>
        </is>
      </c>
      <c r="E127" s="270" t="n">
        <v>0.2098</v>
      </c>
      <c r="F127" s="271" t="n">
        <v>11684</v>
      </c>
      <c r="G127" s="32">
        <f>ROUND(E127*F127,2)</f>
        <v/>
      </c>
      <c r="H127" s="130">
        <f>G127/$G$273</f>
        <v/>
      </c>
      <c r="I127" s="32">
        <f>ROUND(F127*Прил.10!$D$13,2)</f>
        <v/>
      </c>
      <c r="J127" s="32">
        <f>ROUND(I127*E127,2)</f>
        <v/>
      </c>
    </row>
    <row r="128" hidden="1" outlineLevel="1" ht="76.5" customFormat="1" customHeight="1" s="227">
      <c r="A128" s="269" t="n">
        <v>101</v>
      </c>
      <c r="B128" s="269" t="inlineStr">
        <is>
          <t>201-0774</t>
        </is>
      </c>
      <c r="C128" s="268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269" t="inlineStr">
        <is>
          <t>т</t>
        </is>
      </c>
      <c r="E128" s="270" t="n">
        <v>0.1854</v>
      </c>
      <c r="F128" s="271" t="n">
        <v>11255</v>
      </c>
      <c r="G128" s="32">
        <f>ROUND(E128*F128,2)</f>
        <v/>
      </c>
      <c r="H128" s="130">
        <f>G128/$G$273</f>
        <v/>
      </c>
      <c r="I128" s="32">
        <f>ROUND(F128*Прил.10!$D$13,2)</f>
        <v/>
      </c>
      <c r="J128" s="32">
        <f>ROUND(I128*E128,2)</f>
        <v/>
      </c>
    </row>
    <row r="129" hidden="1" outlineLevel="1" ht="25.5" customFormat="1" customHeight="1" s="227">
      <c r="A129" s="269" t="n">
        <v>102</v>
      </c>
      <c r="B129" s="172" t="inlineStr">
        <is>
          <t>Прайс из СД ОП</t>
        </is>
      </c>
      <c r="C129" s="268" t="inlineStr">
        <is>
          <t xml:space="preserve">Шинный компенсатор 10 кВ КША 120*10 Б У2 </t>
        </is>
      </c>
      <c r="D129" s="269" t="inlineStr">
        <is>
          <t>шт.</t>
        </is>
      </c>
      <c r="E129" s="270" t="n">
        <v>6</v>
      </c>
      <c r="F129" s="271" t="n">
        <v>335.43</v>
      </c>
      <c r="G129" s="32">
        <f>ROUND(E129*F129,2)</f>
        <v/>
      </c>
      <c r="H129" s="130">
        <f>G129/$G$273</f>
        <v/>
      </c>
      <c r="I129" s="32">
        <f>ROUND(F129*Прил.10!$D$13,2)</f>
        <v/>
      </c>
      <c r="J129" s="32">
        <f>ROUND(I129*E129,2)</f>
        <v/>
      </c>
    </row>
    <row r="130" hidden="1" outlineLevel="1" ht="25.5" customFormat="1" customHeight="1" s="227">
      <c r="A130" s="269" t="n">
        <v>103</v>
      </c>
      <c r="B130" s="269" t="inlineStr">
        <is>
          <t>01.7.19.04-0003</t>
        </is>
      </c>
      <c r="C130" s="268" t="inlineStr">
        <is>
          <t>Пластина техническая без тканевых прокладок</t>
        </is>
      </c>
      <c r="D130" s="269" t="inlineStr">
        <is>
          <t>т</t>
        </is>
      </c>
      <c r="E130" s="270" t="n">
        <v>0.036</v>
      </c>
      <c r="F130" s="271" t="n">
        <v>53400</v>
      </c>
      <c r="G130" s="32">
        <f>ROUND(E130*F130,2)</f>
        <v/>
      </c>
      <c r="H130" s="130">
        <f>G130/$G$273</f>
        <v/>
      </c>
      <c r="I130" s="32">
        <f>ROUND(F130*Прил.10!$D$13,2)</f>
        <v/>
      </c>
      <c r="J130" s="32">
        <f>ROUND(I130*E130,2)</f>
        <v/>
      </c>
    </row>
    <row r="131" hidden="1" outlineLevel="1" ht="25.5" customFormat="1" customHeight="1" s="227">
      <c r="A131" s="269" t="n">
        <v>104</v>
      </c>
      <c r="B131" s="269" t="inlineStr">
        <is>
          <t>04.3.01.09-0011</t>
        </is>
      </c>
      <c r="C131" s="268" t="inlineStr">
        <is>
          <t>Раствор готовый кладочный цементный марки: 25</t>
        </is>
      </c>
      <c r="D131" s="269" t="inlineStr">
        <is>
          <t>м3</t>
        </is>
      </c>
      <c r="E131" s="270" t="n">
        <v>4.135</v>
      </c>
      <c r="F131" s="271" t="n">
        <v>463.3</v>
      </c>
      <c r="G131" s="32">
        <f>ROUND(E131*F131,2)</f>
        <v/>
      </c>
      <c r="H131" s="130">
        <f>G131/$G$273</f>
        <v/>
      </c>
      <c r="I131" s="32">
        <f>ROUND(F131*Прил.10!$D$13,2)</f>
        <v/>
      </c>
      <c r="J131" s="32">
        <f>ROUND(I131*E131,2)</f>
        <v/>
      </c>
    </row>
    <row r="132" hidden="1" outlineLevel="1" ht="51" customFormat="1" customHeight="1" s="227">
      <c r="A132" s="269" t="n">
        <v>105</v>
      </c>
      <c r="B132" s="269" t="inlineStr">
        <is>
          <t>05.2.02.01-0049</t>
        </is>
      </c>
      <c r="C132" s="268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269" t="inlineStr">
        <is>
          <t>шт</t>
        </is>
      </c>
      <c r="E132" s="270" t="n">
        <v>8</v>
      </c>
      <c r="F132" s="271" t="n">
        <v>238.8</v>
      </c>
      <c r="G132" s="32">
        <f>ROUND(E132*F132,2)</f>
        <v/>
      </c>
      <c r="H132" s="130">
        <f>G132/$G$273</f>
        <v/>
      </c>
      <c r="I132" s="32">
        <f>ROUND(F132*Прил.10!$D$13,2)</f>
        <v/>
      </c>
      <c r="J132" s="32">
        <f>ROUND(I132*E132,2)</f>
        <v/>
      </c>
    </row>
    <row r="133" hidden="1" outlineLevel="1" ht="14.25" customFormat="1" customHeight="1" s="227">
      <c r="A133" s="269" t="n">
        <v>106</v>
      </c>
      <c r="B133" s="269" t="inlineStr">
        <is>
          <t>01.7.15.03-0042</t>
        </is>
      </c>
      <c r="C133" s="268" t="inlineStr">
        <is>
          <t>Болты с гайками и шайбами строительные</t>
        </is>
      </c>
      <c r="D133" s="269" t="inlineStr">
        <is>
          <t>кг</t>
        </is>
      </c>
      <c r="E133" s="270" t="n">
        <v>208.8725</v>
      </c>
      <c r="F133" s="271" t="n">
        <v>9.039999999999999</v>
      </c>
      <c r="G133" s="32">
        <f>ROUND(E133*F133,2)</f>
        <v/>
      </c>
      <c r="H133" s="130">
        <f>G133/$G$273</f>
        <v/>
      </c>
      <c r="I133" s="32">
        <f>ROUND(F133*Прил.10!$D$13,2)</f>
        <v/>
      </c>
      <c r="J133" s="32">
        <f>ROUND(I133*E133,2)</f>
        <v/>
      </c>
    </row>
    <row r="134" hidden="1" outlineLevel="1" ht="25.5" customFormat="1" customHeight="1" s="227">
      <c r="A134" s="269" t="n">
        <v>107</v>
      </c>
      <c r="B134" s="269" t="inlineStr">
        <is>
          <t>08.3.07.01-0076</t>
        </is>
      </c>
      <c r="C134" s="268" t="inlineStr">
        <is>
          <t>Сталь полосовая, марка стали: Ст3сп шириной 50-200 мм толщиной 4-5 мм</t>
        </is>
      </c>
      <c r="D134" s="269" t="inlineStr">
        <is>
          <t>т</t>
        </is>
      </c>
      <c r="E134" s="270" t="n">
        <v>0.3732</v>
      </c>
      <c r="F134" s="271" t="n">
        <v>5000</v>
      </c>
      <c r="G134" s="32">
        <f>ROUND(E134*F134,2)</f>
        <v/>
      </c>
      <c r="H134" s="130">
        <f>G134/$G$273</f>
        <v/>
      </c>
      <c r="I134" s="32">
        <f>ROUND(F134*Прил.10!$D$13,2)</f>
        <v/>
      </c>
      <c r="J134" s="32">
        <f>ROUND(I134*E134,2)</f>
        <v/>
      </c>
    </row>
    <row r="135" hidden="1" outlineLevel="1" ht="63.75" customFormat="1" customHeight="1" s="227">
      <c r="A135" s="269" t="n">
        <v>108</v>
      </c>
      <c r="B135" s="269" t="inlineStr">
        <is>
          <t>21.2.01.02-0091</t>
        </is>
      </c>
      <c r="C135" s="268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269" t="inlineStr">
        <is>
          <t>т</t>
        </is>
      </c>
      <c r="E135" s="270" t="n">
        <v>0.05256</v>
      </c>
      <c r="F135" s="271" t="n">
        <v>33046.39</v>
      </c>
      <c r="G135" s="32">
        <f>ROUND(E135*F135,2)</f>
        <v/>
      </c>
      <c r="H135" s="130">
        <f>G135/$G$273</f>
        <v/>
      </c>
      <c r="I135" s="32">
        <f>ROUND(F135*Прил.10!$D$13,2)</f>
        <v/>
      </c>
      <c r="J135" s="32">
        <f>ROUND(I135*E135,2)</f>
        <v/>
      </c>
    </row>
    <row r="136" hidden="1" outlineLevel="1" ht="14.25" customFormat="1" customHeight="1" s="227">
      <c r="A136" s="269" t="n">
        <v>109</v>
      </c>
      <c r="B136" s="172" t="inlineStr">
        <is>
          <t>Прайс из СД ОП</t>
        </is>
      </c>
      <c r="C136" s="268" t="inlineStr">
        <is>
          <t xml:space="preserve">Шинодержатель ШП-1-375А У1  </t>
        </is>
      </c>
      <c r="D136" s="269" t="inlineStr">
        <is>
          <t>шт.</t>
        </is>
      </c>
      <c r="E136" s="270" t="n">
        <v>24</v>
      </c>
      <c r="F136" s="271" t="n">
        <v>66.45999999999999</v>
      </c>
      <c r="G136" s="32">
        <f>ROUND(E136*F136,2)</f>
        <v/>
      </c>
      <c r="H136" s="130">
        <f>G136/$G$273</f>
        <v/>
      </c>
      <c r="I136" s="32">
        <f>ROUND(F136*Прил.10!$D$13,2)</f>
        <v/>
      </c>
      <c r="J136" s="32">
        <f>ROUND(I136*E136,2)</f>
        <v/>
      </c>
    </row>
    <row r="137" hidden="1" outlineLevel="1" ht="14.25" customFormat="1" customHeight="1" s="227">
      <c r="A137" s="269" t="n">
        <v>110</v>
      </c>
      <c r="B137" s="269" t="inlineStr">
        <is>
          <t>01.2.03.03-0013</t>
        </is>
      </c>
      <c r="C137" s="268" t="inlineStr">
        <is>
          <t>Мастика битумная кровельная горячая</t>
        </is>
      </c>
      <c r="D137" s="269" t="inlineStr">
        <is>
          <t>т</t>
        </is>
      </c>
      <c r="E137" s="270" t="n">
        <v>0.4623</v>
      </c>
      <c r="F137" s="271" t="n">
        <v>3390</v>
      </c>
      <c r="G137" s="32">
        <f>ROUND(E137*F137,2)</f>
        <v/>
      </c>
      <c r="H137" s="130">
        <f>G137/$G$273</f>
        <v/>
      </c>
      <c r="I137" s="32">
        <f>ROUND(F137*Прил.10!$D$13,2)</f>
        <v/>
      </c>
      <c r="J137" s="32">
        <f>ROUND(I137*E137,2)</f>
        <v/>
      </c>
    </row>
    <row r="138" hidden="1" outlineLevel="1" ht="51" customFormat="1" customHeight="1" s="227">
      <c r="A138" s="269" t="n">
        <v>111</v>
      </c>
      <c r="B138" s="269" t="inlineStr">
        <is>
          <t>201-0756</t>
        </is>
      </c>
      <c r="C138" s="26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269" t="inlineStr">
        <is>
          <t>т</t>
        </is>
      </c>
      <c r="E138" s="270" t="n">
        <v>0.1916</v>
      </c>
      <c r="F138" s="271" t="n">
        <v>7712</v>
      </c>
      <c r="G138" s="32">
        <f>ROUND(E138*F138,2)</f>
        <v/>
      </c>
      <c r="H138" s="130">
        <f>G138/$G$273</f>
        <v/>
      </c>
      <c r="I138" s="32">
        <f>ROUND(F138*Прил.10!$D$13,2)</f>
        <v/>
      </c>
      <c r="J138" s="32">
        <f>ROUND(I138*E138,2)</f>
        <v/>
      </c>
    </row>
    <row r="139" hidden="1" outlineLevel="1" ht="25.5" customFormat="1" customHeight="1" s="227">
      <c r="A139" s="269" t="n">
        <v>112</v>
      </c>
      <c r="B139" s="269" t="inlineStr">
        <is>
          <t>999-9950</t>
        </is>
      </c>
      <c r="C139" s="268" t="inlineStr">
        <is>
          <t>Вспомогательные ненормируемые ресурсы (2% от Оплаты труда рабочих)</t>
        </is>
      </c>
      <c r="D139" s="269" t="inlineStr">
        <is>
          <t>руб.</t>
        </is>
      </c>
      <c r="E139" s="270" t="n">
        <v>1428.4554</v>
      </c>
      <c r="F139" s="271" t="n">
        <v>1</v>
      </c>
      <c r="G139" s="32">
        <f>ROUND(E139*F139,2)</f>
        <v/>
      </c>
      <c r="H139" s="130">
        <f>G139/$G$273</f>
        <v/>
      </c>
      <c r="I139" s="32">
        <f>ROUND(F139*Прил.10!$D$13,2)</f>
        <v/>
      </c>
      <c r="J139" s="32">
        <f>ROUND(I139*E139,2)</f>
        <v/>
      </c>
    </row>
    <row r="140" hidden="1" outlineLevel="1" ht="38.25" customFormat="1" customHeight="1" s="227">
      <c r="A140" s="269" t="n">
        <v>113</v>
      </c>
      <c r="B140" s="269" t="inlineStr">
        <is>
          <t>408-0023</t>
        </is>
      </c>
      <c r="C140" s="268" t="inlineStr">
        <is>
          <t>Щебень из природного камня для строительных работ марка 400, фракция 20-40 мм</t>
        </is>
      </c>
      <c r="D140" s="269" t="inlineStr">
        <is>
          <t>м3</t>
        </is>
      </c>
      <c r="E140" s="270" t="n">
        <v>15.6</v>
      </c>
      <c r="F140" s="271" t="n">
        <v>91.5</v>
      </c>
      <c r="G140" s="32">
        <f>ROUND(E140*F140,2)</f>
        <v/>
      </c>
      <c r="H140" s="130">
        <f>G140/$G$273</f>
        <v/>
      </c>
      <c r="I140" s="32">
        <f>ROUND(F140*Прил.10!$D$13,2)</f>
        <v/>
      </c>
      <c r="J140" s="32">
        <f>ROUND(I140*E140,2)</f>
        <v/>
      </c>
    </row>
    <row r="141" hidden="1" outlineLevel="1" ht="25.5" customFormat="1" customHeight="1" s="227">
      <c r="A141" s="269" t="n">
        <v>114</v>
      </c>
      <c r="B141" s="269" t="inlineStr">
        <is>
          <t>25.1.01.04-0031</t>
        </is>
      </c>
      <c r="C141" s="268" t="inlineStr">
        <is>
          <t>Шпалы непропитанные для железных дорог: 1 тип</t>
        </is>
      </c>
      <c r="D141" s="269" t="inlineStr">
        <is>
          <t>шт</t>
        </is>
      </c>
      <c r="E141" s="270" t="n">
        <v>4.8</v>
      </c>
      <c r="F141" s="271" t="n">
        <v>266.67</v>
      </c>
      <c r="G141" s="32">
        <f>ROUND(E141*F141,2)</f>
        <v/>
      </c>
      <c r="H141" s="130">
        <f>G141/$G$273</f>
        <v/>
      </c>
      <c r="I141" s="32">
        <f>ROUND(F141*Прил.10!$D$13,2)</f>
        <v/>
      </c>
      <c r="J141" s="32">
        <f>ROUND(I141*E141,2)</f>
        <v/>
      </c>
    </row>
    <row r="142" hidden="1" outlineLevel="1" ht="14.25" customFormat="1" customHeight="1" s="227">
      <c r="A142" s="269" t="n">
        <v>115</v>
      </c>
      <c r="B142" s="269" t="inlineStr">
        <is>
          <t>101-0850</t>
        </is>
      </c>
      <c r="C142" s="268" t="inlineStr">
        <is>
          <t>Резина листовая вулканизованная цветная</t>
        </is>
      </c>
      <c r="D142" s="269" t="inlineStr">
        <is>
          <t>кг</t>
        </is>
      </c>
      <c r="E142" s="270" t="n">
        <v>46.1</v>
      </c>
      <c r="F142" s="271" t="n">
        <v>24.86</v>
      </c>
      <c r="G142" s="32">
        <f>ROUND(E142*F142,2)</f>
        <v/>
      </c>
      <c r="H142" s="130">
        <f>G142/$G$273</f>
        <v/>
      </c>
      <c r="I142" s="32">
        <f>ROUND(F142*Прил.10!$D$13,2)</f>
        <v/>
      </c>
      <c r="J142" s="32">
        <f>ROUND(I142*E142,2)</f>
        <v/>
      </c>
    </row>
    <row r="143" hidden="1" outlineLevel="1" ht="25.5" customFormat="1" customHeight="1" s="227">
      <c r="A143" s="269" t="n">
        <v>116</v>
      </c>
      <c r="B143" s="269" t="inlineStr">
        <is>
          <t>04.3.01.09-0014</t>
        </is>
      </c>
      <c r="C143" s="268" t="inlineStr">
        <is>
          <t>Раствор готовый кладочный цементный марки: 100</t>
        </is>
      </c>
      <c r="D143" s="269" t="inlineStr">
        <is>
          <t>м3</t>
        </is>
      </c>
      <c r="E143" s="270" t="n">
        <v>2.166</v>
      </c>
      <c r="F143" s="271" t="n">
        <v>519.8</v>
      </c>
      <c r="G143" s="32">
        <f>ROUND(E143*F143,2)</f>
        <v/>
      </c>
      <c r="H143" s="130">
        <f>G143/$G$273</f>
        <v/>
      </c>
      <c r="I143" s="32">
        <f>ROUND(F143*Прил.10!$D$13,2)</f>
        <v/>
      </c>
      <c r="J143" s="32">
        <f>ROUND(I143*E143,2)</f>
        <v/>
      </c>
    </row>
    <row r="144" hidden="1" outlineLevel="1" ht="14.25" customFormat="1" customHeight="1" s="227">
      <c r="A144" s="269" t="n">
        <v>117</v>
      </c>
      <c r="B144" s="269" t="inlineStr">
        <is>
          <t>101-2535</t>
        </is>
      </c>
      <c r="C144" s="268" t="inlineStr">
        <is>
          <t>Люки чугунные легкие</t>
        </is>
      </c>
      <c r="D144" s="269" t="inlineStr">
        <is>
          <t>шт.</t>
        </is>
      </c>
      <c r="E144" s="270" t="n">
        <v>3</v>
      </c>
      <c r="F144" s="271" t="n">
        <v>375</v>
      </c>
      <c r="G144" s="32">
        <f>ROUND(E144*F144,2)</f>
        <v/>
      </c>
      <c r="H144" s="130">
        <f>G144/$G$273</f>
        <v/>
      </c>
      <c r="I144" s="32">
        <f>ROUND(F144*Прил.10!$D$13,2)</f>
        <v/>
      </c>
      <c r="J144" s="32">
        <f>ROUND(I144*E144,2)</f>
        <v/>
      </c>
    </row>
    <row r="145" hidden="1" outlineLevel="1" ht="51" customFormat="1" customHeight="1" s="227">
      <c r="A145" s="269" t="n">
        <v>118</v>
      </c>
      <c r="B145" s="269" t="inlineStr">
        <is>
          <t>403-8272</t>
        </is>
      </c>
      <c r="C145" s="268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269" t="inlineStr">
        <is>
          <t>шт.</t>
        </is>
      </c>
      <c r="E145" s="270" t="n">
        <v>3</v>
      </c>
      <c r="F145" s="271" t="n">
        <v>362.1</v>
      </c>
      <c r="G145" s="32">
        <f>ROUND(E145*F145,2)</f>
        <v/>
      </c>
      <c r="H145" s="130">
        <f>G145/$G$273</f>
        <v/>
      </c>
      <c r="I145" s="32">
        <f>ROUND(F145*Прил.10!$D$13,2)</f>
        <v/>
      </c>
      <c r="J145" s="32">
        <f>ROUND(I145*E145,2)</f>
        <v/>
      </c>
    </row>
    <row r="146" hidden="1" outlineLevel="1" ht="25.5" customFormat="1" customHeight="1" s="227">
      <c r="A146" s="269" t="n">
        <v>119</v>
      </c>
      <c r="B146" s="172" t="inlineStr">
        <is>
          <t>Прайс из СД ОП</t>
        </is>
      </c>
      <c r="C146" s="268" t="inlineStr">
        <is>
          <t xml:space="preserve">Пластина переходная АП 120х10 УХЛ1 (1,07кг)   </t>
        </is>
      </c>
      <c r="D146" s="269" t="inlineStr">
        <is>
          <t>шт.</t>
        </is>
      </c>
      <c r="E146" s="270" t="n">
        <v>12</v>
      </c>
      <c r="F146" s="271" t="n">
        <v>78.62</v>
      </c>
      <c r="G146" s="32">
        <f>ROUND(E146*F146,2)</f>
        <v/>
      </c>
      <c r="H146" s="130">
        <f>G146/$G$273</f>
        <v/>
      </c>
      <c r="I146" s="32">
        <f>ROUND(F146*Прил.10!$D$13,2)</f>
        <v/>
      </c>
      <c r="J146" s="32">
        <f>ROUND(I146*E146,2)</f>
        <v/>
      </c>
    </row>
    <row r="147" hidden="1" outlineLevel="1" ht="14.25" customFormat="1" customHeight="1" s="227">
      <c r="A147" s="269" t="n">
        <v>120</v>
      </c>
      <c r="B147" s="269" t="inlineStr">
        <is>
          <t>401-0004</t>
        </is>
      </c>
      <c r="C147" s="268" t="inlineStr">
        <is>
          <t>Бетон тяжелый, класс В10 (М150)</t>
        </is>
      </c>
      <c r="D147" s="269" t="inlineStr">
        <is>
          <t>м3</t>
        </is>
      </c>
      <c r="E147" s="270" t="n">
        <v>1.8</v>
      </c>
      <c r="F147" s="271" t="n">
        <v>490</v>
      </c>
      <c r="G147" s="32">
        <f>ROUND(E147*F147,2)</f>
        <v/>
      </c>
      <c r="H147" s="130">
        <f>G147/$G$273</f>
        <v/>
      </c>
      <c r="I147" s="32">
        <f>ROUND(F147*Прил.10!$D$13,2)</f>
        <v/>
      </c>
      <c r="J147" s="32">
        <f>ROUND(I147*E147,2)</f>
        <v/>
      </c>
    </row>
    <row r="148" hidden="1" outlineLevel="1" ht="25.5" customFormat="1" customHeight="1" s="227">
      <c r="A148" s="269" t="n">
        <v>121</v>
      </c>
      <c r="B148" s="269" t="inlineStr">
        <is>
          <t>01.3.01.06-0050</t>
        </is>
      </c>
      <c r="C148" s="268" t="inlineStr">
        <is>
          <t>Смазка универсальная тугоплавкая УТ (консталин жировой)</t>
        </is>
      </c>
      <c r="D148" s="269" t="inlineStr">
        <is>
          <t>т</t>
        </is>
      </c>
      <c r="E148" s="270" t="n">
        <v>0.0495</v>
      </c>
      <c r="F148" s="271" t="n">
        <v>17500</v>
      </c>
      <c r="G148" s="32">
        <f>ROUND(E148*F148,2)</f>
        <v/>
      </c>
      <c r="H148" s="130">
        <f>G148/$G$273</f>
        <v/>
      </c>
      <c r="I148" s="32">
        <f>ROUND(F148*Прил.10!$D$13,2)</f>
        <v/>
      </c>
      <c r="J148" s="32">
        <f>ROUND(I148*E148,2)</f>
        <v/>
      </c>
    </row>
    <row r="149" hidden="1" outlineLevel="1" ht="38.25" customFormat="1" customHeight="1" s="227">
      <c r="A149" s="269" t="n">
        <v>122</v>
      </c>
      <c r="B149" s="269" t="inlineStr">
        <is>
          <t>25.1.05.02-0062</t>
        </is>
      </c>
      <c r="C149" s="268" t="inlineStr">
        <is>
          <t>Подкладки раздельного скрепления: КБ-65 для рельсов типа Р-75, Р-65 и КБ-50 для рельсов типа Р-50</t>
        </is>
      </c>
      <c r="D149" s="269" t="inlineStr">
        <is>
          <t>т</t>
        </is>
      </c>
      <c r="E149" s="270" t="n">
        <v>0.1575</v>
      </c>
      <c r="F149" s="271" t="n">
        <v>4679.74</v>
      </c>
      <c r="G149" s="32">
        <f>ROUND(E149*F149,2)</f>
        <v/>
      </c>
      <c r="H149" s="130">
        <f>G149/$G$273</f>
        <v/>
      </c>
      <c r="I149" s="32">
        <f>ROUND(F149*Прил.10!$D$13,2)</f>
        <v/>
      </c>
      <c r="J149" s="32">
        <f>ROUND(I149*E149,2)</f>
        <v/>
      </c>
    </row>
    <row r="150" hidden="1" outlineLevel="1" ht="25.5" customFormat="1" customHeight="1" s="227">
      <c r="A150" s="269" t="n">
        <v>123</v>
      </c>
      <c r="B150" s="172" t="inlineStr">
        <is>
          <t>Прайс из СД ОП</t>
        </is>
      </c>
      <c r="C150" s="268" t="inlineStr">
        <is>
          <t xml:space="preserve">Лоток стальной прямой У1 100х3000х200 35103HDZ  </t>
        </is>
      </c>
      <c r="D150" s="269" t="inlineStr">
        <is>
          <t>шт.</t>
        </is>
      </c>
      <c r="E150" s="270" t="n">
        <v>3</v>
      </c>
      <c r="F150" s="271" t="n">
        <v>245.67</v>
      </c>
      <c r="G150" s="32">
        <f>ROUND(E150*F150,2)</f>
        <v/>
      </c>
      <c r="H150" s="130">
        <f>G150/$G$273</f>
        <v/>
      </c>
      <c r="I150" s="32">
        <f>ROUND(F150*Прил.10!$D$13,2)</f>
        <v/>
      </c>
      <c r="J150" s="32">
        <f>ROUND(I150*E150,2)</f>
        <v/>
      </c>
    </row>
    <row r="151" hidden="1" outlineLevel="1" ht="38.25" customFormat="1" customHeight="1" s="227">
      <c r="A151" s="269" t="n">
        <v>124</v>
      </c>
      <c r="B151" s="269" t="inlineStr">
        <is>
          <t>403-8241</t>
        </is>
      </c>
      <c r="C151" s="268" t="inlineStr">
        <is>
          <t>Плита днища ПН10 /бетон В15 (М200), объем 0,18 м3, расход ар-ры 15,14 кг / (серия 3.900.1-14)</t>
        </is>
      </c>
      <c r="D151" s="269" t="inlineStr">
        <is>
          <t>шт.</t>
        </is>
      </c>
      <c r="E151" s="270" t="n">
        <v>3</v>
      </c>
      <c r="F151" s="271" t="n">
        <v>215.48</v>
      </c>
      <c r="G151" s="32">
        <f>ROUND(E151*F151,2)</f>
        <v/>
      </c>
      <c r="H151" s="130">
        <f>G151/$G$273</f>
        <v/>
      </c>
      <c r="I151" s="32">
        <f>ROUND(F151*Прил.10!$D$13,2)</f>
        <v/>
      </c>
      <c r="J151" s="32">
        <f>ROUND(I151*E151,2)</f>
        <v/>
      </c>
    </row>
    <row r="152" hidden="1" outlineLevel="1" ht="14.25" customFormat="1" customHeight="1" s="227">
      <c r="A152" s="269" t="n">
        <v>125</v>
      </c>
      <c r="B152" s="172" t="inlineStr">
        <is>
          <t>Прайс из СД ОП</t>
        </is>
      </c>
      <c r="C152" s="268" t="inlineStr">
        <is>
          <t>Рукав гибкий металлический РЗ-ЦХ 40мм</t>
        </is>
      </c>
      <c r="D152" s="269" t="inlineStr">
        <is>
          <t>м</t>
        </is>
      </c>
      <c r="E152" s="270" t="n">
        <v>200</v>
      </c>
      <c r="F152" s="271" t="n">
        <v>2.84</v>
      </c>
      <c r="G152" s="32">
        <f>ROUND(E152*F152,2)</f>
        <v/>
      </c>
      <c r="H152" s="130">
        <f>G152/$G$273</f>
        <v/>
      </c>
      <c r="I152" s="32">
        <f>ROUND(F152*Прил.10!$D$13,2)</f>
        <v/>
      </c>
      <c r="J152" s="32">
        <f>ROUND(I152*E152,2)</f>
        <v/>
      </c>
    </row>
    <row r="153" hidden="1" outlineLevel="1" ht="14.25" customFormat="1" customHeight="1" s="227">
      <c r="A153" s="269" t="n">
        <v>126</v>
      </c>
      <c r="B153" s="269" t="inlineStr">
        <is>
          <t>411-0001</t>
        </is>
      </c>
      <c r="C153" s="268" t="inlineStr">
        <is>
          <t>Вода</t>
        </is>
      </c>
      <c r="D153" s="269" t="inlineStr">
        <is>
          <t>м3</t>
        </is>
      </c>
      <c r="E153" s="270" t="n">
        <v>230.376</v>
      </c>
      <c r="F153" s="271" t="n">
        <v>2.44</v>
      </c>
      <c r="G153" s="32">
        <f>ROUND(E153*F153,2)</f>
        <v/>
      </c>
      <c r="H153" s="130">
        <f>G153/$G$273</f>
        <v/>
      </c>
      <c r="I153" s="32">
        <f>ROUND(F153*Прил.10!$D$13,2)</f>
        <v/>
      </c>
      <c r="J153" s="32">
        <f>ROUND(I153*E153,2)</f>
        <v/>
      </c>
    </row>
    <row r="154" hidden="1" outlineLevel="1" ht="14.25" customFormat="1" customHeight="1" s="227">
      <c r="A154" s="269" t="n">
        <v>127</v>
      </c>
      <c r="B154" s="172" t="inlineStr">
        <is>
          <t>Прайс из СД ОП</t>
        </is>
      </c>
      <c r="C154" s="268" t="inlineStr">
        <is>
          <t xml:space="preserve">Зажим аппаратный прессуемый А4А-185-8   </t>
        </is>
      </c>
      <c r="D154" s="269" t="inlineStr">
        <is>
          <t>шт.</t>
        </is>
      </c>
      <c r="E154" s="270" t="n">
        <v>18</v>
      </c>
      <c r="F154" s="271" t="n">
        <v>31.09</v>
      </c>
      <c r="G154" s="32">
        <f>ROUND(E154*F154,2)</f>
        <v/>
      </c>
      <c r="H154" s="130">
        <f>G154/$G$273</f>
        <v/>
      </c>
      <c r="I154" s="32">
        <f>ROUND(F154*Прил.10!$D$13,2)</f>
        <v/>
      </c>
      <c r="J154" s="32">
        <f>ROUND(I154*E154,2)</f>
        <v/>
      </c>
    </row>
    <row r="155" hidden="1" outlineLevel="1" ht="25.5" customFormat="1" customHeight="1" s="227">
      <c r="A155" s="269" t="n">
        <v>128</v>
      </c>
      <c r="B155" s="269" t="inlineStr">
        <is>
          <t>101-0782</t>
        </is>
      </c>
      <c r="C155" s="268" t="inlineStr">
        <is>
          <t>Поковки из квадратных заготовок, масса: 1,8 кг</t>
        </is>
      </c>
      <c r="D155" s="269" t="inlineStr">
        <is>
          <t>т</t>
        </is>
      </c>
      <c r="E155" s="270" t="n">
        <v>0.093</v>
      </c>
      <c r="F155" s="271" t="n">
        <v>5989</v>
      </c>
      <c r="G155" s="32">
        <f>ROUND(E155*F155,2)</f>
        <v/>
      </c>
      <c r="H155" s="130">
        <f>G155/$G$273</f>
        <v/>
      </c>
      <c r="I155" s="32">
        <f>ROUND(F155*Прил.10!$D$13,2)</f>
        <v/>
      </c>
      <c r="J155" s="32">
        <f>ROUND(I155*E155,2)</f>
        <v/>
      </c>
    </row>
    <row r="156" hidden="1" outlineLevel="1" ht="14.25" customFormat="1" customHeight="1" s="227">
      <c r="A156" s="269" t="n">
        <v>129</v>
      </c>
      <c r="B156" s="269" t="inlineStr">
        <is>
          <t>18.5.08.09-0001</t>
        </is>
      </c>
      <c r="C156" s="268" t="inlineStr">
        <is>
          <t>Патрубки</t>
        </is>
      </c>
      <c r="D156" s="269" t="inlineStr">
        <is>
          <t>10 шт</t>
        </is>
      </c>
      <c r="E156" s="270" t="n">
        <v>2</v>
      </c>
      <c r="F156" s="271" t="n">
        <v>277.5</v>
      </c>
      <c r="G156" s="32">
        <f>ROUND(E156*F156,2)</f>
        <v/>
      </c>
      <c r="H156" s="130">
        <f>G156/$G$273</f>
        <v/>
      </c>
      <c r="I156" s="32">
        <f>ROUND(F156*Прил.10!$D$13,2)</f>
        <v/>
      </c>
      <c r="J156" s="32">
        <f>ROUND(I156*E156,2)</f>
        <v/>
      </c>
    </row>
    <row r="157" hidden="1" outlineLevel="1" ht="51" customFormat="1" customHeight="1" s="227">
      <c r="A157" s="269" t="n">
        <v>130</v>
      </c>
      <c r="B157" s="269" t="inlineStr">
        <is>
          <t>403-8271</t>
        </is>
      </c>
      <c r="C157" s="268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269" t="inlineStr">
        <is>
          <t>шт.</t>
        </is>
      </c>
      <c r="E157" s="270" t="n">
        <v>2</v>
      </c>
      <c r="F157" s="271" t="n">
        <v>242.94</v>
      </c>
      <c r="G157" s="32">
        <f>ROUND(E157*F157,2)</f>
        <v/>
      </c>
      <c r="H157" s="130">
        <f>G157/$G$273</f>
        <v/>
      </c>
      <c r="I157" s="32">
        <f>ROUND(F157*Прил.10!$D$13,2)</f>
        <v/>
      </c>
      <c r="J157" s="32">
        <f>ROUND(I157*E157,2)</f>
        <v/>
      </c>
    </row>
    <row r="158" hidden="1" outlineLevel="1" ht="14.25" customFormat="1" customHeight="1" s="227">
      <c r="A158" s="269" t="n">
        <v>131</v>
      </c>
      <c r="B158" s="269" t="inlineStr">
        <is>
          <t>01.7.20.08-0031</t>
        </is>
      </c>
      <c r="C158" s="268" t="inlineStr">
        <is>
          <t>Бязь суровая арт. 6804</t>
        </is>
      </c>
      <c r="D158" s="269" t="inlineStr">
        <is>
          <t>10 м2</t>
        </is>
      </c>
      <c r="E158" s="270" t="n">
        <v>5.62</v>
      </c>
      <c r="F158" s="271" t="n">
        <v>79.09999999999999</v>
      </c>
      <c r="G158" s="32">
        <f>ROUND(E158*F158,2)</f>
        <v/>
      </c>
      <c r="H158" s="130">
        <f>G158/$G$273</f>
        <v/>
      </c>
      <c r="I158" s="32">
        <f>ROUND(F158*Прил.10!$D$13,2)</f>
        <v/>
      </c>
      <c r="J158" s="32">
        <f>ROUND(I158*E158,2)</f>
        <v/>
      </c>
    </row>
    <row r="159" hidden="1" outlineLevel="1" ht="14.25" customFormat="1" customHeight="1" s="227">
      <c r="A159" s="269" t="n">
        <v>132</v>
      </c>
      <c r="B159" s="269" t="inlineStr">
        <is>
          <t>14.4.02.09-0301</t>
        </is>
      </c>
      <c r="C159" s="268" t="inlineStr">
        <is>
          <t>Краска "Цинол"</t>
        </is>
      </c>
      <c r="D159" s="269" t="inlineStr">
        <is>
          <t>кг</t>
        </is>
      </c>
      <c r="E159" s="270" t="n">
        <v>1.84</v>
      </c>
      <c r="F159" s="271" t="n">
        <v>238.48</v>
      </c>
      <c r="G159" s="32">
        <f>ROUND(E159*F159,2)</f>
        <v/>
      </c>
      <c r="H159" s="130">
        <f>G159/$G$273</f>
        <v/>
      </c>
      <c r="I159" s="32">
        <f>ROUND(F159*Прил.10!$D$13,2)</f>
        <v/>
      </c>
      <c r="J159" s="32">
        <f>ROUND(I159*E159,2)</f>
        <v/>
      </c>
    </row>
    <row r="160" hidden="1" outlineLevel="1" ht="38.25" customFormat="1" customHeight="1" s="227">
      <c r="A160" s="269" t="n">
        <v>133</v>
      </c>
      <c r="B160" s="269" t="inlineStr">
        <is>
          <t>08.3.05.02-0101</t>
        </is>
      </c>
      <c r="C160" s="268" t="inlineStr">
        <is>
          <t>Сталь листовая углеродистая обыкновенного качества марки ВСт3пс5 толщиной: 4-6 мм</t>
        </is>
      </c>
      <c r="D160" s="269" t="inlineStr">
        <is>
          <t>т</t>
        </is>
      </c>
      <c r="E160" s="270" t="n">
        <v>0.0697</v>
      </c>
      <c r="F160" s="271" t="n">
        <v>5763</v>
      </c>
      <c r="G160" s="32">
        <f>ROUND(E160*F160,2)</f>
        <v/>
      </c>
      <c r="H160" s="130">
        <f>G160/$G$273</f>
        <v/>
      </c>
      <c r="I160" s="32">
        <f>ROUND(F160*Прил.10!$D$13,2)</f>
        <v/>
      </c>
      <c r="J160" s="32">
        <f>ROUND(I160*E160,2)</f>
        <v/>
      </c>
    </row>
    <row r="161" hidden="1" outlineLevel="1" ht="14.25" customFormat="1" customHeight="1" s="227">
      <c r="A161" s="269" t="n">
        <v>134</v>
      </c>
      <c r="B161" s="269" t="inlineStr">
        <is>
          <t>14.4.02.09-0001</t>
        </is>
      </c>
      <c r="C161" s="268" t="inlineStr">
        <is>
          <t>Краска</t>
        </is>
      </c>
      <c r="D161" s="269" t="inlineStr">
        <is>
          <t>кг</t>
        </is>
      </c>
      <c r="E161" s="270" t="n">
        <v>13.735</v>
      </c>
      <c r="F161" s="271" t="n">
        <v>28.6</v>
      </c>
      <c r="G161" s="32">
        <f>ROUND(E161*F161,2)</f>
        <v/>
      </c>
      <c r="H161" s="130">
        <f>G161/$G$273</f>
        <v/>
      </c>
      <c r="I161" s="32">
        <f>ROUND(F161*Прил.10!$D$13,2)</f>
        <v/>
      </c>
      <c r="J161" s="32">
        <f>ROUND(I161*E161,2)</f>
        <v/>
      </c>
    </row>
    <row r="162" hidden="1" outlineLevel="1" ht="38.25" customFormat="1" customHeight="1" s="227">
      <c r="A162" s="269" t="n">
        <v>135</v>
      </c>
      <c r="B162" s="269" t="inlineStr">
        <is>
          <t>403-8227</t>
        </is>
      </c>
      <c r="C162" s="268" t="inlineStr">
        <is>
          <t>Плита перекрытия ПП10-1 /бетон В15 (М200), объем 0,10 м3, расход ар-ры 8,38 кг/ (серия 3.900.1-14)</t>
        </is>
      </c>
      <c r="D162" s="269" t="inlineStr">
        <is>
          <t>шт.</t>
        </is>
      </c>
      <c r="E162" s="270" t="n">
        <v>3</v>
      </c>
      <c r="F162" s="271" t="n">
        <v>119.5</v>
      </c>
      <c r="G162" s="32">
        <f>ROUND(E162*F162,2)</f>
        <v/>
      </c>
      <c r="H162" s="130">
        <f>G162/$G$273</f>
        <v/>
      </c>
      <c r="I162" s="32">
        <f>ROUND(F162*Прил.10!$D$13,2)</f>
        <v/>
      </c>
      <c r="J162" s="32">
        <f>ROUND(I162*E162,2)</f>
        <v/>
      </c>
    </row>
    <row r="163" hidden="1" outlineLevel="1" ht="38.25" customFormat="1" customHeight="1" s="227">
      <c r="A163" s="269" t="n">
        <v>136</v>
      </c>
      <c r="B163" s="269" t="inlineStr">
        <is>
          <t>101-2226</t>
        </is>
      </c>
      <c r="C163" s="268" t="inlineStr">
        <is>
          <t>Муфты хризотилцементные: САМ 6, для напорных труб условным проходом 300 мм</t>
        </is>
      </c>
      <c r="D163" s="269" t="inlineStr">
        <is>
          <t>шт.</t>
        </is>
      </c>
      <c r="E163" s="270" t="n">
        <v>15.12</v>
      </c>
      <c r="F163" s="271" t="n">
        <v>22.6</v>
      </c>
      <c r="G163" s="32">
        <f>ROUND(E163*F163,2)</f>
        <v/>
      </c>
      <c r="H163" s="130">
        <f>G163/$G$273</f>
        <v/>
      </c>
      <c r="I163" s="32">
        <f>ROUND(F163*Прил.10!$D$13,2)</f>
        <v/>
      </c>
      <c r="J163" s="32">
        <f>ROUND(I163*E163,2)</f>
        <v/>
      </c>
    </row>
    <row r="164" hidden="1" outlineLevel="1" ht="14.25" customFormat="1" customHeight="1" s="227">
      <c r="A164" s="269" t="n">
        <v>137</v>
      </c>
      <c r="B164" s="269" t="inlineStr">
        <is>
          <t>203-0512</t>
        </is>
      </c>
      <c r="C164" s="268" t="inlineStr">
        <is>
          <t>Щиты: из досок толщиной 40 мм</t>
        </is>
      </c>
      <c r="D164" s="269" t="inlineStr">
        <is>
          <t>м2</t>
        </is>
      </c>
      <c r="E164" s="270" t="n">
        <v>5.85</v>
      </c>
      <c r="F164" s="271" t="n">
        <v>57.63</v>
      </c>
      <c r="G164" s="32">
        <f>ROUND(E164*F164,2)</f>
        <v/>
      </c>
      <c r="H164" s="130">
        <f>G164/$G$273</f>
        <v/>
      </c>
      <c r="I164" s="32">
        <f>ROUND(F164*Прил.10!$D$13,2)</f>
        <v/>
      </c>
      <c r="J164" s="32">
        <f>ROUND(I164*E164,2)</f>
        <v/>
      </c>
    </row>
    <row r="165" hidden="1" outlineLevel="1" ht="38.25" customFormat="1" customHeight="1" s="227">
      <c r="A165" s="269" t="n">
        <v>138</v>
      </c>
      <c r="B165" s="269" t="inlineStr">
        <is>
          <t>204-0022</t>
        </is>
      </c>
      <c r="C165" s="268" t="inlineStr">
        <is>
          <t>Горячекатаная арматурная сталь периодического профиля класса А-III, диаметром 12 мм</t>
        </is>
      </c>
      <c r="D165" s="269" t="inlineStr">
        <is>
          <t>т</t>
        </is>
      </c>
      <c r="E165" s="270" t="n">
        <v>0.0378</v>
      </c>
      <c r="F165" s="271" t="n">
        <v>7997.23</v>
      </c>
      <c r="G165" s="32">
        <f>ROUND(E165*F165,2)</f>
        <v/>
      </c>
      <c r="H165" s="130">
        <f>G165/$G$273</f>
        <v/>
      </c>
      <c r="I165" s="32">
        <f>ROUND(F165*Прил.10!$D$13,2)</f>
        <v/>
      </c>
      <c r="J165" s="32">
        <f>ROUND(I165*E165,2)</f>
        <v/>
      </c>
    </row>
    <row r="166" hidden="1" outlineLevel="1" ht="14.25" customFormat="1" customHeight="1" s="227">
      <c r="A166" s="269" t="n">
        <v>139</v>
      </c>
      <c r="B166" s="269" t="inlineStr">
        <is>
          <t>101-1529</t>
        </is>
      </c>
      <c r="C166" s="268" t="inlineStr">
        <is>
          <t>Электроды диаметром: 6 мм Э42</t>
        </is>
      </c>
      <c r="D166" s="269" t="inlineStr">
        <is>
          <t>т</t>
        </is>
      </c>
      <c r="E166" s="270" t="n">
        <v>0.03</v>
      </c>
      <c r="F166" s="271" t="n">
        <v>9424</v>
      </c>
      <c r="G166" s="32">
        <f>ROUND(E166*F166,2)</f>
        <v/>
      </c>
      <c r="H166" s="130">
        <f>G166/$G$273</f>
        <v/>
      </c>
      <c r="I166" s="32">
        <f>ROUND(F166*Прил.10!$D$13,2)</f>
        <v/>
      </c>
      <c r="J166" s="32">
        <f>ROUND(I166*E166,2)</f>
        <v/>
      </c>
    </row>
    <row r="167" hidden="1" outlineLevel="1" ht="63.75" customFormat="1" customHeight="1" s="227">
      <c r="A167" s="269" t="n">
        <v>140</v>
      </c>
      <c r="B167" s="269" t="inlineStr">
        <is>
          <t>23.3.06.04-0011</t>
        </is>
      </c>
      <c r="C167" s="268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269" t="inlineStr">
        <is>
          <t>м</t>
        </is>
      </c>
      <c r="E167" s="270" t="n">
        <v>9.800000000000001</v>
      </c>
      <c r="F167" s="271" t="n">
        <v>28.05</v>
      </c>
      <c r="G167" s="32">
        <f>ROUND(E167*F167,2)</f>
        <v/>
      </c>
      <c r="H167" s="130">
        <f>G167/$G$273</f>
        <v/>
      </c>
      <c r="I167" s="32">
        <f>ROUND(F167*Прил.10!$D$13,2)</f>
        <v/>
      </c>
      <c r="J167" s="32">
        <f>ROUND(I167*E167,2)</f>
        <v/>
      </c>
    </row>
    <row r="168" hidden="1" outlineLevel="1" ht="14.25" customFormat="1" customHeight="1" s="227">
      <c r="A168" s="269" t="n">
        <v>141</v>
      </c>
      <c r="B168" s="269" t="inlineStr">
        <is>
          <t>01.7.11.07-0032</t>
        </is>
      </c>
      <c r="C168" s="268" t="inlineStr">
        <is>
          <t>Электроды диаметром: 4 мм Э42</t>
        </is>
      </c>
      <c r="D168" s="269" t="inlineStr">
        <is>
          <t>т</t>
        </is>
      </c>
      <c r="E168" s="270" t="n">
        <v>0.0264</v>
      </c>
      <c r="F168" s="271" t="n">
        <v>10315.01</v>
      </c>
      <c r="G168" s="32">
        <f>ROUND(E168*F168,2)</f>
        <v/>
      </c>
      <c r="H168" s="130">
        <f>G168/$G$273</f>
        <v/>
      </c>
      <c r="I168" s="32">
        <f>ROUND(F168*Прил.10!$D$13,2)</f>
        <v/>
      </c>
      <c r="J168" s="32">
        <f>ROUND(I168*E168,2)</f>
        <v/>
      </c>
    </row>
    <row r="169" hidden="1" outlineLevel="1" ht="14.25" customFormat="1" customHeight="1" s="227">
      <c r="A169" s="269" t="n">
        <v>142</v>
      </c>
      <c r="B169" s="172" t="inlineStr">
        <is>
          <t>Прайс из СД ОП</t>
        </is>
      </c>
      <c r="C169" s="268" t="inlineStr">
        <is>
          <t xml:space="preserve">Зажим аппаратный прессуемый А4А-185-2  </t>
        </is>
      </c>
      <c r="D169" s="269" t="inlineStr">
        <is>
          <t>шт.</t>
        </is>
      </c>
      <c r="E169" s="270" t="n">
        <v>8</v>
      </c>
      <c r="F169" s="271" t="n">
        <v>32.87</v>
      </c>
      <c r="G169" s="32">
        <f>ROUND(E169*F169,2)</f>
        <v/>
      </c>
      <c r="H169" s="130">
        <f>G169/$G$273</f>
        <v/>
      </c>
      <c r="I169" s="32">
        <f>ROUND(F169*Прил.10!$D$13,2)</f>
        <v/>
      </c>
      <c r="J169" s="32">
        <f>ROUND(I169*E169,2)</f>
        <v/>
      </c>
    </row>
    <row r="170" hidden="1" outlineLevel="1" ht="14.25" customFormat="1" customHeight="1" s="227">
      <c r="A170" s="269" t="n">
        <v>143</v>
      </c>
      <c r="B170" s="269" t="inlineStr">
        <is>
          <t>01.7.11.07-0034</t>
        </is>
      </c>
      <c r="C170" s="268" t="inlineStr">
        <is>
          <t>Электроды диаметром: 4 мм Э42А</t>
        </is>
      </c>
      <c r="D170" s="269" t="inlineStr">
        <is>
          <t>кг</t>
        </is>
      </c>
      <c r="E170" s="270" t="n">
        <v>24.2896</v>
      </c>
      <c r="F170" s="271" t="n">
        <v>10.57</v>
      </c>
      <c r="G170" s="32">
        <f>ROUND(E170*F170,2)</f>
        <v/>
      </c>
      <c r="H170" s="130">
        <f>G170/$G$273</f>
        <v/>
      </c>
      <c r="I170" s="32">
        <f>ROUND(F170*Прил.10!$D$13,2)</f>
        <v/>
      </c>
      <c r="J170" s="32">
        <f>ROUND(I170*E170,2)</f>
        <v/>
      </c>
    </row>
    <row r="171" hidden="1" outlineLevel="1" ht="14.25" customFormat="1" customHeight="1" s="227">
      <c r="A171" s="269" t="n">
        <v>144</v>
      </c>
      <c r="B171" s="269" t="inlineStr">
        <is>
          <t>01.7.15.10-0053</t>
        </is>
      </c>
      <c r="C171" s="268" t="inlineStr">
        <is>
          <t>Скобы: металлические</t>
        </is>
      </c>
      <c r="D171" s="269" t="inlineStr">
        <is>
          <t>кг</t>
        </is>
      </c>
      <c r="E171" s="270" t="n">
        <v>40</v>
      </c>
      <c r="F171" s="271" t="n">
        <v>6.4</v>
      </c>
      <c r="G171" s="32">
        <f>ROUND(E171*F171,2)</f>
        <v/>
      </c>
      <c r="H171" s="130">
        <f>G171/$G$273</f>
        <v/>
      </c>
      <c r="I171" s="32">
        <f>ROUND(F171*Прил.10!$D$13,2)</f>
        <v/>
      </c>
      <c r="J171" s="32">
        <f>ROUND(I171*E171,2)</f>
        <v/>
      </c>
    </row>
    <row r="172" hidden="1" outlineLevel="1" ht="14.25" customFormat="1" customHeight="1" s="227">
      <c r="A172" s="269" t="n">
        <v>145</v>
      </c>
      <c r="B172" s="269" t="inlineStr">
        <is>
          <t>11.2.13.04-0011</t>
        </is>
      </c>
      <c r="C172" s="268" t="inlineStr">
        <is>
          <t>Щиты: из досок толщиной 25 мм</t>
        </is>
      </c>
      <c r="D172" s="269" t="inlineStr">
        <is>
          <t>м2</t>
        </is>
      </c>
      <c r="E172" s="270" t="n">
        <v>6.855</v>
      </c>
      <c r="F172" s="271" t="n">
        <v>35.53</v>
      </c>
      <c r="G172" s="32">
        <f>ROUND(E172*F172,2)</f>
        <v/>
      </c>
      <c r="H172" s="130">
        <f>G172/$G$273</f>
        <v/>
      </c>
      <c r="I172" s="32">
        <f>ROUND(F172*Прил.10!$D$13,2)</f>
        <v/>
      </c>
      <c r="J172" s="32">
        <f>ROUND(I172*E172,2)</f>
        <v/>
      </c>
    </row>
    <row r="173" hidden="1" outlineLevel="1" ht="14.25" customFormat="1" customHeight="1" s="227">
      <c r="A173" s="269" t="n">
        <v>146</v>
      </c>
      <c r="B173" s="269" t="inlineStr">
        <is>
          <t>25.2.01.01-0001</t>
        </is>
      </c>
      <c r="C173" s="268" t="inlineStr">
        <is>
          <t>Бирки-оконцеватели</t>
        </is>
      </c>
      <c r="D173" s="269" t="inlineStr">
        <is>
          <t>100 шт</t>
        </is>
      </c>
      <c r="E173" s="270" t="n">
        <v>3.68</v>
      </c>
      <c r="F173" s="271" t="n">
        <v>63</v>
      </c>
      <c r="G173" s="32">
        <f>ROUND(E173*F173,2)</f>
        <v/>
      </c>
      <c r="H173" s="130">
        <f>G173/$G$273</f>
        <v/>
      </c>
      <c r="I173" s="32">
        <f>ROUND(F173*Прил.10!$D$13,2)</f>
        <v/>
      </c>
      <c r="J173" s="32">
        <f>ROUND(I173*E173,2)</f>
        <v/>
      </c>
    </row>
    <row r="174" hidden="1" outlineLevel="1" ht="25.5" customFormat="1" customHeight="1" s="227">
      <c r="A174" s="269" t="n">
        <v>147</v>
      </c>
      <c r="B174" s="269" t="inlineStr">
        <is>
          <t>101-2441</t>
        </is>
      </c>
      <c r="C174" s="268" t="inlineStr">
        <is>
          <t>Кольца резиновые для хризотилцементных: напорных муфт САМ</t>
        </is>
      </c>
      <c r="D174" s="269" t="inlineStr">
        <is>
          <t>кг</t>
        </is>
      </c>
      <c r="E174" s="270" t="n">
        <v>7.74</v>
      </c>
      <c r="F174" s="271" t="n">
        <v>28.33</v>
      </c>
      <c r="G174" s="32">
        <f>ROUND(E174*F174,2)</f>
        <v/>
      </c>
      <c r="H174" s="130">
        <f>G174/$G$273</f>
        <v/>
      </c>
      <c r="I174" s="32">
        <f>ROUND(F174*Прил.10!$D$13,2)</f>
        <v/>
      </c>
      <c r="J174" s="32">
        <f>ROUND(I174*E174,2)</f>
        <v/>
      </c>
    </row>
    <row r="175" hidden="1" outlineLevel="1" ht="25.5" customFormat="1" customHeight="1" s="227">
      <c r="A175" s="269" t="n">
        <v>148</v>
      </c>
      <c r="B175" s="269" t="inlineStr">
        <is>
          <t>08.4.03.02-0003</t>
        </is>
      </c>
      <c r="C175" s="268" t="inlineStr">
        <is>
          <t>Горячекатаная арматурная сталь гладкая класса А-I, диаметром: 10 мм</t>
        </is>
      </c>
      <c r="D175" s="269" t="inlineStr">
        <is>
          <t>т</t>
        </is>
      </c>
      <c r="E175" s="270" t="n">
        <v>0.0324</v>
      </c>
      <c r="F175" s="271" t="n">
        <v>6726.18</v>
      </c>
      <c r="G175" s="32">
        <f>ROUND(E175*F175,2)</f>
        <v/>
      </c>
      <c r="H175" s="130">
        <f>G175/$G$273</f>
        <v/>
      </c>
      <c r="I175" s="32">
        <f>ROUND(F175*Прил.10!$D$13,2)</f>
        <v/>
      </c>
      <c r="J175" s="32">
        <f>ROUND(I175*E175,2)</f>
        <v/>
      </c>
    </row>
    <row r="176" hidden="1" outlineLevel="1" ht="14.25" customFormat="1" customHeight="1" s="227">
      <c r="A176" s="269" t="n">
        <v>149</v>
      </c>
      <c r="B176" s="269" t="inlineStr">
        <is>
          <t>101-1539</t>
        </is>
      </c>
      <c r="C176" s="268" t="inlineStr">
        <is>
          <t>Электроды диаметром: 8 мм Э46</t>
        </is>
      </c>
      <c r="D176" s="269" t="inlineStr">
        <is>
          <t>т</t>
        </is>
      </c>
      <c r="E176" s="270" t="n">
        <v>0.0213</v>
      </c>
      <c r="F176" s="271" t="n">
        <v>9503</v>
      </c>
      <c r="G176" s="32">
        <f>ROUND(E176*F176,2)</f>
        <v/>
      </c>
      <c r="H176" s="130">
        <f>G176/$G$273</f>
        <v/>
      </c>
      <c r="I176" s="32">
        <f>ROUND(F176*Прил.10!$D$13,2)</f>
        <v/>
      </c>
      <c r="J176" s="32">
        <f>ROUND(I176*E176,2)</f>
        <v/>
      </c>
    </row>
    <row r="177" hidden="1" outlineLevel="1" ht="14.25" customFormat="1" customHeight="1" s="227">
      <c r="A177" s="269" t="n">
        <v>150</v>
      </c>
      <c r="B177" s="269" t="inlineStr">
        <is>
          <t>20.2.09.13-0011</t>
        </is>
      </c>
      <c r="C177" s="268" t="inlineStr">
        <is>
          <t>Муфта</t>
        </is>
      </c>
      <c r="D177" s="269" t="inlineStr">
        <is>
          <t>шт</t>
        </is>
      </c>
      <c r="E177" s="270" t="n">
        <v>40</v>
      </c>
      <c r="F177" s="271" t="n">
        <v>5</v>
      </c>
      <c r="G177" s="32">
        <f>ROUND(E177*F177,2)</f>
        <v/>
      </c>
      <c r="H177" s="130">
        <f>G177/$G$273</f>
        <v/>
      </c>
      <c r="I177" s="32">
        <f>ROUND(F177*Прил.10!$D$13,2)</f>
        <v/>
      </c>
      <c r="J177" s="32">
        <f>ROUND(I177*E177,2)</f>
        <v/>
      </c>
    </row>
    <row r="178" hidden="1" outlineLevel="1" ht="25.5" customFormat="1" customHeight="1" s="227">
      <c r="A178" s="269" t="n">
        <v>151</v>
      </c>
      <c r="B178" s="269" t="inlineStr">
        <is>
          <t>14.4.02.04-0015</t>
        </is>
      </c>
      <c r="C178" s="268" t="inlineStr">
        <is>
          <t>Краска для наружных работ: черная, марок МА-015, ПФ-014</t>
        </is>
      </c>
      <c r="D178" s="269" t="inlineStr">
        <is>
          <t>т</t>
        </is>
      </c>
      <c r="E178" s="270" t="n">
        <v>0.0124</v>
      </c>
      <c r="F178" s="271" t="n">
        <v>15707</v>
      </c>
      <c r="G178" s="32">
        <f>ROUND(E178*F178,2)</f>
        <v/>
      </c>
      <c r="H178" s="130">
        <f>G178/$G$273</f>
        <v/>
      </c>
      <c r="I178" s="32">
        <f>ROUND(F178*Прил.10!$D$13,2)</f>
        <v/>
      </c>
      <c r="J178" s="32">
        <f>ROUND(I178*E178,2)</f>
        <v/>
      </c>
    </row>
    <row r="179" hidden="1" outlineLevel="1" ht="38.25" customFormat="1" customHeight="1" s="227">
      <c r="A179" s="269" t="n">
        <v>152</v>
      </c>
      <c r="B179" s="269" t="inlineStr">
        <is>
          <t>403-8296</t>
        </is>
      </c>
      <c r="C179" s="268" t="inlineStr">
        <is>
          <t>Кольцо опорное КО-6 /бетон В15 (М200), объем 0,02 м3, расход ар-ры 1,10 кг / (серия 3.900.1-14)</t>
        </is>
      </c>
      <c r="D179" s="269" t="inlineStr">
        <is>
          <t>шт.</t>
        </is>
      </c>
      <c r="E179" s="270" t="n">
        <v>6</v>
      </c>
      <c r="F179" s="271" t="n">
        <v>31.43</v>
      </c>
      <c r="G179" s="32">
        <f>ROUND(E179*F179,2)</f>
        <v/>
      </c>
      <c r="H179" s="130">
        <f>G179/$G$273</f>
        <v/>
      </c>
      <c r="I179" s="32">
        <f>ROUND(F179*Прил.10!$D$13,2)</f>
        <v/>
      </c>
      <c r="J179" s="32">
        <f>ROUND(I179*E179,2)</f>
        <v/>
      </c>
    </row>
    <row r="180" hidden="1" outlineLevel="1" ht="25.5" customFormat="1" customHeight="1" s="227">
      <c r="A180" s="269" t="n">
        <v>153</v>
      </c>
      <c r="B180" s="269" t="inlineStr">
        <is>
          <t>07.2.07.04-0007</t>
        </is>
      </c>
      <c r="C180" s="268" t="inlineStr">
        <is>
          <t>Конструкции стальные индивидуальные: решетчатые сварные массой до 0,1 т</t>
        </is>
      </c>
      <c r="D180" s="269" t="inlineStr">
        <is>
          <t>т</t>
        </is>
      </c>
      <c r="E180" s="270" t="n">
        <v>0.0158</v>
      </c>
      <c r="F180" s="271" t="n">
        <v>11500</v>
      </c>
      <c r="G180" s="32">
        <f>ROUND(E180*F180,2)</f>
        <v/>
      </c>
      <c r="H180" s="130">
        <f>G180/$G$273</f>
        <v/>
      </c>
      <c r="I180" s="32">
        <f>ROUND(F180*Прил.10!$D$13,2)</f>
        <v/>
      </c>
      <c r="J180" s="32">
        <f>ROUND(I180*E180,2)</f>
        <v/>
      </c>
    </row>
    <row r="181" hidden="1" outlineLevel="1" ht="14.25" customFormat="1" customHeight="1" s="227">
      <c r="A181" s="269" t="n">
        <v>154</v>
      </c>
      <c r="B181" s="269" t="inlineStr">
        <is>
          <t>01.7.17.11-0001</t>
        </is>
      </c>
      <c r="C181" s="268" t="inlineStr">
        <is>
          <t>Бумага шлифовальная</t>
        </is>
      </c>
      <c r="D181" s="269" t="inlineStr">
        <is>
          <t>кг</t>
        </is>
      </c>
      <c r="E181" s="270" t="n">
        <v>3.44</v>
      </c>
      <c r="F181" s="271" t="n">
        <v>50</v>
      </c>
      <c r="G181" s="32">
        <f>ROUND(E181*F181,2)</f>
        <v/>
      </c>
      <c r="H181" s="130">
        <f>G181/$G$273</f>
        <v/>
      </c>
      <c r="I181" s="32">
        <f>ROUND(F181*Прил.10!$D$13,2)</f>
        <v/>
      </c>
      <c r="J181" s="32">
        <f>ROUND(I181*E181,2)</f>
        <v/>
      </c>
    </row>
    <row r="182" hidden="1" outlineLevel="1" ht="14.25" customFormat="1" customHeight="1" s="227">
      <c r="A182" s="269" t="n">
        <v>155</v>
      </c>
      <c r="B182" s="269" t="inlineStr">
        <is>
          <t>04.1.02.05-0005</t>
        </is>
      </c>
      <c r="C182" s="268" t="inlineStr">
        <is>
          <t>Бетон тяжелый, класс: В12,5 (М150)</t>
        </is>
      </c>
      <c r="D182" s="269" t="inlineStr">
        <is>
          <t>м3</t>
        </is>
      </c>
      <c r="E182" s="270" t="n">
        <v>0.2784</v>
      </c>
      <c r="F182" s="271" t="n">
        <v>600</v>
      </c>
      <c r="G182" s="32">
        <f>ROUND(E182*F182,2)</f>
        <v/>
      </c>
      <c r="H182" s="130">
        <f>G182/$G$273</f>
        <v/>
      </c>
      <c r="I182" s="32">
        <f>ROUND(F182*Прил.10!$D$13,2)</f>
        <v/>
      </c>
      <c r="J182" s="32">
        <f>ROUND(I182*E182,2)</f>
        <v/>
      </c>
    </row>
    <row r="183" hidden="1" outlineLevel="1" ht="25.5" customFormat="1" customHeight="1" s="227">
      <c r="A183" s="269" t="n">
        <v>156</v>
      </c>
      <c r="B183" s="269" t="inlineStr">
        <is>
          <t>01.1.02.02-0021</t>
        </is>
      </c>
      <c r="C183" s="268" t="inlineStr">
        <is>
          <t>Бумага асбестовая электроизоляционная марки: БЭ толщиной 0,2-0,3 мм</t>
        </is>
      </c>
      <c r="D183" s="269" t="inlineStr">
        <is>
          <t>т</t>
        </is>
      </c>
      <c r="E183" s="270" t="n">
        <v>0.014</v>
      </c>
      <c r="F183" s="271" t="n">
        <v>11549</v>
      </c>
      <c r="G183" s="32">
        <f>ROUND(E183*F183,2)</f>
        <v/>
      </c>
      <c r="H183" s="130">
        <f>G183/$G$273</f>
        <v/>
      </c>
      <c r="I183" s="32">
        <f>ROUND(F183*Прил.10!$D$13,2)</f>
        <v/>
      </c>
      <c r="J183" s="32">
        <f>ROUND(I183*E183,2)</f>
        <v/>
      </c>
    </row>
    <row r="184" hidden="1" outlineLevel="1" ht="38.25" customFormat="1" customHeight="1" s="227">
      <c r="A184" s="269" t="n">
        <v>157</v>
      </c>
      <c r="B184" s="269" t="inlineStr">
        <is>
          <t>101-2376</t>
        </is>
      </c>
      <c r="C184" s="26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269" t="inlineStr">
        <is>
          <t>м3</t>
        </is>
      </c>
      <c r="E184" s="270" t="n">
        <v>0.1064</v>
      </c>
      <c r="F184" s="271" t="n">
        <v>1410</v>
      </c>
      <c r="G184" s="32">
        <f>ROUND(E184*F184,2)</f>
        <v/>
      </c>
      <c r="H184" s="130">
        <f>G184/$G$273</f>
        <v/>
      </c>
      <c r="I184" s="32">
        <f>ROUND(F184*Прил.10!$D$13,2)</f>
        <v/>
      </c>
      <c r="J184" s="32">
        <f>ROUND(I184*E184,2)</f>
        <v/>
      </c>
    </row>
    <row r="185" hidden="1" outlineLevel="1" ht="14.25" customFormat="1" customHeight="1" s="227">
      <c r="A185" s="269" t="n">
        <v>158</v>
      </c>
      <c r="B185" s="269" t="inlineStr">
        <is>
          <t>14.4.04.08-0003</t>
        </is>
      </c>
      <c r="C185" s="268" t="inlineStr">
        <is>
          <t>Эмаль ПФ-115 серая</t>
        </is>
      </c>
      <c r="D185" s="269" t="inlineStr">
        <is>
          <t>т</t>
        </is>
      </c>
      <c r="E185" s="270" t="n">
        <v>0.01</v>
      </c>
      <c r="F185" s="271" t="n">
        <v>14312.87</v>
      </c>
      <c r="G185" s="32">
        <f>ROUND(E185*F185,2)</f>
        <v/>
      </c>
      <c r="H185" s="130">
        <f>G185/$G$273</f>
        <v/>
      </c>
      <c r="I185" s="32">
        <f>ROUND(F185*Прил.10!$D$13,2)</f>
        <v/>
      </c>
      <c r="J185" s="32">
        <f>ROUND(I185*E185,2)</f>
        <v/>
      </c>
    </row>
    <row r="186" hidden="1" outlineLevel="1" ht="51" customFormat="1" customHeight="1" s="227">
      <c r="A186" s="269" t="n">
        <v>159</v>
      </c>
      <c r="B186" s="269" t="inlineStr">
        <is>
          <t>403-8270</t>
        </is>
      </c>
      <c r="C186" s="268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269" t="inlineStr">
        <is>
          <t>шт.</t>
        </is>
      </c>
      <c r="E186" s="270" t="n">
        <v>1</v>
      </c>
      <c r="F186" s="271" t="n">
        <v>121.2</v>
      </c>
      <c r="G186" s="32">
        <f>ROUND(E186*F186,2)</f>
        <v/>
      </c>
      <c r="H186" s="130">
        <f>G186/$G$273</f>
        <v/>
      </c>
      <c r="I186" s="32">
        <f>ROUND(F186*Прил.10!$D$13,2)</f>
        <v/>
      </c>
      <c r="J186" s="32">
        <f>ROUND(I186*E186,2)</f>
        <v/>
      </c>
    </row>
    <row r="187" hidden="1" outlineLevel="1" ht="14.25" customFormat="1" customHeight="1" s="227">
      <c r="A187" s="269" t="n">
        <v>160</v>
      </c>
      <c r="B187" s="269" t="inlineStr">
        <is>
          <t>01.7.20.08-0102</t>
        </is>
      </c>
      <c r="C187" s="268" t="inlineStr">
        <is>
          <t>Миткаль «Т-2» суровый (суровье)</t>
        </is>
      </c>
      <c r="D187" s="269" t="inlineStr">
        <is>
          <t>10 м</t>
        </is>
      </c>
      <c r="E187" s="270" t="n">
        <v>1.6</v>
      </c>
      <c r="F187" s="271" t="n">
        <v>73.65000000000001</v>
      </c>
      <c r="G187" s="32">
        <f>ROUND(E187*F187,2)</f>
        <v/>
      </c>
      <c r="H187" s="130">
        <f>G187/$G$273</f>
        <v/>
      </c>
      <c r="I187" s="32">
        <f>ROUND(F187*Прил.10!$D$13,2)</f>
        <v/>
      </c>
      <c r="J187" s="32">
        <f>ROUND(I187*E187,2)</f>
        <v/>
      </c>
    </row>
    <row r="188" hidden="1" outlineLevel="1" ht="38.25" customFormat="1" customHeight="1" s="227">
      <c r="A188" s="269" t="n">
        <v>161</v>
      </c>
      <c r="B188" s="269" t="inlineStr">
        <is>
          <t>11.1.03.05-0085</t>
        </is>
      </c>
      <c r="C188" s="268" t="inlineStr">
        <is>
          <t>Доски необрезные хвойных пород длиной: 4-6,5 м, все ширины, толщиной 44 мм и более, III сорта</t>
        </is>
      </c>
      <c r="D188" s="269" t="inlineStr">
        <is>
          <t>м3</t>
        </is>
      </c>
      <c r="E188" s="270" t="n">
        <v>0.164</v>
      </c>
      <c r="F188" s="271" t="n">
        <v>684</v>
      </c>
      <c r="G188" s="32">
        <f>ROUND(E188*F188,2)</f>
        <v/>
      </c>
      <c r="H188" s="130">
        <f>G188/$G$273</f>
        <v/>
      </c>
      <c r="I188" s="32">
        <f>ROUND(F188*Прил.10!$D$13,2)</f>
        <v/>
      </c>
      <c r="J188" s="32">
        <f>ROUND(I188*E188,2)</f>
        <v/>
      </c>
    </row>
    <row r="189" hidden="1" outlineLevel="1" ht="14.25" customFormat="1" customHeight="1" s="227">
      <c r="A189" s="269" t="n">
        <v>162</v>
      </c>
      <c r="B189" s="269" t="inlineStr">
        <is>
          <t>14.4.01.01-0003</t>
        </is>
      </c>
      <c r="C189" s="268" t="inlineStr">
        <is>
          <t>Грунтовка: ГФ-021 красно-коричневая</t>
        </is>
      </c>
      <c r="D189" s="269" t="inlineStr">
        <is>
          <t>т</t>
        </is>
      </c>
      <c r="E189" s="270" t="n">
        <v>0.0064</v>
      </c>
      <c r="F189" s="271" t="n">
        <v>15620</v>
      </c>
      <c r="G189" s="32">
        <f>ROUND(E189*F189,2)</f>
        <v/>
      </c>
      <c r="H189" s="130">
        <f>G189/$G$273</f>
        <v/>
      </c>
      <c r="I189" s="32">
        <f>ROUND(F189*Прил.10!$D$13,2)</f>
        <v/>
      </c>
      <c r="J189" s="32">
        <f>ROUND(I189*E189,2)</f>
        <v/>
      </c>
    </row>
    <row r="190" hidden="1" outlineLevel="1" ht="25.5" customFormat="1" customHeight="1" s="227">
      <c r="A190" s="269" t="n">
        <v>163</v>
      </c>
      <c r="B190" s="269" t="inlineStr">
        <is>
          <t>08.3.03.06-0002</t>
        </is>
      </c>
      <c r="C190" s="268" t="inlineStr">
        <is>
          <t>Проволока горячекатаная в мотках, диаметром 6,3-6,5 мм</t>
        </is>
      </c>
      <c r="D190" s="269" t="inlineStr">
        <is>
          <t>т</t>
        </is>
      </c>
      <c r="E190" s="270" t="n">
        <v>0.022</v>
      </c>
      <c r="F190" s="271" t="n">
        <v>4455.2</v>
      </c>
      <c r="G190" s="32">
        <f>ROUND(E190*F190,2)</f>
        <v/>
      </c>
      <c r="H190" s="130">
        <f>G190/$G$273</f>
        <v/>
      </c>
      <c r="I190" s="32">
        <f>ROUND(F190*Прил.10!$D$13,2)</f>
        <v/>
      </c>
      <c r="J190" s="32">
        <f>ROUND(I190*E190,2)</f>
        <v/>
      </c>
    </row>
    <row r="191" hidden="1" outlineLevel="1" ht="25.5" customFormat="1" customHeight="1" s="227">
      <c r="A191" s="269" t="n">
        <v>164</v>
      </c>
      <c r="B191" s="269" t="inlineStr">
        <is>
          <t>01.3.01.03-0002</t>
        </is>
      </c>
      <c r="C191" s="268" t="inlineStr">
        <is>
          <t>Керосин для технических целей марок КТ-1, КТ-2</t>
        </is>
      </c>
      <c r="D191" s="269" t="inlineStr">
        <is>
          <t>т</t>
        </is>
      </c>
      <c r="E191" s="270" t="n">
        <v>0.0363</v>
      </c>
      <c r="F191" s="271" t="n">
        <v>2606.9</v>
      </c>
      <c r="G191" s="32">
        <f>ROUND(E191*F191,2)</f>
        <v/>
      </c>
      <c r="H191" s="130">
        <f>G191/$G$273</f>
        <v/>
      </c>
      <c r="I191" s="32">
        <f>ROUND(F191*Прил.10!$D$13,2)</f>
        <v/>
      </c>
      <c r="J191" s="32">
        <f>ROUND(I191*E191,2)</f>
        <v/>
      </c>
    </row>
    <row r="192" hidden="1" outlineLevel="1" ht="14.25" customFormat="1" customHeight="1" s="227">
      <c r="A192" s="269" t="n">
        <v>165</v>
      </c>
      <c r="B192" s="172" t="inlineStr">
        <is>
          <t>Прайс из СД ОП</t>
        </is>
      </c>
      <c r="C192" s="268" t="inlineStr">
        <is>
          <t xml:space="preserve">Зажим аппаратный прессуемый А1М-185-2 </t>
        </is>
      </c>
      <c r="D192" s="269" t="inlineStr">
        <is>
          <t>шт.</t>
        </is>
      </c>
      <c r="E192" s="270" t="n">
        <v>4</v>
      </c>
      <c r="F192" s="271" t="n">
        <v>23.1</v>
      </c>
      <c r="G192" s="32">
        <f>ROUND(E192*F192,2)</f>
        <v/>
      </c>
      <c r="H192" s="130">
        <f>G192/$G$273</f>
        <v/>
      </c>
      <c r="I192" s="32">
        <f>ROUND(F192*Прил.10!$D$13,2)</f>
        <v/>
      </c>
      <c r="J192" s="32">
        <f>ROUND(I192*E192,2)</f>
        <v/>
      </c>
    </row>
    <row r="193" hidden="1" outlineLevel="1" ht="51" customFormat="1" customHeight="1" s="227">
      <c r="A193" s="269" t="n">
        <v>166</v>
      </c>
      <c r="B193" s="269" t="inlineStr">
        <is>
          <t>10.1.02.04-0009</t>
        </is>
      </c>
      <c r="C193" s="268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269" t="inlineStr">
        <is>
          <t>т</t>
        </is>
      </c>
      <c r="E193" s="270" t="n">
        <v>0.0016</v>
      </c>
      <c r="F193" s="271" t="n">
        <v>55960.01</v>
      </c>
      <c r="G193" s="32">
        <f>ROUND(E193*F193,2)</f>
        <v/>
      </c>
      <c r="H193" s="130">
        <f>G193/$G$273</f>
        <v/>
      </c>
      <c r="I193" s="32">
        <f>ROUND(F193*Прил.10!$D$13,2)</f>
        <v/>
      </c>
      <c r="J193" s="32">
        <f>ROUND(I193*E193,2)</f>
        <v/>
      </c>
    </row>
    <row r="194" hidden="1" outlineLevel="1" ht="38.25" customFormat="1" customHeight="1" s="227">
      <c r="A194" s="269" t="n">
        <v>167</v>
      </c>
      <c r="B194" s="269" t="inlineStr">
        <is>
          <t>101-2016</t>
        </is>
      </c>
      <c r="C194" s="268" t="inlineStr">
        <is>
          <t>Мастика битумно-резиновая МБР изоляционная для защиты алюминиевой оболочки и брони от коррозии</t>
        </is>
      </c>
      <c r="D194" s="269" t="inlineStr">
        <is>
          <t>кг</t>
        </is>
      </c>
      <c r="E194" s="270" t="n">
        <v>12</v>
      </c>
      <c r="F194" s="271" t="n">
        <v>7.4</v>
      </c>
      <c r="G194" s="32">
        <f>ROUND(E194*F194,2)</f>
        <v/>
      </c>
      <c r="H194" s="130">
        <f>G194/$G$273</f>
        <v/>
      </c>
      <c r="I194" s="32">
        <f>ROUND(F194*Прил.10!$D$13,2)</f>
        <v/>
      </c>
      <c r="J194" s="32">
        <f>ROUND(I194*E194,2)</f>
        <v/>
      </c>
    </row>
    <row r="195" hidden="1" outlineLevel="1" ht="38.25" customFormat="1" customHeight="1" s="227">
      <c r="A195" s="269" t="n">
        <v>168</v>
      </c>
      <c r="B195" s="269" t="inlineStr">
        <is>
          <t>102-0061</t>
        </is>
      </c>
      <c r="C195" s="268" t="inlineStr">
        <is>
          <t>Доски обрезные хвойных пород длиной: 4-6,5 м, шириной 75-150 мм, толщиной 44 мм и более, III сорта</t>
        </is>
      </c>
      <c r="D195" s="269" t="inlineStr">
        <is>
          <t>м3</t>
        </is>
      </c>
      <c r="E195" s="270" t="n">
        <v>0.0791</v>
      </c>
      <c r="F195" s="271" t="n">
        <v>1056</v>
      </c>
      <c r="G195" s="32">
        <f>ROUND(E195*F195,2)</f>
        <v/>
      </c>
      <c r="H195" s="130">
        <f>G195/$G$273</f>
        <v/>
      </c>
      <c r="I195" s="32">
        <f>ROUND(F195*Прил.10!$D$13,2)</f>
        <v/>
      </c>
      <c r="J195" s="32">
        <f>ROUND(I195*E195,2)</f>
        <v/>
      </c>
    </row>
    <row r="196" hidden="1" outlineLevel="1" ht="25.5" customFormat="1" customHeight="1" s="227">
      <c r="A196" s="269" t="n">
        <v>169</v>
      </c>
      <c r="B196" s="269" t="inlineStr">
        <is>
          <t>402-0002</t>
        </is>
      </c>
      <c r="C196" s="268" t="inlineStr">
        <is>
          <t>Раствор готовый кладочный цементный марки: 50</t>
        </is>
      </c>
      <c r="D196" s="269" t="inlineStr">
        <is>
          <t>м3</t>
        </is>
      </c>
      <c r="E196" s="270" t="n">
        <v>0.1602</v>
      </c>
      <c r="F196" s="271" t="n">
        <v>485.9</v>
      </c>
      <c r="G196" s="32">
        <f>ROUND(E196*F196,2)</f>
        <v/>
      </c>
      <c r="H196" s="130">
        <f>G196/$G$273</f>
        <v/>
      </c>
      <c r="I196" s="32">
        <f>ROUND(F196*Прил.10!$D$13,2)</f>
        <v/>
      </c>
      <c r="J196" s="32">
        <f>ROUND(I196*E196,2)</f>
        <v/>
      </c>
    </row>
    <row r="197" hidden="1" outlineLevel="1" ht="38.25" customFormat="1" customHeight="1" s="227">
      <c r="A197" s="269" t="n">
        <v>170</v>
      </c>
      <c r="B197" s="269" t="inlineStr">
        <is>
          <t>11.1.03.06-0095</t>
        </is>
      </c>
      <c r="C197" s="268" t="inlineStr">
        <is>
          <t>Доски обрезные хвойных пород длиной: 4-6,5 м, шириной 75-150 мм, толщиной 44 мм и более, III сорта</t>
        </is>
      </c>
      <c r="D197" s="269" t="inlineStr">
        <is>
          <t>м3</t>
        </is>
      </c>
      <c r="E197" s="270" t="n">
        <v>0.0713</v>
      </c>
      <c r="F197" s="271" t="n">
        <v>1056</v>
      </c>
      <c r="G197" s="32">
        <f>ROUND(E197*F197,2)</f>
        <v/>
      </c>
      <c r="H197" s="130">
        <f>G197/$G$273</f>
        <v/>
      </c>
      <c r="I197" s="32">
        <f>ROUND(F197*Прил.10!$D$13,2)</f>
        <v/>
      </c>
      <c r="J197" s="32">
        <f>ROUND(I197*E197,2)</f>
        <v/>
      </c>
    </row>
    <row r="198" hidden="1" outlineLevel="1" ht="14.25" customFormat="1" customHeight="1" s="227">
      <c r="A198" s="269" t="n">
        <v>171</v>
      </c>
      <c r="B198" s="269" t="inlineStr">
        <is>
          <t>01.3.02.09-0022</t>
        </is>
      </c>
      <c r="C198" s="268" t="inlineStr">
        <is>
          <t>Пропан-бутан, смесь техническая</t>
        </is>
      </c>
      <c r="D198" s="269" t="inlineStr">
        <is>
          <t>кг</t>
        </is>
      </c>
      <c r="E198" s="270" t="n">
        <v>12.1508</v>
      </c>
      <c r="F198" s="271" t="n">
        <v>6.09</v>
      </c>
      <c r="G198" s="32">
        <f>ROUND(E198*F198,2)</f>
        <v/>
      </c>
      <c r="H198" s="130">
        <f>G198/$G$273</f>
        <v/>
      </c>
      <c r="I198" s="32">
        <f>ROUND(F198*Прил.10!$D$13,2)</f>
        <v/>
      </c>
      <c r="J198" s="32">
        <f>ROUND(I198*E198,2)</f>
        <v/>
      </c>
    </row>
    <row r="199" hidden="1" outlineLevel="1" ht="14.25" customFormat="1" customHeight="1" s="227">
      <c r="A199" s="269" t="n">
        <v>172</v>
      </c>
      <c r="B199" s="269" t="inlineStr">
        <is>
          <t>101-1513</t>
        </is>
      </c>
      <c r="C199" s="268" t="inlineStr">
        <is>
          <t>Электроды диаметром: 4 мм Э42</t>
        </is>
      </c>
      <c r="D199" s="269" t="inlineStr">
        <is>
          <t>т</t>
        </is>
      </c>
      <c r="E199" s="270" t="n">
        <v>0.007</v>
      </c>
      <c r="F199" s="271" t="n">
        <v>10315.01</v>
      </c>
      <c r="G199" s="32">
        <f>ROUND(E199*F199,2)</f>
        <v/>
      </c>
      <c r="H199" s="130">
        <f>G199/$G$273</f>
        <v/>
      </c>
      <c r="I199" s="32">
        <f>ROUND(F199*Прил.10!$D$13,2)</f>
        <v/>
      </c>
      <c r="J199" s="32">
        <f>ROUND(I199*E199,2)</f>
        <v/>
      </c>
    </row>
    <row r="200" hidden="1" outlineLevel="1" ht="14.25" customFormat="1" customHeight="1" s="227">
      <c r="A200" s="269" t="n">
        <v>173</v>
      </c>
      <c r="B200" s="269" t="inlineStr">
        <is>
          <t>101-1714</t>
        </is>
      </c>
      <c r="C200" s="268" t="inlineStr">
        <is>
          <t>Болты с гайками и шайбами строительные</t>
        </is>
      </c>
      <c r="D200" s="269" t="inlineStr">
        <is>
          <t>т</t>
        </is>
      </c>
      <c r="E200" s="270" t="n">
        <v>0.0077</v>
      </c>
      <c r="F200" s="271" t="n">
        <v>9040.01</v>
      </c>
      <c r="G200" s="32">
        <f>ROUND(E200*F200,2)</f>
        <v/>
      </c>
      <c r="H200" s="130">
        <f>G200/$G$273</f>
        <v/>
      </c>
      <c r="I200" s="32">
        <f>ROUND(F200*Прил.10!$D$13,2)</f>
        <v/>
      </c>
      <c r="J200" s="32">
        <f>ROUND(I200*E200,2)</f>
        <v/>
      </c>
    </row>
    <row r="201" hidden="1" outlineLevel="1" ht="14.25" customFormat="1" customHeight="1" s="227">
      <c r="A201" s="269" t="n">
        <v>174</v>
      </c>
      <c r="B201" s="269" t="inlineStr">
        <is>
          <t>01.3.02.08-0001</t>
        </is>
      </c>
      <c r="C201" s="268" t="inlineStr">
        <is>
          <t>Кислород технический: газообразный</t>
        </is>
      </c>
      <c r="D201" s="269" t="inlineStr">
        <is>
          <t>м3</t>
        </is>
      </c>
      <c r="E201" s="270" t="n">
        <v>11.1584</v>
      </c>
      <c r="F201" s="271" t="n">
        <v>6.22</v>
      </c>
      <c r="G201" s="32">
        <f>ROUND(E201*F201,2)</f>
        <v/>
      </c>
      <c r="H201" s="130">
        <f>G201/$G$273</f>
        <v/>
      </c>
      <c r="I201" s="32">
        <f>ROUND(F201*Прил.10!$D$13,2)</f>
        <v/>
      </c>
      <c r="J201" s="32">
        <f>ROUND(I201*E201,2)</f>
        <v/>
      </c>
    </row>
    <row r="202" hidden="1" outlineLevel="1" ht="38.25" customFormat="1" customHeight="1" s="227">
      <c r="A202" s="269" t="n">
        <v>175</v>
      </c>
      <c r="B202" s="269" t="inlineStr">
        <is>
          <t>106-0023</t>
        </is>
      </c>
      <c r="C202" s="268" t="inlineStr">
        <is>
          <t>Шпалы из древесины хвойных пород длиной: 1500 мм для колеи 750 мм пропитанные, тип 2</t>
        </is>
      </c>
      <c r="D202" s="269" t="inlineStr">
        <is>
          <t>шт.</t>
        </is>
      </c>
      <c r="E202" s="270" t="n">
        <v>1.011</v>
      </c>
      <c r="F202" s="271" t="n">
        <v>68</v>
      </c>
      <c r="G202" s="32">
        <f>ROUND(E202*F202,2)</f>
        <v/>
      </c>
      <c r="H202" s="130">
        <f>G202/$G$273</f>
        <v/>
      </c>
      <c r="I202" s="32">
        <f>ROUND(F202*Прил.10!$D$13,2)</f>
        <v/>
      </c>
      <c r="J202" s="32">
        <f>ROUND(I202*E202,2)</f>
        <v/>
      </c>
    </row>
    <row r="203" hidden="1" outlineLevel="1" ht="14.25" customFormat="1" customHeight="1" s="227">
      <c r="A203" s="269" t="n">
        <v>176</v>
      </c>
      <c r="B203" s="269" t="inlineStr">
        <is>
          <t>101-0962</t>
        </is>
      </c>
      <c r="C203" s="268" t="inlineStr">
        <is>
          <t>Смазка солидол жировой марки «Ж»</t>
        </is>
      </c>
      <c r="D203" s="269" t="inlineStr">
        <is>
          <t>т</t>
        </is>
      </c>
      <c r="E203" s="270" t="n">
        <v>0.007</v>
      </c>
      <c r="F203" s="271" t="n">
        <v>9661.5</v>
      </c>
      <c r="G203" s="32">
        <f>ROUND(E203*F203,2)</f>
        <v/>
      </c>
      <c r="H203" s="130">
        <f>G203/$G$273</f>
        <v/>
      </c>
      <c r="I203" s="32">
        <f>ROUND(F203*Прил.10!$D$13,2)</f>
        <v/>
      </c>
      <c r="J203" s="32">
        <f>ROUND(I203*E203,2)</f>
        <v/>
      </c>
    </row>
    <row r="204" hidden="1" outlineLevel="1" ht="25.5" customFormat="1" customHeight="1" s="227">
      <c r="A204" s="269" t="n">
        <v>177</v>
      </c>
      <c r="B204" s="269" t="inlineStr">
        <is>
          <t>01.3.01.07-0008</t>
        </is>
      </c>
      <c r="C204" s="268" t="inlineStr">
        <is>
          <t>Спирт этиловый ректификованный технический, сорт I</t>
        </is>
      </c>
      <c r="D204" s="269" t="inlineStr">
        <is>
          <t>т</t>
        </is>
      </c>
      <c r="E204" s="270" t="n">
        <v>0.0016</v>
      </c>
      <c r="F204" s="271" t="n">
        <v>38890</v>
      </c>
      <c r="G204" s="32">
        <f>ROUND(E204*F204,2)</f>
        <v/>
      </c>
      <c r="H204" s="130">
        <f>G204/$G$273</f>
        <v/>
      </c>
      <c r="I204" s="32">
        <f>ROUND(F204*Прил.10!$D$13,2)</f>
        <v/>
      </c>
      <c r="J204" s="32">
        <f>ROUND(I204*E204,2)</f>
        <v/>
      </c>
    </row>
    <row r="205" hidden="1" outlineLevel="1" ht="14.25" customFormat="1" customHeight="1" s="227">
      <c r="A205" s="269" t="n">
        <v>178</v>
      </c>
      <c r="B205" s="269" t="inlineStr">
        <is>
          <t>01.7.15.11-0026</t>
        </is>
      </c>
      <c r="C205" s="268" t="inlineStr">
        <is>
          <t>Шайбы квадратные</t>
        </is>
      </c>
      <c r="D205" s="269" t="inlineStr">
        <is>
          <t>100 шт</t>
        </is>
      </c>
      <c r="E205" s="270" t="n">
        <v>0.24</v>
      </c>
      <c r="F205" s="271" t="n">
        <v>254</v>
      </c>
      <c r="G205" s="32">
        <f>ROUND(E205*F205,2)</f>
        <v/>
      </c>
      <c r="H205" s="130">
        <f>G205/$G$273</f>
        <v/>
      </c>
      <c r="I205" s="32">
        <f>ROUND(F205*Прил.10!$D$13,2)</f>
        <v/>
      </c>
      <c r="J205" s="32">
        <f>ROUND(I205*E205,2)</f>
        <v/>
      </c>
    </row>
    <row r="206" hidden="1" outlineLevel="1" ht="63.75" customFormat="1" customHeight="1" s="227">
      <c r="A206" s="269" t="n">
        <v>179</v>
      </c>
      <c r="B206" s="269" t="inlineStr">
        <is>
          <t>23.3.06.05-0002</t>
        </is>
      </c>
      <c r="C206" s="268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269" t="inlineStr">
        <is>
          <t>м</t>
        </is>
      </c>
      <c r="E206" s="270" t="n">
        <v>4</v>
      </c>
      <c r="F206" s="271" t="n">
        <v>14.1</v>
      </c>
      <c r="G206" s="32">
        <f>ROUND(E206*F206,2)</f>
        <v/>
      </c>
      <c r="H206" s="130">
        <f>G206/$G$273</f>
        <v/>
      </c>
      <c r="I206" s="32">
        <f>ROUND(F206*Прил.10!$D$13,2)</f>
        <v/>
      </c>
      <c r="J206" s="32">
        <f>ROUND(I206*E206,2)</f>
        <v/>
      </c>
    </row>
    <row r="207" hidden="1" outlineLevel="1" ht="25.5" customFormat="1" customHeight="1" s="227">
      <c r="A207" s="269" t="n">
        <v>180</v>
      </c>
      <c r="B207" s="269" t="inlineStr">
        <is>
          <t>01.7.15.04-0011</t>
        </is>
      </c>
      <c r="C207" s="268" t="inlineStr">
        <is>
          <t>Винты с полукруглой головкой длиной: 50 мм</t>
        </is>
      </c>
      <c r="D207" s="269" t="inlineStr">
        <is>
          <t>т</t>
        </is>
      </c>
      <c r="E207" s="270" t="n">
        <v>0.0044</v>
      </c>
      <c r="F207" s="271" t="n">
        <v>12430</v>
      </c>
      <c r="G207" s="32">
        <f>ROUND(E207*F207,2)</f>
        <v/>
      </c>
      <c r="H207" s="130">
        <f>G207/$G$273</f>
        <v/>
      </c>
      <c r="I207" s="32">
        <f>ROUND(F207*Прил.10!$D$13,2)</f>
        <v/>
      </c>
      <c r="J207" s="32">
        <f>ROUND(I207*E207,2)</f>
        <v/>
      </c>
    </row>
    <row r="208" hidden="1" outlineLevel="1" ht="14.25" customFormat="1" customHeight="1" s="227">
      <c r="A208" s="269" t="n">
        <v>181</v>
      </c>
      <c r="B208" s="269" t="inlineStr">
        <is>
          <t>101-1019</t>
        </is>
      </c>
      <c r="C208" s="268" t="inlineStr">
        <is>
          <t>Швеллеры № 40 из стали марки: Ст0</t>
        </is>
      </c>
      <c r="D208" s="269" t="inlineStr">
        <is>
          <t>т</t>
        </is>
      </c>
      <c r="E208" s="270" t="n">
        <v>0.0103</v>
      </c>
      <c r="F208" s="271" t="n">
        <v>4920</v>
      </c>
      <c r="G208" s="32">
        <f>ROUND(E208*F208,2)</f>
        <v/>
      </c>
      <c r="H208" s="130">
        <f>G208/$G$273</f>
        <v/>
      </c>
      <c r="I208" s="32">
        <f>ROUND(F208*Прил.10!$D$13,2)</f>
        <v/>
      </c>
      <c r="J208" s="32">
        <f>ROUND(I208*E208,2)</f>
        <v/>
      </c>
    </row>
    <row r="209" hidden="1" outlineLevel="1" ht="25.5" customFormat="1" customHeight="1" s="227">
      <c r="A209" s="269" t="n">
        <v>182</v>
      </c>
      <c r="B209" s="269" t="inlineStr">
        <is>
          <t>402-0004</t>
        </is>
      </c>
      <c r="C209" s="268" t="inlineStr">
        <is>
          <t>Раствор готовый кладочный цементный марки: 100</t>
        </is>
      </c>
      <c r="D209" s="269" t="inlineStr">
        <is>
          <t>м3</t>
        </is>
      </c>
      <c r="E209" s="270" t="n">
        <v>0.096</v>
      </c>
      <c r="F209" s="271" t="n">
        <v>519.8</v>
      </c>
      <c r="G209" s="32">
        <f>ROUND(E209*F209,2)</f>
        <v/>
      </c>
      <c r="H209" s="130">
        <f>G209/$G$273</f>
        <v/>
      </c>
      <c r="I209" s="32">
        <f>ROUND(F209*Прил.10!$D$13,2)</f>
        <v/>
      </c>
      <c r="J209" s="32">
        <f>ROUND(I209*E209,2)</f>
        <v/>
      </c>
    </row>
    <row r="210" hidden="1" outlineLevel="1" ht="14.25" customFormat="1" customHeight="1" s="227">
      <c r="A210" s="269" t="n">
        <v>183</v>
      </c>
      <c r="B210" s="172" t="inlineStr">
        <is>
          <t>Прайс из СД ОП</t>
        </is>
      </c>
      <c r="C210" s="268" t="inlineStr">
        <is>
          <t>Зажим аппаратный штыревой АШМ-16-1</t>
        </is>
      </c>
      <c r="D210" s="269" t="inlineStr">
        <is>
          <t>шт.</t>
        </is>
      </c>
      <c r="E210" s="270" t="n">
        <v>2</v>
      </c>
      <c r="F210" s="271" t="n">
        <v>23.98</v>
      </c>
      <c r="G210" s="32">
        <f>ROUND(E210*F210,2)</f>
        <v/>
      </c>
      <c r="H210" s="130">
        <f>G210/$G$273</f>
        <v/>
      </c>
      <c r="I210" s="32">
        <f>ROUND(F210*Прил.10!$D$13,2)</f>
        <v/>
      </c>
      <c r="J210" s="32">
        <f>ROUND(I210*E210,2)</f>
        <v/>
      </c>
    </row>
    <row r="211" hidden="1" outlineLevel="1" ht="25.5" customFormat="1" customHeight="1" s="227">
      <c r="A211" s="269" t="n">
        <v>184</v>
      </c>
      <c r="B211" s="269" t="inlineStr">
        <is>
          <t>101-0807</t>
        </is>
      </c>
      <c r="C211" s="268" t="inlineStr">
        <is>
          <t>Проволока сварочная легированная диаметром: 4 мм</t>
        </is>
      </c>
      <c r="D211" s="269" t="inlineStr">
        <is>
          <t>т</t>
        </is>
      </c>
      <c r="E211" s="270" t="n">
        <v>0.0035</v>
      </c>
      <c r="F211" s="271" t="n">
        <v>13560</v>
      </c>
      <c r="G211" s="32">
        <f>ROUND(E211*F211,2)</f>
        <v/>
      </c>
      <c r="H211" s="130">
        <f>G211/$G$273</f>
        <v/>
      </c>
      <c r="I211" s="32">
        <f>ROUND(F211*Прил.10!$D$13,2)</f>
        <v/>
      </c>
      <c r="J211" s="32">
        <f>ROUND(I211*E211,2)</f>
        <v/>
      </c>
    </row>
    <row r="212" hidden="1" outlineLevel="1" ht="38.25" customFormat="1" customHeight="1" s="227">
      <c r="A212" s="269" t="n">
        <v>185</v>
      </c>
      <c r="B212" s="269" t="inlineStr">
        <is>
          <t>102-0025</t>
        </is>
      </c>
      <c r="C212" s="268" t="inlineStr">
        <is>
          <t>Бруски обрезные хвойных пород длиной: 4-6,5 м, шириной 75-150 мм, толщиной 40-75 мм, III сорта</t>
        </is>
      </c>
      <c r="D212" s="269" t="inlineStr">
        <is>
          <t>м3</t>
        </is>
      </c>
      <c r="E212" s="270" t="n">
        <v>0.0357</v>
      </c>
      <c r="F212" s="271" t="n">
        <v>1287</v>
      </c>
      <c r="G212" s="32">
        <f>ROUND(E212*F212,2)</f>
        <v/>
      </c>
      <c r="H212" s="130">
        <f>G212/$G$273</f>
        <v/>
      </c>
      <c r="I212" s="32">
        <f>ROUND(F212*Прил.10!$D$13,2)</f>
        <v/>
      </c>
      <c r="J212" s="32">
        <f>ROUND(I212*E212,2)</f>
        <v/>
      </c>
    </row>
    <row r="213" hidden="1" outlineLevel="1" ht="25.5" customFormat="1" customHeight="1" s="227">
      <c r="A213" s="269" t="n">
        <v>186</v>
      </c>
      <c r="B213" s="269" t="inlineStr">
        <is>
          <t>08.3.08.02-0052</t>
        </is>
      </c>
      <c r="C213" s="268" t="inlineStr">
        <is>
          <t>Сталь угловая равнополочная, марка стали: ВСт3кп2, размером 50x50x5 мм</t>
        </is>
      </c>
      <c r="D213" s="269" t="inlineStr">
        <is>
          <t>т</t>
        </is>
      </c>
      <c r="E213" s="270" t="n">
        <v>0.0077</v>
      </c>
      <c r="F213" s="271" t="n">
        <v>5763</v>
      </c>
      <c r="G213" s="32">
        <f>ROUND(E213*F213,2)</f>
        <v/>
      </c>
      <c r="H213" s="130">
        <f>G213/$G$273</f>
        <v/>
      </c>
      <c r="I213" s="32">
        <f>ROUND(F213*Прил.10!$D$13,2)</f>
        <v/>
      </c>
      <c r="J213" s="32">
        <f>ROUND(I213*E213,2)</f>
        <v/>
      </c>
    </row>
    <row r="214" hidden="1" outlineLevel="1" ht="14.25" customFormat="1" customHeight="1" s="227">
      <c r="A214" s="269" t="n">
        <v>187</v>
      </c>
      <c r="B214" s="269" t="inlineStr">
        <is>
          <t>101-1705</t>
        </is>
      </c>
      <c r="C214" s="268" t="inlineStr">
        <is>
          <t>Пакля пропитанная</t>
        </is>
      </c>
      <c r="D214" s="269" t="inlineStr">
        <is>
          <t>кг</t>
        </is>
      </c>
      <c r="E214" s="270" t="n">
        <v>4.8</v>
      </c>
      <c r="F214" s="271" t="n">
        <v>9.039999999999999</v>
      </c>
      <c r="G214" s="32">
        <f>ROUND(E214*F214,2)</f>
        <v/>
      </c>
      <c r="H214" s="130">
        <f>G214/$G$273</f>
        <v/>
      </c>
      <c r="I214" s="32">
        <f>ROUND(F214*Прил.10!$D$13,2)</f>
        <v/>
      </c>
      <c r="J214" s="32">
        <f>ROUND(I214*E214,2)</f>
        <v/>
      </c>
    </row>
    <row r="215" hidden="1" outlineLevel="1" ht="25.5" customFormat="1" customHeight="1" s="227">
      <c r="A215" s="269" t="n">
        <v>188</v>
      </c>
      <c r="B215" s="269" t="inlineStr">
        <is>
          <t>10.2.02.10-0013</t>
        </is>
      </c>
      <c r="C215" s="268" t="inlineStr">
        <is>
          <t>Пруток круглый медный марки М3-Т, диаметром: 20 мм</t>
        </is>
      </c>
      <c r="D215" s="269" t="inlineStr">
        <is>
          <t>т</t>
        </is>
      </c>
      <c r="E215" s="270" t="n">
        <v>0.0005999999999999999</v>
      </c>
      <c r="F215" s="271" t="n">
        <v>71640</v>
      </c>
      <c r="G215" s="32">
        <f>ROUND(E215*F215,2)</f>
        <v/>
      </c>
      <c r="H215" s="130">
        <f>G215/$G$273</f>
        <v/>
      </c>
      <c r="I215" s="32">
        <f>ROUND(F215*Прил.10!$D$13,2)</f>
        <v/>
      </c>
      <c r="J215" s="32">
        <f>ROUND(I215*E215,2)</f>
        <v/>
      </c>
    </row>
    <row r="216" hidden="1" outlineLevel="1" ht="14.25" customFormat="1" customHeight="1" s="227">
      <c r="A216" s="269" t="n">
        <v>189</v>
      </c>
      <c r="B216" s="269" t="inlineStr">
        <is>
          <t>20.1.02.23-0082</t>
        </is>
      </c>
      <c r="C216" s="268" t="inlineStr">
        <is>
          <t>Перемычки гибкие, тип ПГС-50</t>
        </is>
      </c>
      <c r="D216" s="269" t="inlineStr">
        <is>
          <t>10 шт</t>
        </is>
      </c>
      <c r="E216" s="270" t="n">
        <v>1.032</v>
      </c>
      <c r="F216" s="271" t="n">
        <v>39</v>
      </c>
      <c r="G216" s="32">
        <f>ROUND(E216*F216,2)</f>
        <v/>
      </c>
      <c r="H216" s="130">
        <f>G216/$G$273</f>
        <v/>
      </c>
      <c r="I216" s="32">
        <f>ROUND(F216*Прил.10!$D$13,2)</f>
        <v/>
      </c>
      <c r="J216" s="32">
        <f>ROUND(I216*E216,2)</f>
        <v/>
      </c>
    </row>
    <row r="217" hidden="1" outlineLevel="1" ht="14.25" customFormat="1" customHeight="1" s="227">
      <c r="A217" s="269" t="n">
        <v>190</v>
      </c>
      <c r="B217" s="269" t="inlineStr">
        <is>
          <t>01.7.15.06-0111</t>
        </is>
      </c>
      <c r="C217" s="268" t="inlineStr">
        <is>
          <t>Гвозди строительные</t>
        </is>
      </c>
      <c r="D217" s="269" t="inlineStr">
        <is>
          <t>т</t>
        </is>
      </c>
      <c r="E217" s="270" t="n">
        <v>0.0033</v>
      </c>
      <c r="F217" s="271" t="n">
        <v>11978</v>
      </c>
      <c r="G217" s="32">
        <f>ROUND(E217*F217,2)</f>
        <v/>
      </c>
      <c r="H217" s="130">
        <f>G217/$G$273</f>
        <v/>
      </c>
      <c r="I217" s="32">
        <f>ROUND(F217*Прил.10!$D$13,2)</f>
        <v/>
      </c>
      <c r="J217" s="32">
        <f>ROUND(I217*E217,2)</f>
        <v/>
      </c>
    </row>
    <row r="218" hidden="1" outlineLevel="1" ht="14.25" customFormat="1" customHeight="1" s="227">
      <c r="A218" s="269" t="n">
        <v>191</v>
      </c>
      <c r="B218" s="269" t="inlineStr">
        <is>
          <t>101-0324</t>
        </is>
      </c>
      <c r="C218" s="268" t="inlineStr">
        <is>
          <t>Кислород технический: газообразный</t>
        </is>
      </c>
      <c r="D218" s="269" t="inlineStr">
        <is>
          <t>м3</t>
        </is>
      </c>
      <c r="E218" s="270" t="n">
        <v>5.96</v>
      </c>
      <c r="F218" s="271" t="n">
        <v>6.22</v>
      </c>
      <c r="G218" s="32">
        <f>ROUND(E218*F218,2)</f>
        <v/>
      </c>
      <c r="H218" s="130">
        <f>G218/$G$273</f>
        <v/>
      </c>
      <c r="I218" s="32">
        <f>ROUND(F218*Прил.10!$D$13,2)</f>
        <v/>
      </c>
      <c r="J218" s="32">
        <f>ROUND(I218*E218,2)</f>
        <v/>
      </c>
    </row>
    <row r="219" hidden="1" outlineLevel="1" ht="38.25" customFormat="1" customHeight="1" s="227">
      <c r="A219" s="269" t="n">
        <v>192</v>
      </c>
      <c r="B219" s="269" t="inlineStr">
        <is>
          <t>102-0008</t>
        </is>
      </c>
      <c r="C219" s="268" t="inlineStr">
        <is>
          <t>Лесоматериалы круглые хвойных пород для строительства диаметром 14-24 см, длиной 3-6,5 м</t>
        </is>
      </c>
      <c r="D219" s="269" t="inlineStr">
        <is>
          <t>м3</t>
        </is>
      </c>
      <c r="E219" s="270" t="n">
        <v>0.0622</v>
      </c>
      <c r="F219" s="271" t="n">
        <v>558.33</v>
      </c>
      <c r="G219" s="32">
        <f>ROUND(E219*F219,2)</f>
        <v/>
      </c>
      <c r="H219" s="130">
        <f>G219/$G$273</f>
        <v/>
      </c>
      <c r="I219" s="32">
        <f>ROUND(F219*Прил.10!$D$13,2)</f>
        <v/>
      </c>
      <c r="J219" s="32">
        <f>ROUND(I219*E219,2)</f>
        <v/>
      </c>
    </row>
    <row r="220" hidden="1" outlineLevel="1" ht="14.25" customFormat="1" customHeight="1" s="227">
      <c r="A220" s="269" t="n">
        <v>193</v>
      </c>
      <c r="B220" s="269" t="inlineStr">
        <is>
          <t>101-2467</t>
        </is>
      </c>
      <c r="C220" s="268" t="inlineStr">
        <is>
          <t>Растворитель марки: Р-4</t>
        </is>
      </c>
      <c r="D220" s="269" t="inlineStr">
        <is>
          <t>т</t>
        </is>
      </c>
      <c r="E220" s="270" t="n">
        <v>0.0032</v>
      </c>
      <c r="F220" s="271" t="n">
        <v>9420</v>
      </c>
      <c r="G220" s="32">
        <f>ROUND(E220*F220,2)</f>
        <v/>
      </c>
      <c r="H220" s="130">
        <f>G220/$G$273</f>
        <v/>
      </c>
      <c r="I220" s="32">
        <f>ROUND(F220*Прил.10!$D$13,2)</f>
        <v/>
      </c>
      <c r="J220" s="32">
        <f>ROUND(I220*E220,2)</f>
        <v/>
      </c>
    </row>
    <row r="221" hidden="1" outlineLevel="1" ht="51" customFormat="1" customHeight="1" s="227">
      <c r="A221" s="269" t="n">
        <v>194</v>
      </c>
      <c r="B221" s="269" t="inlineStr">
        <is>
          <t>07.2.01.01-0003</t>
        </is>
      </c>
      <c r="C221" s="26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269" t="inlineStr">
        <is>
          <t>т</t>
        </is>
      </c>
      <c r="E221" s="270" t="n">
        <v>0.003</v>
      </c>
      <c r="F221" s="271" t="n">
        <v>9670</v>
      </c>
      <c r="G221" s="32">
        <f>ROUND(E221*F221,2)</f>
        <v/>
      </c>
      <c r="H221" s="130">
        <f>G221/$G$273</f>
        <v/>
      </c>
      <c r="I221" s="32">
        <f>ROUND(F221*Прил.10!$D$13,2)</f>
        <v/>
      </c>
      <c r="J221" s="32">
        <f>ROUND(I221*E221,2)</f>
        <v/>
      </c>
    </row>
    <row r="222" hidden="1" outlineLevel="1" ht="14.25" customFormat="1" customHeight="1" s="227">
      <c r="A222" s="269" t="n">
        <v>195</v>
      </c>
      <c r="B222" s="269" t="inlineStr">
        <is>
          <t>101-1805</t>
        </is>
      </c>
      <c r="C222" s="268" t="inlineStr">
        <is>
          <t>Гвозди строительные</t>
        </is>
      </c>
      <c r="D222" s="269" t="inlineStr">
        <is>
          <t>т</t>
        </is>
      </c>
      <c r="E222" s="270" t="n">
        <v>0.0024</v>
      </c>
      <c r="F222" s="271" t="n">
        <v>11978</v>
      </c>
      <c r="G222" s="32">
        <f>ROUND(E222*F222,2)</f>
        <v/>
      </c>
      <c r="H222" s="130">
        <f>G222/$G$273</f>
        <v/>
      </c>
      <c r="I222" s="32">
        <f>ROUND(F222*Прил.10!$D$13,2)</f>
        <v/>
      </c>
      <c r="J222" s="32">
        <f>ROUND(I222*E222,2)</f>
        <v/>
      </c>
    </row>
    <row r="223" hidden="1" outlineLevel="1" ht="14.25" customFormat="1" customHeight="1" s="227">
      <c r="A223" s="269" t="n">
        <v>196</v>
      </c>
      <c r="B223" s="269" t="inlineStr">
        <is>
          <t>01.7.02.07-0011</t>
        </is>
      </c>
      <c r="C223" s="268" t="inlineStr">
        <is>
          <t>Прессшпан листовой, марки А</t>
        </is>
      </c>
      <c r="D223" s="269" t="inlineStr">
        <is>
          <t>кг</t>
        </is>
      </c>
      <c r="E223" s="270" t="n">
        <v>0.6</v>
      </c>
      <c r="F223" s="271" t="n">
        <v>47.57</v>
      </c>
      <c r="G223" s="32">
        <f>ROUND(E223*F223,2)</f>
        <v/>
      </c>
      <c r="H223" s="130">
        <f>G223/$G$273</f>
        <v/>
      </c>
      <c r="I223" s="32">
        <f>ROUND(F223*Прил.10!$D$13,2)</f>
        <v/>
      </c>
      <c r="J223" s="32">
        <f>ROUND(I223*E223,2)</f>
        <v/>
      </c>
    </row>
    <row r="224" hidden="1" outlineLevel="1" ht="25.5" customFormat="1" customHeight="1" s="227">
      <c r="A224" s="269" t="n">
        <v>197</v>
      </c>
      <c r="B224" s="269" t="inlineStr">
        <is>
          <t>01.2.01.02-0054</t>
        </is>
      </c>
      <c r="C224" s="268" t="inlineStr">
        <is>
          <t>Битумы нефтяные строительные марки: БН-90/10</t>
        </is>
      </c>
      <c r="D224" s="269" t="inlineStr">
        <is>
          <t>т</t>
        </is>
      </c>
      <c r="E224" s="270" t="n">
        <v>0.0198</v>
      </c>
      <c r="F224" s="271" t="n">
        <v>1383.1</v>
      </c>
      <c r="G224" s="32">
        <f>ROUND(E224*F224,2)</f>
        <v/>
      </c>
      <c r="H224" s="130">
        <f>G224/$G$273</f>
        <v/>
      </c>
      <c r="I224" s="32">
        <f>ROUND(F224*Прил.10!$D$13,2)</f>
        <v/>
      </c>
      <c r="J224" s="32">
        <f>ROUND(I224*E224,2)</f>
        <v/>
      </c>
    </row>
    <row r="225" hidden="1" outlineLevel="1" ht="14.25" customFormat="1" customHeight="1" s="227">
      <c r="A225" s="269" t="n">
        <v>198</v>
      </c>
      <c r="B225" s="269" t="inlineStr">
        <is>
          <t>101-2562</t>
        </is>
      </c>
      <c r="C225" s="268" t="inlineStr">
        <is>
          <t>Флюс: АН-47</t>
        </is>
      </c>
      <c r="D225" s="269" t="inlineStr">
        <is>
          <t>т</t>
        </is>
      </c>
      <c r="E225" s="270" t="n">
        <v>0.0045</v>
      </c>
      <c r="F225" s="271" t="n">
        <v>6000</v>
      </c>
      <c r="G225" s="32">
        <f>ROUND(E225*F225,2)</f>
        <v/>
      </c>
      <c r="H225" s="130">
        <f>G225/$G$273</f>
        <v/>
      </c>
      <c r="I225" s="32">
        <f>ROUND(F225*Прил.10!$D$13,2)</f>
        <v/>
      </c>
      <c r="J225" s="32">
        <f>ROUND(I225*E225,2)</f>
        <v/>
      </c>
    </row>
    <row r="226" hidden="1" outlineLevel="1" ht="14.25" customFormat="1" customHeight="1" s="227">
      <c r="A226" s="269" t="n">
        <v>199</v>
      </c>
      <c r="B226" s="269" t="inlineStr">
        <is>
          <t>101-1668</t>
        </is>
      </c>
      <c r="C226" s="268" t="inlineStr">
        <is>
          <t>Рогожа</t>
        </is>
      </c>
      <c r="D226" s="269" t="inlineStr">
        <is>
          <t>м2</t>
        </is>
      </c>
      <c r="E226" s="270" t="n">
        <v>2.515</v>
      </c>
      <c r="F226" s="271" t="n">
        <v>10.2</v>
      </c>
      <c r="G226" s="32">
        <f>ROUND(E226*F226,2)</f>
        <v/>
      </c>
      <c r="H226" s="130">
        <f>G226/$G$273</f>
        <v/>
      </c>
      <c r="I226" s="32">
        <f>ROUND(F226*Прил.10!$D$13,2)</f>
        <v/>
      </c>
      <c r="J226" s="32">
        <f>ROUND(I226*E226,2)</f>
        <v/>
      </c>
    </row>
    <row r="227" hidden="1" outlineLevel="1" ht="14.25" customFormat="1" customHeight="1" s="227">
      <c r="A227" s="269" t="n">
        <v>200</v>
      </c>
      <c r="B227" s="269" t="inlineStr">
        <is>
          <t>113-0021</t>
        </is>
      </c>
      <c r="C227" s="268" t="inlineStr">
        <is>
          <t>Грунтовка: ГФ-021 красно-коричневая</t>
        </is>
      </c>
      <c r="D227" s="269" t="inlineStr">
        <is>
          <t>т</t>
        </is>
      </c>
      <c r="E227" s="270" t="n">
        <v>0.0016</v>
      </c>
      <c r="F227" s="271" t="n">
        <v>15620</v>
      </c>
      <c r="G227" s="32">
        <f>ROUND(E227*F227,2)</f>
        <v/>
      </c>
      <c r="H227" s="130">
        <f>G227/$G$273</f>
        <v/>
      </c>
      <c r="I227" s="32">
        <f>ROUND(F227*Прил.10!$D$13,2)</f>
        <v/>
      </c>
      <c r="J227" s="32">
        <f>ROUND(I227*E227,2)</f>
        <v/>
      </c>
    </row>
    <row r="228" hidden="1" outlineLevel="1" ht="25.5" customFormat="1" customHeight="1" s="227">
      <c r="A228" s="269" t="n">
        <v>201</v>
      </c>
      <c r="B228" s="269" t="inlineStr">
        <is>
          <t>01.7.15.06-0121</t>
        </is>
      </c>
      <c r="C228" s="268" t="inlineStr">
        <is>
          <t>Гвозди строительные с плоской головкой: 1,6x50 мм</t>
        </is>
      </c>
      <c r="D228" s="269" t="inlineStr">
        <is>
          <t>т</t>
        </is>
      </c>
      <c r="E228" s="270" t="n">
        <v>0.0024</v>
      </c>
      <c r="F228" s="271" t="n">
        <v>8475</v>
      </c>
      <c r="G228" s="32">
        <f>ROUND(E228*F228,2)</f>
        <v/>
      </c>
      <c r="H228" s="130">
        <f>G228/$G$273</f>
        <v/>
      </c>
      <c r="I228" s="32">
        <f>ROUND(F228*Прил.10!$D$13,2)</f>
        <v/>
      </c>
      <c r="J228" s="32">
        <f>ROUND(I228*E228,2)</f>
        <v/>
      </c>
    </row>
    <row r="229" hidden="1" outlineLevel="1" ht="25.5" customFormat="1" customHeight="1" s="227">
      <c r="A229" s="269" t="n">
        <v>202</v>
      </c>
      <c r="B229" s="269" t="inlineStr">
        <is>
          <t>101-0797</t>
        </is>
      </c>
      <c r="C229" s="268" t="inlineStr">
        <is>
          <t>Проволока горячекатаная в мотках, диаметром 6,3-6,5 мм</t>
        </is>
      </c>
      <c r="D229" s="269" t="inlineStr">
        <is>
          <t>т</t>
        </is>
      </c>
      <c r="E229" s="270" t="n">
        <v>0.0044</v>
      </c>
      <c r="F229" s="271" t="n">
        <v>4455.2</v>
      </c>
      <c r="G229" s="32">
        <f>ROUND(E229*F229,2)</f>
        <v/>
      </c>
      <c r="H229" s="130">
        <f>G229/$G$273</f>
        <v/>
      </c>
      <c r="I229" s="32">
        <f>ROUND(F229*Прил.10!$D$13,2)</f>
        <v/>
      </c>
      <c r="J229" s="32">
        <f>ROUND(I229*E229,2)</f>
        <v/>
      </c>
    </row>
    <row r="230" hidden="1" outlineLevel="1" ht="14.25" customFormat="1" customHeight="1" s="227">
      <c r="A230" s="269" t="n">
        <v>203</v>
      </c>
      <c r="B230" s="269" t="inlineStr">
        <is>
          <t>101-0309</t>
        </is>
      </c>
      <c r="C230" s="268" t="inlineStr">
        <is>
          <t>Канаты пеньковые пропитанные</t>
        </is>
      </c>
      <c r="D230" s="269" t="inlineStr">
        <is>
          <t>т</t>
        </is>
      </c>
      <c r="E230" s="270" t="n">
        <v>0.0005</v>
      </c>
      <c r="F230" s="271" t="n">
        <v>37900</v>
      </c>
      <c r="G230" s="32">
        <f>ROUND(E230*F230,2)</f>
        <v/>
      </c>
      <c r="H230" s="130">
        <f>G230/$G$273</f>
        <v/>
      </c>
      <c r="I230" s="32">
        <f>ROUND(F230*Прил.10!$D$13,2)</f>
        <v/>
      </c>
      <c r="J230" s="32">
        <f>ROUND(I230*E230,2)</f>
        <v/>
      </c>
    </row>
    <row r="231" hidden="1" outlineLevel="1" ht="25.5" customFormat="1" customHeight="1" s="227">
      <c r="A231" s="269" t="n">
        <v>204</v>
      </c>
      <c r="B231" s="269" t="inlineStr">
        <is>
          <t>408-0122</t>
        </is>
      </c>
      <c r="C231" s="268" t="inlineStr">
        <is>
          <t>Песок природный для строительных: работ средний</t>
        </is>
      </c>
      <c r="D231" s="269" t="inlineStr">
        <is>
          <t>м3</t>
        </is>
      </c>
      <c r="E231" s="270" t="n">
        <v>0.3328</v>
      </c>
      <c r="F231" s="271" t="n">
        <v>55.26</v>
      </c>
      <c r="G231" s="32">
        <f>ROUND(E231*F231,2)</f>
        <v/>
      </c>
      <c r="H231" s="130">
        <f>G231/$G$273</f>
        <v/>
      </c>
      <c r="I231" s="32">
        <f>ROUND(F231*Прил.10!$D$13,2)</f>
        <v/>
      </c>
      <c r="J231" s="32">
        <f>ROUND(I231*E231,2)</f>
        <v/>
      </c>
    </row>
    <row r="232" hidden="1" outlineLevel="1" ht="14.25" customFormat="1" customHeight="1" s="227">
      <c r="A232" s="269" t="n">
        <v>205</v>
      </c>
      <c r="B232" s="269" t="inlineStr">
        <is>
          <t>01.7.07.20-0002</t>
        </is>
      </c>
      <c r="C232" s="268" t="inlineStr">
        <is>
          <t>Тальк молотый, сорт I</t>
        </is>
      </c>
      <c r="D232" s="269" t="inlineStr">
        <is>
          <t>т</t>
        </is>
      </c>
      <c r="E232" s="270" t="n">
        <v>0.0098</v>
      </c>
      <c r="F232" s="271" t="n">
        <v>1820</v>
      </c>
      <c r="G232" s="32">
        <f>ROUND(E232*F232,2)</f>
        <v/>
      </c>
      <c r="H232" s="130">
        <f>G232/$G$273</f>
        <v/>
      </c>
      <c r="I232" s="32">
        <f>ROUND(F232*Прил.10!$D$13,2)</f>
        <v/>
      </c>
      <c r="J232" s="32">
        <f>ROUND(I232*E232,2)</f>
        <v/>
      </c>
    </row>
    <row r="233" hidden="1" outlineLevel="1" ht="38.25" customFormat="1" customHeight="1" s="227">
      <c r="A233" s="269" t="n">
        <v>206</v>
      </c>
      <c r="B233" s="269" t="inlineStr">
        <is>
          <t>01.7.06.05-0041</t>
        </is>
      </c>
      <c r="C233" s="268" t="inlineStr">
        <is>
          <t>Лента изоляционная прорезиненная односторонняя ширина 20 мм, толщина 0,25-0,35 мм</t>
        </is>
      </c>
      <c r="D233" s="269" t="inlineStr">
        <is>
          <t>кг</t>
        </is>
      </c>
      <c r="E233" s="270" t="n">
        <v>0.5264</v>
      </c>
      <c r="F233" s="271" t="n">
        <v>30.4</v>
      </c>
      <c r="G233" s="32">
        <f>ROUND(E233*F233,2)</f>
        <v/>
      </c>
      <c r="H233" s="130">
        <f>G233/$G$273</f>
        <v/>
      </c>
      <c r="I233" s="32">
        <f>ROUND(F233*Прил.10!$D$13,2)</f>
        <v/>
      </c>
      <c r="J233" s="32">
        <f>ROUND(I233*E233,2)</f>
        <v/>
      </c>
    </row>
    <row r="234" hidden="1" outlineLevel="1" ht="38.25" customFormat="1" customHeight="1" s="227">
      <c r="A234" s="269" t="n">
        <v>207</v>
      </c>
      <c r="B234" s="269" t="inlineStr">
        <is>
          <t>02.2.05.04-0093</t>
        </is>
      </c>
      <c r="C234" s="268" t="inlineStr">
        <is>
          <t>Щебень из природного камня для строительных работ марка: 800, фракция 20-40 мм</t>
        </is>
      </c>
      <c r="D234" s="269" t="inlineStr">
        <is>
          <t>м3</t>
        </is>
      </c>
      <c r="E234" s="270" t="n">
        <v>0.1404</v>
      </c>
      <c r="F234" s="271" t="n">
        <v>108.4</v>
      </c>
      <c r="G234" s="32">
        <f>ROUND(E234*F234,2)</f>
        <v/>
      </c>
      <c r="H234" s="130">
        <f>G234/$G$273</f>
        <v/>
      </c>
      <c r="I234" s="32">
        <f>ROUND(F234*Прил.10!$D$13,2)</f>
        <v/>
      </c>
      <c r="J234" s="32">
        <f>ROUND(I234*E234,2)</f>
        <v/>
      </c>
    </row>
    <row r="235" hidden="1" outlineLevel="1" ht="14.25" customFormat="1" customHeight="1" s="227">
      <c r="A235" s="269" t="n">
        <v>208</v>
      </c>
      <c r="B235" s="269" t="inlineStr">
        <is>
          <t>101-2611</t>
        </is>
      </c>
      <c r="C235" s="268" t="inlineStr">
        <is>
          <t>Опалубка металлическая</t>
        </is>
      </c>
      <c r="D235" s="269" t="inlineStr">
        <is>
          <t>т</t>
        </is>
      </c>
      <c r="E235" s="270" t="n">
        <v>0.0035</v>
      </c>
      <c r="F235" s="271" t="n">
        <v>3938.2</v>
      </c>
      <c r="G235" s="32">
        <f>ROUND(E235*F235,2)</f>
        <v/>
      </c>
      <c r="H235" s="130">
        <f>G235/$G$273</f>
        <v/>
      </c>
      <c r="I235" s="32">
        <f>ROUND(F235*Прил.10!$D$13,2)</f>
        <v/>
      </c>
      <c r="J235" s="32">
        <f>ROUND(I235*E235,2)</f>
        <v/>
      </c>
    </row>
    <row r="236" hidden="1" outlineLevel="1" ht="25.5" customFormat="1" customHeight="1" s="227">
      <c r="A236" s="269" t="n">
        <v>209</v>
      </c>
      <c r="B236" s="269" t="inlineStr">
        <is>
          <t>10.3.02.03-0011</t>
        </is>
      </c>
      <c r="C236" s="268" t="inlineStr">
        <is>
          <t>Припои оловянно-свинцовые бессурьмянистые марки: ПОС30</t>
        </is>
      </c>
      <c r="D236" s="269" t="inlineStr">
        <is>
          <t>кг</t>
        </is>
      </c>
      <c r="E236" s="270" t="n">
        <v>0.2</v>
      </c>
      <c r="F236" s="271" t="n">
        <v>68.05</v>
      </c>
      <c r="G236" s="32">
        <f>ROUND(E236*F236,2)</f>
        <v/>
      </c>
      <c r="H236" s="130">
        <f>G236/$G$273</f>
        <v/>
      </c>
      <c r="I236" s="32">
        <f>ROUND(F236*Прил.10!$D$13,2)</f>
        <v/>
      </c>
      <c r="J236" s="32">
        <f>ROUND(I236*E236,2)</f>
        <v/>
      </c>
    </row>
    <row r="237" hidden="1" outlineLevel="1" ht="14.25" customFormat="1" customHeight="1" s="227">
      <c r="A237" s="269" t="n">
        <v>210</v>
      </c>
      <c r="B237" s="269" t="inlineStr">
        <is>
          <t>01.7.06.12-0004</t>
        </is>
      </c>
      <c r="C237" s="268" t="inlineStr">
        <is>
          <t>Лента киперная 40 мм</t>
        </is>
      </c>
      <c r="D237" s="269" t="inlineStr">
        <is>
          <t>100 м</t>
        </is>
      </c>
      <c r="E237" s="270" t="n">
        <v>0.14</v>
      </c>
      <c r="F237" s="271" t="n">
        <v>94</v>
      </c>
      <c r="G237" s="32">
        <f>ROUND(E237*F237,2)</f>
        <v/>
      </c>
      <c r="H237" s="130">
        <f>G237/$G$273</f>
        <v/>
      </c>
      <c r="I237" s="32">
        <f>ROUND(F237*Прил.10!$D$13,2)</f>
        <v/>
      </c>
      <c r="J237" s="32">
        <f>ROUND(I237*E237,2)</f>
        <v/>
      </c>
    </row>
    <row r="238" hidden="1" outlineLevel="1" ht="14.25" customFormat="1" customHeight="1" s="227">
      <c r="A238" s="269" t="n">
        <v>211</v>
      </c>
      <c r="B238" s="269" t="inlineStr">
        <is>
          <t>01.3.02.02-0001</t>
        </is>
      </c>
      <c r="C238" s="268" t="inlineStr">
        <is>
          <t>Аргон газообразный, сорт: I</t>
        </is>
      </c>
      <c r="D238" s="269" t="inlineStr">
        <is>
          <t>м3</t>
        </is>
      </c>
      <c r="E238" s="270" t="n">
        <v>0.66</v>
      </c>
      <c r="F238" s="271" t="n">
        <v>17.86</v>
      </c>
      <c r="G238" s="32">
        <f>ROUND(E238*F238,2)</f>
        <v/>
      </c>
      <c r="H238" s="130">
        <f>G238/$G$273</f>
        <v/>
      </c>
      <c r="I238" s="32">
        <f>ROUND(F238*Прил.10!$D$13,2)</f>
        <v/>
      </c>
      <c r="J238" s="32">
        <f>ROUND(I238*E238,2)</f>
        <v/>
      </c>
    </row>
    <row r="239" hidden="1" outlineLevel="1" ht="14.25" customFormat="1" customHeight="1" s="227">
      <c r="A239" s="269" t="n">
        <v>212</v>
      </c>
      <c r="B239" s="269" t="inlineStr">
        <is>
          <t>101-2278</t>
        </is>
      </c>
      <c r="C239" s="268" t="inlineStr">
        <is>
          <t>Пропан-бутан, смесь техническая</t>
        </is>
      </c>
      <c r="D239" s="269" t="inlineStr">
        <is>
          <t>кг</t>
        </is>
      </c>
      <c r="E239" s="270" t="n">
        <v>1.862</v>
      </c>
      <c r="F239" s="271" t="n">
        <v>6.09</v>
      </c>
      <c r="G239" s="32">
        <f>ROUND(E239*F239,2)</f>
        <v/>
      </c>
      <c r="H239" s="130">
        <f>G239/$G$273</f>
        <v/>
      </c>
      <c r="I239" s="32">
        <f>ROUND(F239*Прил.10!$D$13,2)</f>
        <v/>
      </c>
      <c r="J239" s="32">
        <f>ROUND(I239*E239,2)</f>
        <v/>
      </c>
    </row>
    <row r="240" hidden="1" outlineLevel="1" ht="14.25" customFormat="1" customHeight="1" s="227">
      <c r="A240" s="269" t="n">
        <v>213</v>
      </c>
      <c r="B240" s="269" t="inlineStr">
        <is>
          <t>20.2.01.05-0003</t>
        </is>
      </c>
      <c r="C240" s="268" t="inlineStr">
        <is>
          <t>Гильза кабельная: медная ГМ 6</t>
        </is>
      </c>
      <c r="D240" s="269" t="inlineStr">
        <is>
          <t>100 шт</t>
        </is>
      </c>
      <c r="E240" s="270" t="n">
        <v>0.102</v>
      </c>
      <c r="F240" s="271" t="n">
        <v>110</v>
      </c>
      <c r="G240" s="32">
        <f>ROUND(E240*F240,2)</f>
        <v/>
      </c>
      <c r="H240" s="130">
        <f>G240/$G$273</f>
        <v/>
      </c>
      <c r="I240" s="32">
        <f>ROUND(F240*Прил.10!$D$13,2)</f>
        <v/>
      </c>
      <c r="J240" s="32">
        <f>ROUND(I240*E240,2)</f>
        <v/>
      </c>
    </row>
    <row r="241" hidden="1" outlineLevel="1" ht="25.5" customFormat="1" customHeight="1" s="227">
      <c r="A241" s="269" t="n">
        <v>214</v>
      </c>
      <c r="B241" s="269" t="inlineStr">
        <is>
          <t>101-0322</t>
        </is>
      </c>
      <c r="C241" s="268" t="inlineStr">
        <is>
          <t>Керосин для технических целей марок КТ-1, КТ-2</t>
        </is>
      </c>
      <c r="D241" s="269" t="inlineStr">
        <is>
          <t>т</t>
        </is>
      </c>
      <c r="E241" s="270" t="n">
        <v>0.004</v>
      </c>
      <c r="F241" s="271" t="n">
        <v>2606.9</v>
      </c>
      <c r="G241" s="32">
        <f>ROUND(E241*F241,2)</f>
        <v/>
      </c>
      <c r="H241" s="130">
        <f>G241/$G$273</f>
        <v/>
      </c>
      <c r="I241" s="32">
        <f>ROUND(F241*Прил.10!$D$13,2)</f>
        <v/>
      </c>
      <c r="J241" s="32">
        <f>ROUND(I241*E241,2)</f>
        <v/>
      </c>
    </row>
    <row r="242" hidden="1" outlineLevel="1" ht="14.25" customFormat="1" customHeight="1" s="227">
      <c r="A242" s="269" t="n">
        <v>215</v>
      </c>
      <c r="B242" s="269" t="inlineStr">
        <is>
          <t>402-0064</t>
        </is>
      </c>
      <c r="C242" s="268" t="inlineStr">
        <is>
          <t>Раствор асбоцементный</t>
        </is>
      </c>
      <c r="D242" s="269" t="inlineStr">
        <is>
          <t>м3</t>
        </is>
      </c>
      <c r="E242" s="270" t="n">
        <v>0.025</v>
      </c>
      <c r="F242" s="271" t="n">
        <v>395</v>
      </c>
      <c r="G242" s="32">
        <f>ROUND(E242*F242,2)</f>
        <v/>
      </c>
      <c r="H242" s="130">
        <f>G242/$G$273</f>
        <v/>
      </c>
      <c r="I242" s="32">
        <f>ROUND(F242*Прил.10!$D$13,2)</f>
        <v/>
      </c>
      <c r="J242" s="32">
        <f>ROUND(I242*E242,2)</f>
        <v/>
      </c>
    </row>
    <row r="243" hidden="1" outlineLevel="1" ht="38.25" customFormat="1" customHeight="1" s="227">
      <c r="A243" s="269" t="n">
        <v>216</v>
      </c>
      <c r="B243" s="269" t="inlineStr">
        <is>
          <t>102-0023</t>
        </is>
      </c>
      <c r="C243" s="268" t="inlineStr">
        <is>
          <t>Бруски обрезные хвойных пород длиной: 4-6,5 м, шириной 75-150 мм, толщиной 40-75 мм, I сорта</t>
        </is>
      </c>
      <c r="D243" s="269" t="inlineStr">
        <is>
          <t>м3</t>
        </is>
      </c>
      <c r="E243" s="270" t="n">
        <v>0.0053</v>
      </c>
      <c r="F243" s="271" t="n">
        <v>1700</v>
      </c>
      <c r="G243" s="32">
        <f>ROUND(E243*F243,2)</f>
        <v/>
      </c>
      <c r="H243" s="130">
        <f>G243/$G$273</f>
        <v/>
      </c>
      <c r="I243" s="32">
        <f>ROUND(F243*Прил.10!$D$13,2)</f>
        <v/>
      </c>
      <c r="J243" s="32">
        <f>ROUND(I243*E243,2)</f>
        <v/>
      </c>
    </row>
    <row r="244" hidden="1" outlineLevel="1" ht="14.25" customFormat="1" customHeight="1" s="227">
      <c r="A244" s="269" t="n">
        <v>217</v>
      </c>
      <c r="B244" s="269" t="inlineStr">
        <is>
          <t>14.1.02.01-0002</t>
        </is>
      </c>
      <c r="C244" s="268" t="inlineStr">
        <is>
          <t>Клей БМК-5к</t>
        </is>
      </c>
      <c r="D244" s="269" t="inlineStr">
        <is>
          <t>кг</t>
        </is>
      </c>
      <c r="E244" s="270" t="n">
        <v>0.32</v>
      </c>
      <c r="F244" s="271" t="n">
        <v>25.8</v>
      </c>
      <c r="G244" s="32">
        <f>ROUND(E244*F244,2)</f>
        <v/>
      </c>
      <c r="H244" s="130">
        <f>G244/$G$273</f>
        <v/>
      </c>
      <c r="I244" s="32">
        <f>ROUND(F244*Прил.10!$D$13,2)</f>
        <v/>
      </c>
      <c r="J244" s="32">
        <f>ROUND(I244*E244,2)</f>
        <v/>
      </c>
    </row>
    <row r="245" hidden="1" outlineLevel="1" ht="14.25" customFormat="1" customHeight="1" s="227">
      <c r="A245" s="269" t="n">
        <v>218</v>
      </c>
      <c r="B245" s="269" t="inlineStr">
        <is>
          <t>14.5.09.02-0002</t>
        </is>
      </c>
      <c r="C245" s="268" t="inlineStr">
        <is>
          <t>Ксилол нефтяной марки А</t>
        </is>
      </c>
      <c r="D245" s="269" t="inlineStr">
        <is>
          <t>т</t>
        </is>
      </c>
      <c r="E245" s="270" t="n">
        <v>0.001</v>
      </c>
      <c r="F245" s="271" t="n">
        <v>7640</v>
      </c>
      <c r="G245" s="32">
        <f>ROUND(E245*F245,2)</f>
        <v/>
      </c>
      <c r="H245" s="130">
        <f>G245/$G$273</f>
        <v/>
      </c>
      <c r="I245" s="32">
        <f>ROUND(F245*Прил.10!$D$13,2)</f>
        <v/>
      </c>
      <c r="J245" s="32">
        <f>ROUND(I245*E245,2)</f>
        <v/>
      </c>
    </row>
    <row r="246" hidden="1" outlineLevel="1" ht="14.25" customFormat="1" customHeight="1" s="227">
      <c r="A246" s="269" t="n">
        <v>219</v>
      </c>
      <c r="B246" s="269" t="inlineStr">
        <is>
          <t>01.7.15.03-0041</t>
        </is>
      </c>
      <c r="C246" s="268" t="inlineStr">
        <is>
          <t>Болты с гайками и шайбами строительные</t>
        </is>
      </c>
      <c r="D246" s="269" t="inlineStr">
        <is>
          <t>т</t>
        </is>
      </c>
      <c r="E246" s="270" t="n">
        <v>0.0008</v>
      </c>
      <c r="F246" s="271" t="n">
        <v>9040.01</v>
      </c>
      <c r="G246" s="32">
        <f>ROUND(E246*F246,2)</f>
        <v/>
      </c>
      <c r="H246" s="130">
        <f>G246/$G$273</f>
        <v/>
      </c>
      <c r="I246" s="32">
        <f>ROUND(F246*Прил.10!$D$13,2)</f>
        <v/>
      </c>
      <c r="J246" s="32">
        <f>ROUND(I246*E246,2)</f>
        <v/>
      </c>
    </row>
    <row r="247" hidden="1" outlineLevel="1" ht="14.25" customFormat="1" customHeight="1" s="227">
      <c r="A247" s="269" t="n">
        <v>220</v>
      </c>
      <c r="B247" s="269" t="inlineStr">
        <is>
          <t>101-0623</t>
        </is>
      </c>
      <c r="C247" s="268" t="inlineStr">
        <is>
          <t>Мыло твердое хозяйственное 72%</t>
        </is>
      </c>
      <c r="D247" s="269" t="inlineStr">
        <is>
          <t>шт.</t>
        </is>
      </c>
      <c r="E247" s="270" t="n">
        <v>1.49</v>
      </c>
      <c r="F247" s="271" t="n">
        <v>4.5</v>
      </c>
      <c r="G247" s="32">
        <f>ROUND(E247*F247,2)</f>
        <v/>
      </c>
      <c r="H247" s="130">
        <f>G247/$G$273</f>
        <v/>
      </c>
      <c r="I247" s="32">
        <f>ROUND(F247*Прил.10!$D$13,2)</f>
        <v/>
      </c>
      <c r="J247" s="32">
        <f>ROUND(I247*E247,2)</f>
        <v/>
      </c>
    </row>
    <row r="248" hidden="1" outlineLevel="1" ht="38.25" customFormat="1" customHeight="1" s="227">
      <c r="A248" s="269" t="n">
        <v>221</v>
      </c>
      <c r="B248" s="269" t="inlineStr">
        <is>
          <t>102-0053</t>
        </is>
      </c>
      <c r="C248" s="268" t="inlineStr">
        <is>
          <t>Доски обрезные хвойных пород длиной: 4-6,5 м, шириной 75-150 мм, толщиной 25 мм, III сорта</t>
        </is>
      </c>
      <c r="D248" s="269" t="inlineStr">
        <is>
          <t>м3</t>
        </is>
      </c>
      <c r="E248" s="270" t="n">
        <v>0.0057</v>
      </c>
      <c r="F248" s="271" t="n">
        <v>1100</v>
      </c>
      <c r="G248" s="32">
        <f>ROUND(E248*F248,2)</f>
        <v/>
      </c>
      <c r="H248" s="130">
        <f>G248/$G$273</f>
        <v/>
      </c>
      <c r="I248" s="32">
        <f>ROUND(F248*Прил.10!$D$13,2)</f>
        <v/>
      </c>
      <c r="J248" s="32">
        <f>ROUND(I248*E248,2)</f>
        <v/>
      </c>
    </row>
    <row r="249" hidden="1" outlineLevel="1" ht="25.5" customFormat="1" customHeight="1" s="227">
      <c r="A249" s="269" t="n">
        <v>222</v>
      </c>
      <c r="B249" s="269" t="inlineStr">
        <is>
          <t>405-0253</t>
        </is>
      </c>
      <c r="C249" s="268" t="inlineStr">
        <is>
          <t>Известь строительная: негашеная комовая, сорт I</t>
        </is>
      </c>
      <c r="D249" s="269" t="inlineStr">
        <is>
          <t>т</t>
        </is>
      </c>
      <c r="E249" s="270" t="n">
        <v>0.008500000000000001</v>
      </c>
      <c r="F249" s="271" t="n">
        <v>734.5</v>
      </c>
      <c r="G249" s="32">
        <f>ROUND(E249*F249,2)</f>
        <v/>
      </c>
      <c r="H249" s="130">
        <f>G249/$G$273</f>
        <v/>
      </c>
      <c r="I249" s="32">
        <f>ROUND(F249*Прил.10!$D$13,2)</f>
        <v/>
      </c>
      <c r="J249" s="32">
        <f>ROUND(I249*E249,2)</f>
        <v/>
      </c>
    </row>
    <row r="250" hidden="1" outlineLevel="1" ht="14.25" customFormat="1" customHeight="1" s="227">
      <c r="A250" s="269" t="n">
        <v>223</v>
      </c>
      <c r="B250" s="269" t="inlineStr">
        <is>
          <t>20.2.02.01-0019</t>
        </is>
      </c>
      <c r="C250" s="268" t="inlineStr">
        <is>
          <t>Втулки изолирующие</t>
        </is>
      </c>
      <c r="D250" s="269" t="inlineStr">
        <is>
          <t>1000 шт</t>
        </is>
      </c>
      <c r="E250" s="270" t="n">
        <v>0.02</v>
      </c>
      <c r="F250" s="271" t="n">
        <v>270</v>
      </c>
      <c r="G250" s="32">
        <f>ROUND(E250*F250,2)</f>
        <v/>
      </c>
      <c r="H250" s="130">
        <f>G250/$G$273</f>
        <v/>
      </c>
      <c r="I250" s="32">
        <f>ROUND(F250*Прил.10!$D$13,2)</f>
        <v/>
      </c>
      <c r="J250" s="32">
        <f>ROUND(I250*E250,2)</f>
        <v/>
      </c>
    </row>
    <row r="251" hidden="1" outlineLevel="1" ht="63.75" customFormat="1" customHeight="1" s="227">
      <c r="A251" s="269" t="n">
        <v>224</v>
      </c>
      <c r="B251" s="269" t="inlineStr">
        <is>
          <t>508-0097</t>
        </is>
      </c>
      <c r="C251" s="26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269" t="inlineStr">
        <is>
          <t>10 м</t>
        </is>
      </c>
      <c r="E251" s="270" t="n">
        <v>0.09950000000000001</v>
      </c>
      <c r="F251" s="271" t="n">
        <v>50.24</v>
      </c>
      <c r="G251" s="32">
        <f>ROUND(E251*F251,2)</f>
        <v/>
      </c>
      <c r="H251" s="130">
        <f>G251/$G$273</f>
        <v/>
      </c>
      <c r="I251" s="32">
        <f>ROUND(F251*Прил.10!$D$13,2)</f>
        <v/>
      </c>
      <c r="J251" s="32">
        <f>ROUND(I251*E251,2)</f>
        <v/>
      </c>
    </row>
    <row r="252" hidden="1" outlineLevel="1" ht="14.25" customFormat="1" customHeight="1" s="227">
      <c r="A252" s="269" t="n">
        <v>225</v>
      </c>
      <c r="B252" s="269" t="inlineStr">
        <is>
          <t>14.5.09.11-0101</t>
        </is>
      </c>
      <c r="C252" s="268" t="inlineStr">
        <is>
          <t>Уайт-спирит</t>
        </is>
      </c>
      <c r="D252" s="269" t="inlineStr">
        <is>
          <t>т</t>
        </is>
      </c>
      <c r="E252" s="270" t="n">
        <v>0.0007</v>
      </c>
      <c r="F252" s="271" t="n">
        <v>6667</v>
      </c>
      <c r="G252" s="32">
        <f>ROUND(E252*F252,2)</f>
        <v/>
      </c>
      <c r="H252" s="130">
        <f>G252/$G$273</f>
        <v/>
      </c>
      <c r="I252" s="32">
        <f>ROUND(F252*Прил.10!$D$13,2)</f>
        <v/>
      </c>
      <c r="J252" s="32">
        <f>ROUND(I252*E252,2)</f>
        <v/>
      </c>
    </row>
    <row r="253" hidden="1" outlineLevel="1" ht="14.25" customFormat="1" customHeight="1" s="227">
      <c r="A253" s="269" t="n">
        <v>226</v>
      </c>
      <c r="B253" s="269" t="inlineStr">
        <is>
          <t>20.2.02.01-0012</t>
        </is>
      </c>
      <c r="C253" s="268" t="inlineStr">
        <is>
          <t>Втулки В22</t>
        </is>
      </c>
      <c r="D253" s="269" t="inlineStr">
        <is>
          <t>1000 шт</t>
        </is>
      </c>
      <c r="E253" s="270" t="n">
        <v>0.0249</v>
      </c>
      <c r="F253" s="271" t="n">
        <v>119</v>
      </c>
      <c r="G253" s="32">
        <f>ROUND(E253*F253,2)</f>
        <v/>
      </c>
      <c r="H253" s="130">
        <f>G253/$G$273</f>
        <v/>
      </c>
      <c r="I253" s="32">
        <f>ROUND(F253*Прил.10!$D$13,2)</f>
        <v/>
      </c>
      <c r="J253" s="32">
        <f>ROUND(I253*E253,2)</f>
        <v/>
      </c>
    </row>
    <row r="254" hidden="1" outlineLevel="1" ht="14.25" customFormat="1" customHeight="1" s="227">
      <c r="A254" s="269" t="n">
        <v>227</v>
      </c>
      <c r="B254" s="269" t="inlineStr">
        <is>
          <t>01.7.15.07-0014</t>
        </is>
      </c>
      <c r="C254" s="268" t="inlineStr">
        <is>
          <t>Дюбели распорные полипропиленовые</t>
        </is>
      </c>
      <c r="D254" s="269" t="inlineStr">
        <is>
          <t>100 шт</t>
        </is>
      </c>
      <c r="E254" s="270" t="n">
        <v>0.0328</v>
      </c>
      <c r="F254" s="271" t="n">
        <v>86</v>
      </c>
      <c r="G254" s="32">
        <f>ROUND(E254*F254,2)</f>
        <v/>
      </c>
      <c r="H254" s="130">
        <f>G254/$G$273</f>
        <v/>
      </c>
      <c r="I254" s="32">
        <f>ROUND(F254*Прил.10!$D$13,2)</f>
        <v/>
      </c>
      <c r="J254" s="32">
        <f>ROUND(I254*E254,2)</f>
        <v/>
      </c>
    </row>
    <row r="255" hidden="1" outlineLevel="1" ht="25.5" customFormat="1" customHeight="1" s="227">
      <c r="A255" s="269" t="n">
        <v>228</v>
      </c>
      <c r="B255" s="269" t="inlineStr">
        <is>
          <t>03.1.02.03-0011</t>
        </is>
      </c>
      <c r="C255" s="268" t="inlineStr">
        <is>
          <t>Известь строительная: негашеная комовая, сорт I</t>
        </is>
      </c>
      <c r="D255" s="269" t="inlineStr">
        <is>
          <t>т</t>
        </is>
      </c>
      <c r="E255" s="270" t="n">
        <v>0.0035</v>
      </c>
      <c r="F255" s="271" t="n">
        <v>734.5</v>
      </c>
      <c r="G255" s="32">
        <f>ROUND(E255*F255,2)</f>
        <v/>
      </c>
      <c r="H255" s="130">
        <f>G255/$G$273</f>
        <v/>
      </c>
      <c r="I255" s="32">
        <f>ROUND(F255*Прил.10!$D$13,2)</f>
        <v/>
      </c>
      <c r="J255" s="32">
        <f>ROUND(I255*E255,2)</f>
        <v/>
      </c>
    </row>
    <row r="256" hidden="1" outlineLevel="1" ht="14.25" customFormat="1" customHeight="1" s="227">
      <c r="A256" s="269" t="n">
        <v>229</v>
      </c>
      <c r="B256" s="269" t="inlineStr">
        <is>
          <t>08.3.11.01-0091</t>
        </is>
      </c>
      <c r="C256" s="268" t="inlineStr">
        <is>
          <t>Швеллеры № 40 из стали марки: Ст0</t>
        </is>
      </c>
      <c r="D256" s="269" t="inlineStr">
        <is>
          <t>т</t>
        </is>
      </c>
      <c r="E256" s="270" t="n">
        <v>0.0005</v>
      </c>
      <c r="F256" s="271" t="n">
        <v>4920</v>
      </c>
      <c r="G256" s="32">
        <f>ROUND(E256*F256,2)</f>
        <v/>
      </c>
      <c r="H256" s="130">
        <f>G256/$G$273</f>
        <v/>
      </c>
      <c r="I256" s="32">
        <f>ROUND(F256*Прил.10!$D$13,2)</f>
        <v/>
      </c>
      <c r="J256" s="32">
        <f>ROUND(I256*E256,2)</f>
        <v/>
      </c>
    </row>
    <row r="257" hidden="1" outlineLevel="1" ht="14.25" customFormat="1" customHeight="1" s="227">
      <c r="A257" s="269" t="n">
        <v>230</v>
      </c>
      <c r="B257" s="269" t="inlineStr">
        <is>
          <t>22.2.02.11-0051</t>
        </is>
      </c>
      <c r="C257" s="268" t="inlineStr">
        <is>
          <t>Гайки установочные заземляющие</t>
        </is>
      </c>
      <c r="D257" s="269" t="inlineStr">
        <is>
          <t>100 шт</t>
        </is>
      </c>
      <c r="E257" s="270" t="n">
        <v>0.026</v>
      </c>
      <c r="F257" s="271" t="n">
        <v>88.5</v>
      </c>
      <c r="G257" s="32">
        <f>ROUND(E257*F257,2)</f>
        <v/>
      </c>
      <c r="H257" s="130">
        <f>G257/$G$273</f>
        <v/>
      </c>
      <c r="I257" s="32">
        <f>ROUND(F257*Прил.10!$D$13,2)</f>
        <v/>
      </c>
      <c r="J257" s="32">
        <f>ROUND(I257*E257,2)</f>
        <v/>
      </c>
    </row>
    <row r="258" hidden="1" outlineLevel="1" ht="14.25" customFormat="1" customHeight="1" s="227">
      <c r="A258" s="269" t="n">
        <v>231</v>
      </c>
      <c r="B258" s="269" t="inlineStr">
        <is>
          <t>14.5.09.07-0029</t>
        </is>
      </c>
      <c r="C258" s="268" t="inlineStr">
        <is>
          <t>Растворитель марки: Р-4</t>
        </is>
      </c>
      <c r="D258" s="269" t="inlineStr">
        <is>
          <t>т</t>
        </is>
      </c>
      <c r="E258" s="270" t="n">
        <v>0.0002</v>
      </c>
      <c r="F258" s="271" t="n">
        <v>9420</v>
      </c>
      <c r="G258" s="32">
        <f>ROUND(E258*F258,2)</f>
        <v/>
      </c>
      <c r="H258" s="130">
        <f>G258/$G$273</f>
        <v/>
      </c>
      <c r="I258" s="32">
        <f>ROUND(F258*Прил.10!$D$13,2)</f>
        <v/>
      </c>
      <c r="J258" s="32">
        <f>ROUND(I258*E258,2)</f>
        <v/>
      </c>
    </row>
    <row r="259" hidden="1" outlineLevel="1" ht="14.25" customFormat="1" customHeight="1" s="227">
      <c r="A259" s="269" t="n">
        <v>232</v>
      </c>
      <c r="B259" s="269" t="inlineStr">
        <is>
          <t>01.7.15.07-0031</t>
        </is>
      </c>
      <c r="C259" s="268" t="inlineStr">
        <is>
          <t>Дюбели распорные с гайкой</t>
        </is>
      </c>
      <c r="D259" s="269" t="inlineStr">
        <is>
          <t>100 шт</t>
        </is>
      </c>
      <c r="E259" s="270" t="n">
        <v>0.0126</v>
      </c>
      <c r="F259" s="271" t="n">
        <v>110</v>
      </c>
      <c r="G259" s="32">
        <f>ROUND(E259*F259,2)</f>
        <v/>
      </c>
      <c r="H259" s="130">
        <f>G259/$G$273</f>
        <v/>
      </c>
      <c r="I259" s="32">
        <f>ROUND(F259*Прил.10!$D$13,2)</f>
        <v/>
      </c>
      <c r="J259" s="32">
        <f>ROUND(I259*E259,2)</f>
        <v/>
      </c>
    </row>
    <row r="260" hidden="1" outlineLevel="1" ht="25.5" customFormat="1" customHeight="1" s="227">
      <c r="A260" s="269" t="n">
        <v>233</v>
      </c>
      <c r="B260" s="269" t="inlineStr">
        <is>
          <t>03.2.01.01-0003</t>
        </is>
      </c>
      <c r="C260" s="268" t="inlineStr">
        <is>
          <t>Портландцемент общестроительного назначения бездобавочный, марки: 500</t>
        </is>
      </c>
      <c r="D260" s="269" t="inlineStr">
        <is>
          <t>т</t>
        </is>
      </c>
      <c r="E260" s="270" t="n">
        <v>0.0028</v>
      </c>
      <c r="F260" s="271" t="n">
        <v>480</v>
      </c>
      <c r="G260" s="32">
        <f>ROUND(E260*F260,2)</f>
        <v/>
      </c>
      <c r="H260" s="130">
        <f>G260/$G$273</f>
        <v/>
      </c>
      <c r="I260" s="32">
        <f>ROUND(F260*Прил.10!$D$13,2)</f>
        <v/>
      </c>
      <c r="J260" s="32">
        <f>ROUND(I260*E260,2)</f>
        <v/>
      </c>
    </row>
    <row r="261" hidden="1" outlineLevel="1" ht="14.25" customFormat="1" customHeight="1" s="227">
      <c r="A261" s="269" t="n">
        <v>234</v>
      </c>
      <c r="B261" s="269" t="inlineStr">
        <is>
          <t>20.2.02.02-0011</t>
        </is>
      </c>
      <c r="C261" s="268" t="inlineStr">
        <is>
          <t>Заглушки</t>
        </is>
      </c>
      <c r="D261" s="269" t="inlineStr">
        <is>
          <t>10 шт</t>
        </is>
      </c>
      <c r="E261" s="270" t="n">
        <v>0.0408</v>
      </c>
      <c r="F261" s="271" t="n">
        <v>19.9</v>
      </c>
      <c r="G261" s="32">
        <f>ROUND(E261*F261,2)</f>
        <v/>
      </c>
      <c r="H261" s="130">
        <f>G261/$G$273</f>
        <v/>
      </c>
      <c r="I261" s="32">
        <f>ROUND(F261*Прил.10!$D$13,2)</f>
        <v/>
      </c>
      <c r="J261" s="32">
        <f>ROUND(I261*E261,2)</f>
        <v/>
      </c>
    </row>
    <row r="262" hidden="1" outlineLevel="1" ht="14.25" customFormat="1" customHeight="1" s="227">
      <c r="A262" s="269" t="n">
        <v>235</v>
      </c>
      <c r="B262" s="269" t="inlineStr">
        <is>
          <t>14.4.03.03-0002</t>
        </is>
      </c>
      <c r="C262" s="268" t="inlineStr">
        <is>
          <t>Лак битумный: БТ-123</t>
        </is>
      </c>
      <c r="D262" s="269" t="inlineStr">
        <is>
          <t>т</t>
        </is>
      </c>
      <c r="E262" s="270" t="n">
        <v>0.0001</v>
      </c>
      <c r="F262" s="271" t="n">
        <v>7826.9</v>
      </c>
      <c r="G262" s="32">
        <f>ROUND(E262*F262,2)</f>
        <v/>
      </c>
      <c r="H262" s="130">
        <f>G262/$G$273</f>
        <v/>
      </c>
      <c r="I262" s="32">
        <f>ROUND(F262*Прил.10!$D$13,2)</f>
        <v/>
      </c>
      <c r="J262" s="32">
        <f>ROUND(I262*E262,2)</f>
        <v/>
      </c>
    </row>
    <row r="263" hidden="1" outlineLevel="1" ht="51" customFormat="1" customHeight="1" s="227">
      <c r="A263" s="269" t="n">
        <v>236</v>
      </c>
      <c r="B263" s="269" t="inlineStr">
        <is>
          <t>07.2.07.12-0020</t>
        </is>
      </c>
      <c r="C263" s="26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269" t="inlineStr">
        <is>
          <t>т</t>
        </is>
      </c>
      <c r="E263" s="270" t="n">
        <v>0.0001</v>
      </c>
      <c r="F263" s="271" t="n">
        <v>7712</v>
      </c>
      <c r="G263" s="32">
        <f>ROUND(E263*F263,2)</f>
        <v/>
      </c>
      <c r="H263" s="130">
        <f>G263/$G$273</f>
        <v/>
      </c>
      <c r="I263" s="32">
        <f>ROUND(F263*Прил.10!$D$13,2)</f>
        <v/>
      </c>
      <c r="J263" s="32">
        <f>ROUND(I263*E263,2)</f>
        <v/>
      </c>
    </row>
    <row r="264" hidden="1" outlineLevel="1" ht="25.5" customFormat="1" customHeight="1" s="227">
      <c r="A264" s="269" t="n">
        <v>237</v>
      </c>
      <c r="B264" s="269" t="inlineStr">
        <is>
          <t>101-1305</t>
        </is>
      </c>
      <c r="C264" s="268" t="inlineStr">
        <is>
          <t>Портландцемент общестроительного назначения бездобавочный, марки: 400</t>
        </is>
      </c>
      <c r="D264" s="269" t="inlineStr">
        <is>
          <t>т</t>
        </is>
      </c>
      <c r="E264" s="270" t="n">
        <v>0.0017</v>
      </c>
      <c r="F264" s="271" t="n">
        <v>412</v>
      </c>
      <c r="G264" s="32">
        <f>ROUND(E264*F264,2)</f>
        <v/>
      </c>
      <c r="H264" s="130">
        <f>G264/$G$273</f>
        <v/>
      </c>
      <c r="I264" s="32">
        <f>ROUND(F264*Прил.10!$D$13,2)</f>
        <v/>
      </c>
      <c r="J264" s="32">
        <f>ROUND(I264*E264,2)</f>
        <v/>
      </c>
    </row>
    <row r="265" hidden="1" outlineLevel="1" ht="14.25" customFormat="1" customHeight="1" s="227">
      <c r="A265" s="269" t="n">
        <v>238</v>
      </c>
      <c r="B265" s="269" t="inlineStr">
        <is>
          <t>01.7.06.11-0021</t>
        </is>
      </c>
      <c r="C265" s="268" t="inlineStr">
        <is>
          <t>Лента ФУМ</t>
        </is>
      </c>
      <c r="D265" s="269" t="inlineStr">
        <is>
          <t>кг</t>
        </is>
      </c>
      <c r="E265" s="270" t="n">
        <v>0.0012</v>
      </c>
      <c r="F265" s="271" t="n">
        <v>444</v>
      </c>
      <c r="G265" s="32">
        <f>ROUND(E265*F265,2)</f>
        <v/>
      </c>
      <c r="H265" s="130">
        <f>G265/$G$273</f>
        <v/>
      </c>
      <c r="I265" s="32">
        <f>ROUND(F265*Прил.10!$D$13,2)</f>
        <v/>
      </c>
      <c r="J265" s="32">
        <f>ROUND(I265*E265,2)</f>
        <v/>
      </c>
    </row>
    <row r="266" hidden="1" outlineLevel="1" ht="38.25" customFormat="1" customHeight="1" s="227">
      <c r="A266" s="269" t="n">
        <v>239</v>
      </c>
      <c r="B266" s="269" t="inlineStr">
        <is>
          <t>11.1.03.01-0077</t>
        </is>
      </c>
      <c r="C266" s="268" t="inlineStr">
        <is>
          <t>Бруски обрезные хвойных пород длиной: 4-6,5 м, шириной 75-150 мм, толщиной 40-75 мм, I сорта</t>
        </is>
      </c>
      <c r="D266" s="269" t="inlineStr">
        <is>
          <t>м3</t>
        </is>
      </c>
      <c r="E266" s="270" t="n">
        <v>0.0003</v>
      </c>
      <c r="F266" s="271" t="n">
        <v>1700</v>
      </c>
      <c r="G266" s="32">
        <f>ROUND(E266*F266,2)</f>
        <v/>
      </c>
      <c r="H266" s="130">
        <f>G266/$G$273</f>
        <v/>
      </c>
      <c r="I266" s="32">
        <f>ROUND(F266*Прил.10!$D$13,2)</f>
        <v/>
      </c>
      <c r="J266" s="32">
        <f>ROUND(I266*E266,2)</f>
        <v/>
      </c>
    </row>
    <row r="267" hidden="1" outlineLevel="1" ht="14.25" customFormat="1" customHeight="1" s="227">
      <c r="A267" s="269" t="n">
        <v>240</v>
      </c>
      <c r="B267" s="269" t="inlineStr">
        <is>
          <t>01.7.11.07-0227</t>
        </is>
      </c>
      <c r="C267" s="268" t="inlineStr">
        <is>
          <t>Электроды: УОНИ 13/45</t>
        </is>
      </c>
      <c r="D267" s="269" t="inlineStr">
        <is>
          <t>кг</t>
        </is>
      </c>
      <c r="E267" s="270" t="n">
        <v>0.022</v>
      </c>
      <c r="F267" s="271" t="n">
        <v>15.26</v>
      </c>
      <c r="G267" s="32">
        <f>ROUND(E267*F267,2)</f>
        <v/>
      </c>
      <c r="H267" s="130">
        <f>G267/$G$273</f>
        <v/>
      </c>
      <c r="I267" s="32">
        <f>ROUND(F267*Прил.10!$D$13,2)</f>
        <v/>
      </c>
      <c r="J267" s="32">
        <f>ROUND(I267*E267,2)</f>
        <v/>
      </c>
    </row>
    <row r="268" hidden="1" outlineLevel="1" ht="63.75" customFormat="1" customHeight="1" s="227">
      <c r="A268" s="269" t="n">
        <v>241</v>
      </c>
      <c r="B268" s="269" t="inlineStr">
        <is>
          <t>08.2.02.11-0007</t>
        </is>
      </c>
      <c r="C268" s="26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269" t="inlineStr">
        <is>
          <t>10 м</t>
        </is>
      </c>
      <c r="E268" s="270" t="n">
        <v>0.0048</v>
      </c>
      <c r="F268" s="271" t="n">
        <v>50.24</v>
      </c>
      <c r="G268" s="32">
        <f>ROUND(E268*F268,2)</f>
        <v/>
      </c>
      <c r="H268" s="130">
        <f>G268/$G$273</f>
        <v/>
      </c>
      <c r="I268" s="32">
        <f>ROUND(F268*Прил.10!$D$13,2)</f>
        <v/>
      </c>
      <c r="J268" s="32">
        <f>ROUND(I268*E268,2)</f>
        <v/>
      </c>
    </row>
    <row r="269" hidden="1" outlineLevel="1" ht="25.5" customFormat="1" customHeight="1" s="227">
      <c r="A269" s="269" t="n">
        <v>242</v>
      </c>
      <c r="B269" s="269" t="inlineStr">
        <is>
          <t>02.3.01.02-0020</t>
        </is>
      </c>
      <c r="C269" s="268" t="inlineStr">
        <is>
          <t>Песок природный для строительных: растворов средний</t>
        </is>
      </c>
      <c r="D269" s="269" t="inlineStr">
        <is>
          <t>м3</t>
        </is>
      </c>
      <c r="E269" s="270" t="n">
        <v>0.0024</v>
      </c>
      <c r="F269" s="271" t="n">
        <v>59.99</v>
      </c>
      <c r="G269" s="32">
        <f>ROUND(E269*F269,2)</f>
        <v/>
      </c>
      <c r="H269" s="130">
        <f>G269/$G$273</f>
        <v/>
      </c>
      <c r="I269" s="32">
        <f>ROUND(F269*Прил.10!$D$13,2)</f>
        <v/>
      </c>
      <c r="J269" s="32">
        <f>ROUND(I269*E269,2)</f>
        <v/>
      </c>
    </row>
    <row r="270" hidden="1" outlineLevel="1" ht="14.25" customFormat="1" customHeight="1" s="227">
      <c r="A270" s="269" t="n">
        <v>243</v>
      </c>
      <c r="B270" s="269" t="inlineStr">
        <is>
          <t>01.7.20.08-0051</t>
        </is>
      </c>
      <c r="C270" s="268" t="inlineStr">
        <is>
          <t>Ветошь</t>
        </is>
      </c>
      <c r="D270" s="269" t="inlineStr">
        <is>
          <t>кг</t>
        </is>
      </c>
      <c r="E270" s="270" t="n">
        <v>0.041</v>
      </c>
      <c r="F270" s="271" t="n">
        <v>1.82</v>
      </c>
      <c r="G270" s="32">
        <f>ROUND(E270*F270,2)</f>
        <v/>
      </c>
      <c r="H270" s="130">
        <f>G270/$G$273</f>
        <v/>
      </c>
      <c r="I270" s="32">
        <f>ROUND(F270*Прил.10!$D$13,2)</f>
        <v/>
      </c>
      <c r="J270" s="32">
        <f>ROUND(I270*E270,2)</f>
        <v/>
      </c>
    </row>
    <row r="271" hidden="1" outlineLevel="1" ht="14.25" customFormat="1" customHeight="1" s="227">
      <c r="A271" s="269" t="n">
        <v>244</v>
      </c>
      <c r="B271" s="269" t="inlineStr">
        <is>
          <t>01.7.03.01-0001</t>
        </is>
      </c>
      <c r="C271" s="268" t="inlineStr">
        <is>
          <t>Вода</t>
        </is>
      </c>
      <c r="D271" s="269" t="inlineStr">
        <is>
          <t>м3</t>
        </is>
      </c>
      <c r="E271" s="270" t="n">
        <v>0.0106</v>
      </c>
      <c r="F271" s="271" t="n">
        <v>2.44</v>
      </c>
      <c r="G271" s="32">
        <f>ROUND(E271*F271,2)</f>
        <v/>
      </c>
      <c r="H271" s="130">
        <f>G271/$G$273</f>
        <v/>
      </c>
      <c r="I271" s="32">
        <f>ROUND(F271*Прил.10!$D$13,2)</f>
        <v/>
      </c>
      <c r="J271" s="32">
        <f>ROUND(I271*E271,2)</f>
        <v/>
      </c>
    </row>
    <row r="272" collapsed="1" ht="14.25" customFormat="1" customHeight="1" s="227">
      <c r="A272" s="269" t="n"/>
      <c r="B272" s="269" t="n"/>
      <c r="C272" s="268" t="inlineStr">
        <is>
          <t>Итого прочие материалы</t>
        </is>
      </c>
      <c r="D272" s="269" t="n"/>
      <c r="E272" s="270" t="n"/>
      <c r="F272" s="271" t="n"/>
      <c r="G272" s="133">
        <f>SUM(G109:G271)</f>
        <v/>
      </c>
      <c r="H272" s="130">
        <f>G272/$G$273</f>
        <v/>
      </c>
      <c r="I272" s="32" t="n"/>
      <c r="J272" s="133">
        <f>SUM(J109:J271)</f>
        <v/>
      </c>
    </row>
    <row r="273" ht="14.25" customFormat="1" customHeight="1" s="227">
      <c r="A273" s="269" t="n"/>
      <c r="B273" s="269" t="n"/>
      <c r="C273" s="256" t="inlineStr">
        <is>
          <t>Итого по разделу «Материалы»</t>
        </is>
      </c>
      <c r="D273" s="269" t="n"/>
      <c r="E273" s="270" t="n"/>
      <c r="F273" s="271" t="n"/>
      <c r="G273" s="32">
        <f>G108+G272</f>
        <v/>
      </c>
      <c r="H273" s="130">
        <f>G273/$G$273</f>
        <v/>
      </c>
      <c r="I273" s="32" t="n"/>
      <c r="J273" s="32">
        <f>J108+J272</f>
        <v/>
      </c>
    </row>
    <row r="274" ht="14.25" customFormat="1" customHeight="1" s="227">
      <c r="A274" s="269" t="n"/>
      <c r="B274" s="269" t="n"/>
      <c r="C274" s="268" t="inlineStr">
        <is>
          <t>ИТОГО ПО РМ</t>
        </is>
      </c>
      <c r="D274" s="269" t="n"/>
      <c r="E274" s="270" t="n"/>
      <c r="F274" s="271" t="n"/>
      <c r="G274" s="32">
        <f>G14+G90+G273</f>
        <v/>
      </c>
      <c r="H274" s="272" t="n"/>
      <c r="I274" s="32" t="n"/>
      <c r="J274" s="32">
        <f>J14+J90+J273</f>
        <v/>
      </c>
    </row>
    <row r="275" ht="14.25" customFormat="1" customHeight="1" s="227">
      <c r="A275" s="269" t="n"/>
      <c r="B275" s="269" t="n"/>
      <c r="C275" s="268" t="inlineStr">
        <is>
          <t>Накладные расходы</t>
        </is>
      </c>
      <c r="D275" s="135">
        <f>ROUND(G275/(G$16+$G$14),2)</f>
        <v/>
      </c>
      <c r="E275" s="270" t="n"/>
      <c r="F275" s="271" t="n"/>
      <c r="G275" s="32" t="n">
        <v>126481.74</v>
      </c>
      <c r="H275" s="272" t="n"/>
      <c r="I275" s="32" t="n"/>
      <c r="J275" s="32">
        <f>ROUND(D275*(J14+J16),2)</f>
        <v/>
      </c>
    </row>
    <row r="276" ht="14.25" customFormat="1" customHeight="1" s="227">
      <c r="A276" s="269" t="n"/>
      <c r="B276" s="269" t="n"/>
      <c r="C276" s="268" t="inlineStr">
        <is>
          <t>Сметная прибыль</t>
        </is>
      </c>
      <c r="D276" s="135">
        <f>ROUND(G276/(G$14+G$16),2)</f>
        <v/>
      </c>
      <c r="E276" s="270" t="n"/>
      <c r="F276" s="271" t="n"/>
      <c r="G276" s="32" t="n">
        <v>81946.58</v>
      </c>
      <c r="H276" s="272" t="n"/>
      <c r="I276" s="32" t="n"/>
      <c r="J276" s="32">
        <f>ROUND(D276*(J14+J16),2)</f>
        <v/>
      </c>
    </row>
    <row r="277" ht="14.25" customFormat="1" customHeight="1" s="227">
      <c r="A277" s="269" t="n"/>
      <c r="B277" s="269" t="n"/>
      <c r="C277" s="268" t="inlineStr">
        <is>
          <t>Итого СМР (с НР и СП)</t>
        </is>
      </c>
      <c r="D277" s="269" t="n"/>
      <c r="E277" s="270" t="n"/>
      <c r="F277" s="271" t="n"/>
      <c r="G277" s="32">
        <f>ROUND((G14+G90+G273+G275+G276),2)</f>
        <v/>
      </c>
      <c r="H277" s="272" t="n"/>
      <c r="I277" s="32" t="n"/>
      <c r="J277" s="32">
        <f>ROUND((J14+J90+J273+J275+J276),2)</f>
        <v/>
      </c>
    </row>
    <row r="278" ht="14.25" customFormat="1" customHeight="1" s="227">
      <c r="A278" s="269" t="n"/>
      <c r="B278" s="269" t="n"/>
      <c r="C278" s="268" t="inlineStr">
        <is>
          <t>ВСЕГО СМР + ОБОРУДОВАНИЕ</t>
        </is>
      </c>
      <c r="D278" s="269" t="n"/>
      <c r="E278" s="270" t="n"/>
      <c r="F278" s="271" t="n"/>
      <c r="G278" s="32">
        <f>G277+G100</f>
        <v/>
      </c>
      <c r="H278" s="272" t="n"/>
      <c r="I278" s="32" t="n"/>
      <c r="J278" s="32">
        <f>J277+J100</f>
        <v/>
      </c>
    </row>
    <row r="279" ht="34.5" customFormat="1" customHeight="1" s="227">
      <c r="A279" s="269" t="n"/>
      <c r="B279" s="269" t="n"/>
      <c r="C279" s="268" t="inlineStr">
        <is>
          <t>ИТОГО ПОКАЗАТЕЛЬ НА ЕД. ИЗМ.</t>
        </is>
      </c>
      <c r="D279" s="269" t="inlineStr">
        <is>
          <t>ед.</t>
        </is>
      </c>
      <c r="E279" s="270" t="n">
        <v>2</v>
      </c>
      <c r="F279" s="271" t="n"/>
      <c r="G279" s="32">
        <f>G278/E279</f>
        <v/>
      </c>
      <c r="H279" s="272" t="n"/>
      <c r="I279" s="32" t="n"/>
      <c r="J279" s="32">
        <f>J278/E279</f>
        <v/>
      </c>
    </row>
    <row r="281" ht="14.25" customFormat="1" customHeight="1" s="227">
      <c r="A281" s="226" t="inlineStr">
        <is>
          <t>Составил ______________________     Е. М. Добровольская</t>
        </is>
      </c>
    </row>
    <row r="282" ht="14.25" customFormat="1" customHeight="1" s="227">
      <c r="A282" s="229" t="inlineStr">
        <is>
          <t xml:space="preserve">                         (подпись, инициалы, фамилия)</t>
        </is>
      </c>
    </row>
    <row r="283" ht="14.25" customFormat="1" customHeight="1" s="227">
      <c r="A283" s="226" t="n"/>
    </row>
    <row r="284" ht="14.25" customFormat="1" customHeight="1" s="227">
      <c r="A284" s="226" t="inlineStr">
        <is>
          <t>Проверил ______________________        А.В. Костянецкая</t>
        </is>
      </c>
    </row>
    <row r="285" ht="14.25" customFormat="1" customHeight="1" s="227">
      <c r="A285" s="229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10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16" workbookViewId="0">
      <selection activeCell="F19" sqref="F19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88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81" t="inlineStr">
        <is>
          <t>Приложение №6</t>
        </is>
      </c>
    </row>
    <row r="2" ht="21.75" customHeight="1" s="220">
      <c r="A2" s="281" t="n"/>
      <c r="B2" s="281" t="n"/>
      <c r="C2" s="281" t="n"/>
      <c r="D2" s="248" t="n"/>
      <c r="E2" s="281" t="n"/>
      <c r="F2" s="281" t="n"/>
      <c r="G2" s="281" t="n"/>
    </row>
    <row r="3">
      <c r="A3" s="236" t="inlineStr">
        <is>
          <t>Расчет стоимости оборудования</t>
        </is>
      </c>
    </row>
    <row r="4" ht="25.5" customHeight="1" s="220">
      <c r="A4" s="239" t="inlineStr">
        <is>
          <t>Наименование разрабатываемого показателя УНЦ — Ячейка трёхобмоточного трансформатора Т150/35/НН, мощность 100МВА</t>
        </is>
      </c>
    </row>
    <row r="5">
      <c r="A5" s="226" t="n"/>
      <c r="B5" s="226" t="n"/>
      <c r="C5" s="226" t="n"/>
      <c r="D5" s="248" t="n"/>
      <c r="E5" s="226" t="n"/>
      <c r="F5" s="226" t="n"/>
      <c r="G5" s="226" t="n"/>
    </row>
    <row r="6" ht="30" customHeight="1" s="220">
      <c r="A6" s="286" t="inlineStr">
        <is>
          <t>№ пп.</t>
        </is>
      </c>
      <c r="B6" s="286" t="inlineStr">
        <is>
          <t>Код ресурса</t>
        </is>
      </c>
      <c r="C6" s="286" t="inlineStr">
        <is>
          <t>Наименование</t>
        </is>
      </c>
      <c r="D6" s="286" t="inlineStr">
        <is>
          <t>Ед. изм.</t>
        </is>
      </c>
      <c r="E6" s="269" t="inlineStr">
        <is>
          <t>Кол-во единиц по проектным данным</t>
        </is>
      </c>
      <c r="F6" s="286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69" t="inlineStr">
        <is>
          <t>на ед. изм.</t>
        </is>
      </c>
      <c r="G7" s="269" t="inlineStr">
        <is>
          <t>общая</t>
        </is>
      </c>
    </row>
    <row r="8">
      <c r="A8" s="269" t="n">
        <v>1</v>
      </c>
      <c r="B8" s="269" t="n">
        <v>2</v>
      </c>
      <c r="C8" s="269" t="n">
        <v>3</v>
      </c>
      <c r="D8" s="269" t="n">
        <v>4</v>
      </c>
      <c r="E8" s="269" t="n">
        <v>5</v>
      </c>
      <c r="F8" s="269" t="n">
        <v>6</v>
      </c>
      <c r="G8" s="269" t="n">
        <v>7</v>
      </c>
    </row>
    <row r="9" ht="15" customHeight="1" s="220">
      <c r="A9" s="25" t="n"/>
      <c r="B9" s="268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 s="220">
      <c r="A10" s="269" t="n"/>
      <c r="B10" s="256" t="n"/>
      <c r="C10" s="268" t="inlineStr">
        <is>
          <t>ИТОГО ИНЖЕНЕРНОЕ ОБОРУДОВАНИЕ</t>
        </is>
      </c>
      <c r="D10" s="273" t="n"/>
      <c r="E10" s="105" t="n"/>
      <c r="F10" s="271" t="n"/>
      <c r="G10" s="271" t="n">
        <v>0</v>
      </c>
    </row>
    <row r="11">
      <c r="A11" s="269" t="n"/>
      <c r="B11" s="268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61.5" customHeight="1" s="220">
      <c r="A12" s="269" t="n">
        <v>1</v>
      </c>
      <c r="B12" s="270">
        <f>'Прил.5 Расчет СМР и ОБ'!B93</f>
        <v/>
      </c>
      <c r="C12" s="268">
        <f>'Прил.5 Расчет СМР и ОБ'!C93</f>
        <v/>
      </c>
      <c r="D12" s="269">
        <f>'Прил.5 Расчет СМР и ОБ'!D93</f>
        <v/>
      </c>
      <c r="E12" s="188">
        <f>'Прил.5 Расчет СМР и ОБ'!E93</f>
        <v/>
      </c>
      <c r="F12" s="32">
        <f>'Прил.5 Расчет СМР и ОБ'!F93</f>
        <v/>
      </c>
      <c r="G12" s="32">
        <f>ROUND(E12*F12,2)</f>
        <v/>
      </c>
    </row>
    <row r="13" ht="61.5" customHeight="1" s="220">
      <c r="A13" s="269" t="n">
        <v>2</v>
      </c>
      <c r="B13" s="270">
        <f>'Прил.5 Расчет СМР и ОБ'!B95</f>
        <v/>
      </c>
      <c r="C13" s="268">
        <f>'Прил.5 Расчет СМР и ОБ'!C95</f>
        <v/>
      </c>
      <c r="D13" s="269">
        <f>'Прил.5 Расчет СМР и ОБ'!D95</f>
        <v/>
      </c>
      <c r="E13" s="188">
        <f>'Прил.5 Расчет СМР и ОБ'!E95</f>
        <v/>
      </c>
      <c r="F13" s="269">
        <f>'Прил.5 Расчет СМР и ОБ'!F95</f>
        <v/>
      </c>
      <c r="G13" s="269">
        <f>'Прил.5 Расчет СМР и ОБ'!G95</f>
        <v/>
      </c>
    </row>
    <row r="14" ht="61.5" customHeight="1" s="220">
      <c r="A14" s="269" t="n">
        <v>3</v>
      </c>
      <c r="B14" s="270">
        <f>'Прил.5 Расчет СМР и ОБ'!B96</f>
        <v/>
      </c>
      <c r="C14" s="268">
        <f>'Прил.5 Расчет СМР и ОБ'!C96</f>
        <v/>
      </c>
      <c r="D14" s="269">
        <f>'Прил.5 Расчет СМР и ОБ'!D96</f>
        <v/>
      </c>
      <c r="E14" s="188">
        <f>'Прил.5 Расчет СМР и ОБ'!E96</f>
        <v/>
      </c>
      <c r="F14" s="269">
        <f>'Прил.5 Расчет СМР и ОБ'!F96</f>
        <v/>
      </c>
      <c r="G14" s="269">
        <f>'Прил.5 Расчет СМР и ОБ'!G96</f>
        <v/>
      </c>
    </row>
    <row r="15" ht="61.5" customHeight="1" s="220">
      <c r="A15" s="269" t="n">
        <v>4</v>
      </c>
      <c r="B15" s="270">
        <f>'Прил.5 Расчет СМР и ОБ'!B97</f>
        <v/>
      </c>
      <c r="C15" s="268">
        <f>'Прил.5 Расчет СМР и ОБ'!C97</f>
        <v/>
      </c>
      <c r="D15" s="269">
        <f>'Прил.5 Расчет СМР и ОБ'!D97</f>
        <v/>
      </c>
      <c r="E15" s="188">
        <f>'Прил.5 Расчет СМР и ОБ'!E97</f>
        <v/>
      </c>
      <c r="F15" s="269">
        <f>'Прил.5 Расчет СМР и ОБ'!F97</f>
        <v/>
      </c>
      <c r="G15" s="269">
        <f>'Прил.5 Расчет СМР и ОБ'!G97</f>
        <v/>
      </c>
    </row>
    <row r="16" ht="61.5" customHeight="1" s="220">
      <c r="A16" s="269" t="n">
        <v>5</v>
      </c>
      <c r="B16" s="270">
        <f>'Прил.5 Расчет СМР и ОБ'!B98</f>
        <v/>
      </c>
      <c r="C16" s="268">
        <f>'Прил.5 Расчет СМР и ОБ'!C98</f>
        <v/>
      </c>
      <c r="D16" s="269">
        <f>'Прил.5 Расчет СМР и ОБ'!D95</f>
        <v/>
      </c>
      <c r="E16" s="188">
        <f>'Прил.5 Расчет СМР и ОБ'!E98</f>
        <v/>
      </c>
      <c r="F16" s="32">
        <f>'Прил.5 Расчет СМР и ОБ'!F98</f>
        <v/>
      </c>
      <c r="G16" s="32">
        <f>ROUND(E16*F16,2)</f>
        <v/>
      </c>
    </row>
    <row r="17" ht="25.5" customHeight="1" s="220">
      <c r="A17" s="269" t="n"/>
      <c r="B17" s="268" t="n"/>
      <c r="C17" s="268" t="inlineStr">
        <is>
          <t>ИТОГО ТЕХНОЛОГИЧЕСКОЕ ОБОРУДОВАНИЕ</t>
        </is>
      </c>
      <c r="D17" s="269" t="n"/>
      <c r="E17" s="285" t="n"/>
      <c r="F17" s="271" t="n"/>
      <c r="G17" s="32">
        <f>SUM(G12:G16)</f>
        <v/>
      </c>
    </row>
    <row r="18" ht="19.5" customHeight="1" s="220">
      <c r="A18" s="269" t="n"/>
      <c r="B18" s="268" t="n"/>
      <c r="C18" s="268" t="inlineStr">
        <is>
          <t>Всего по разделу «Оборудование»</t>
        </is>
      </c>
      <c r="D18" s="269" t="n"/>
      <c r="E18" s="285" t="n"/>
      <c r="F18" s="271" t="n"/>
      <c r="G18" s="32">
        <f>G10+G17</f>
        <v/>
      </c>
    </row>
    <row r="19">
      <c r="A19" s="228" t="n"/>
      <c r="B19" s="106" t="n"/>
      <c r="C19" s="228" t="n"/>
      <c r="D19" s="187" t="n"/>
      <c r="E19" s="228" t="n"/>
      <c r="F19" s="228" t="n"/>
      <c r="G19" s="228" t="n"/>
    </row>
    <row r="20">
      <c r="A20" s="226" t="inlineStr">
        <is>
          <t>Составил ______________________    Е. М. Добровольская</t>
        </is>
      </c>
      <c r="B20" s="227" t="n"/>
      <c r="C20" s="227" t="n"/>
      <c r="D20" s="187" t="n"/>
      <c r="E20" s="228" t="n"/>
      <c r="F20" s="228" t="n"/>
      <c r="G20" s="228" t="n"/>
    </row>
    <row r="21">
      <c r="A21" s="229" t="inlineStr">
        <is>
          <t xml:space="preserve">                         (подпись, инициалы, фамилия)</t>
        </is>
      </c>
      <c r="B21" s="227" t="n"/>
      <c r="C21" s="227" t="n"/>
      <c r="D21" s="187" t="n"/>
      <c r="E21" s="228" t="n"/>
      <c r="F21" s="228" t="n"/>
      <c r="G21" s="228" t="n"/>
    </row>
    <row r="22">
      <c r="A22" s="226" t="n"/>
      <c r="B22" s="227" t="n"/>
      <c r="C22" s="227" t="n"/>
      <c r="D22" s="187" t="n"/>
      <c r="E22" s="228" t="n"/>
      <c r="F22" s="228" t="n"/>
      <c r="G22" s="228" t="n"/>
    </row>
    <row r="23">
      <c r="A23" s="226" t="inlineStr">
        <is>
          <t>Проверил ______________________        А.В. Костянецкая</t>
        </is>
      </c>
      <c r="B23" s="227" t="n"/>
      <c r="C23" s="227" t="n"/>
      <c r="D23" s="187" t="n"/>
      <c r="E23" s="228" t="n"/>
      <c r="F23" s="228" t="n"/>
      <c r="G23" s="228" t="n"/>
    </row>
    <row r="24">
      <c r="A24" s="229" t="inlineStr">
        <is>
          <t xml:space="preserve">                        (подпись, инициалы, фамилия)</t>
        </is>
      </c>
      <c r="B24" s="227" t="n"/>
      <c r="C24" s="227" t="n"/>
      <c r="D24" s="187" t="n"/>
      <c r="E24" s="228" t="n"/>
      <c r="F24" s="228" t="n"/>
      <c r="G24" s="2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ColWidth="9.140625" defaultRowHeight="15"/>
  <cols>
    <col width="12.7109375" customWidth="1" style="220" min="1" max="1"/>
    <col width="27.7109375" customWidth="1" style="220" min="2" max="2"/>
    <col width="37.140625" customWidth="1" style="220" min="3" max="3"/>
    <col width="49" customWidth="1" style="220" min="4" max="4"/>
    <col width="9.140625" customWidth="1" style="220" min="5" max="5"/>
  </cols>
  <sheetData>
    <row r="1" ht="15.6" customHeight="1" s="220">
      <c r="A1" s="219" t="n"/>
      <c r="B1" s="219" t="n"/>
      <c r="C1" s="219" t="n"/>
      <c r="D1" s="219" t="inlineStr">
        <is>
          <t>Приложение №7</t>
        </is>
      </c>
    </row>
    <row r="2" ht="15.6" customHeight="1" s="220">
      <c r="A2" s="219" t="n"/>
      <c r="B2" s="219" t="n"/>
      <c r="C2" s="219" t="n"/>
      <c r="D2" s="219" t="n"/>
    </row>
    <row r="3" ht="15.6" customHeight="1" s="220">
      <c r="A3" s="219" t="n"/>
      <c r="B3" s="221" t="inlineStr">
        <is>
          <t>Расчет показателя УНЦ</t>
        </is>
      </c>
      <c r="C3" s="219" t="n"/>
      <c r="D3" s="219" t="n"/>
    </row>
    <row r="4" ht="15.6" customHeight="1" s="220">
      <c r="A4" s="219" t="n"/>
      <c r="B4" s="219" t="n"/>
      <c r="C4" s="219" t="n"/>
      <c r="D4" s="219" t="n"/>
    </row>
    <row r="5" ht="30.95" customHeight="1" s="220">
      <c r="A5" s="287" t="inlineStr">
        <is>
          <t xml:space="preserve">Наименование разрабатываемого показателя УНЦ - </t>
        </is>
      </c>
      <c r="D5" s="287">
        <f>'Прил.5 Расчет СМР и ОБ'!D6:J6</f>
        <v/>
      </c>
    </row>
    <row r="6" ht="15.6" customHeight="1" s="220">
      <c r="A6" s="219" t="inlineStr">
        <is>
          <t>Единица измерения  — 1 ед</t>
        </is>
      </c>
      <c r="B6" s="219" t="n"/>
      <c r="C6" s="219" t="n"/>
      <c r="D6" s="219" t="n"/>
    </row>
    <row r="7" ht="15.6" customHeight="1" s="220">
      <c r="A7" s="219" t="n"/>
      <c r="B7" s="219" t="n"/>
      <c r="C7" s="219" t="n"/>
      <c r="D7" s="219" t="n"/>
    </row>
    <row r="8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>
      <c r="A9" s="337" t="n"/>
      <c r="B9" s="337" t="n"/>
      <c r="C9" s="337" t="n"/>
      <c r="D9" s="337" t="n"/>
    </row>
    <row r="10" ht="15.6" customHeight="1" s="220">
      <c r="A10" s="253" t="n">
        <v>1</v>
      </c>
      <c r="B10" s="253" t="n">
        <v>2</v>
      </c>
      <c r="C10" s="253" t="n">
        <v>3</v>
      </c>
      <c r="D10" s="253" t="n">
        <v>4</v>
      </c>
    </row>
    <row r="11" ht="46.5" customHeight="1" s="220">
      <c r="A11" s="253" t="inlineStr">
        <is>
          <t>Т1-09-2</t>
        </is>
      </c>
      <c r="B11" s="253" t="inlineStr">
        <is>
          <t xml:space="preserve">УНЦ ячейки трансформатора 110-500 кВ </t>
        </is>
      </c>
      <c r="C11" s="224">
        <f>D5</f>
        <v/>
      </c>
      <c r="D11" s="225">
        <f>'Прил.4 РМ'!C41</f>
        <v/>
      </c>
    </row>
    <row r="13">
      <c r="A13" s="226" t="inlineStr">
        <is>
          <t>Составил ______________________     Е. М. Добровольская</t>
        </is>
      </c>
      <c r="B13" s="227" t="n"/>
      <c r="C13" s="227" t="n"/>
      <c r="D13" s="228" t="n"/>
    </row>
    <row r="14">
      <c r="A14" s="229" t="inlineStr">
        <is>
          <t xml:space="preserve">                         (подпись, инициалы, фамилия)</t>
        </is>
      </c>
      <c r="B14" s="227" t="n"/>
      <c r="C14" s="227" t="n"/>
      <c r="D14" s="228" t="n"/>
    </row>
    <row r="15">
      <c r="A15" s="226" t="n"/>
      <c r="B15" s="227" t="n"/>
      <c r="C15" s="227" t="n"/>
      <c r="D15" s="228" t="n"/>
    </row>
    <row r="16">
      <c r="A16" s="226" t="inlineStr">
        <is>
          <t>Проверил ______________________        А.В. Костянецкая</t>
        </is>
      </c>
      <c r="B16" s="227" t="n"/>
      <c r="C16" s="227" t="n"/>
      <c r="D16" s="228" t="n"/>
    </row>
    <row r="17" ht="20.25" customHeight="1" s="220">
      <c r="A17" s="229" t="inlineStr">
        <is>
          <t xml:space="preserve">                        (подпись, инициалы, фамилия)</t>
        </is>
      </c>
      <c r="B17" s="227" t="n"/>
      <c r="C17" s="227" t="n"/>
      <c r="D17" s="22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40.7109375" customWidth="1" style="220" min="2" max="2"/>
    <col width="37" customWidth="1" style="220" min="3" max="3"/>
    <col width="32" customWidth="1" style="220" min="4" max="4"/>
  </cols>
  <sheetData>
    <row r="4" ht="15.75" customHeight="1" s="220">
      <c r="B4" s="243" t="inlineStr">
        <is>
          <t>Приложение № 10</t>
        </is>
      </c>
    </row>
    <row r="5" ht="18.75" customHeight="1" s="220">
      <c r="B5" s="120" t="n"/>
    </row>
    <row r="6" ht="15.75" customHeight="1" s="220">
      <c r="B6" s="244" t="inlineStr">
        <is>
          <t>Используемые индексы изменений сметной стоимости и нормы сопутствующих затрат</t>
        </is>
      </c>
    </row>
    <row r="7">
      <c r="B7" s="288" t="n"/>
    </row>
    <row r="8">
      <c r="B8" s="288" t="n"/>
      <c r="C8" s="288" t="n"/>
      <c r="D8" s="288" t="n"/>
      <c r="E8" s="288" t="n"/>
    </row>
    <row r="9" ht="47.25" customHeight="1" s="220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 s="220">
      <c r="B10" s="253" t="n">
        <v>1</v>
      </c>
      <c r="C10" s="253" t="n">
        <v>2</v>
      </c>
      <c r="D10" s="253" t="n">
        <v>3</v>
      </c>
    </row>
    <row r="11" ht="45" customHeight="1" s="220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29.25" customHeight="1" s="220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29.25" customHeight="1" s="220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0.75" customHeight="1" s="220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89.25" customHeight="1" s="220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20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20">
      <c r="B17" s="253" t="inlineStr">
        <is>
          <t>Строительный контроль</t>
        </is>
      </c>
      <c r="C17" s="253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20">
      <c r="B18" s="253" t="inlineStr">
        <is>
          <t>Авторский надзор - 0,2%</t>
        </is>
      </c>
      <c r="C18" s="253" t="inlineStr">
        <is>
          <t>Приказ от 4.08.2020 № 421/пр п.173</t>
        </is>
      </c>
      <c r="D18" s="122" t="n">
        <v>0.002</v>
      </c>
    </row>
    <row r="19" ht="24" customHeight="1" s="220">
      <c r="B19" s="253" t="inlineStr">
        <is>
          <t>Непредвиденные расходы</t>
        </is>
      </c>
      <c r="C19" s="253" t="inlineStr">
        <is>
          <t>Приказ от 4.08.2020 № 421/пр п.179</t>
        </is>
      </c>
      <c r="D19" s="122" t="n">
        <v>0.03</v>
      </c>
    </row>
    <row r="20" ht="18.75" customHeight="1" s="220">
      <c r="B20" s="121" t="n"/>
    </row>
    <row r="21" ht="18.75" customHeight="1" s="220">
      <c r="B21" s="121" t="n"/>
    </row>
    <row r="22" ht="18.75" customHeight="1" s="220">
      <c r="B22" s="121" t="n"/>
    </row>
    <row r="23" ht="18.75" customHeight="1" s="220">
      <c r="B23" s="121" t="n"/>
    </row>
    <row r="26">
      <c r="B26" s="226" t="inlineStr">
        <is>
          <t>Составил ______________________        Е.А. Князева</t>
        </is>
      </c>
      <c r="C26" s="227" t="n"/>
    </row>
    <row r="27">
      <c r="B27" s="229" t="inlineStr">
        <is>
          <t xml:space="preserve">                         (подпись, инициалы, фамилия)</t>
        </is>
      </c>
      <c r="C27" s="227" t="n"/>
    </row>
    <row r="28">
      <c r="B28" s="226" t="n"/>
      <c r="C28" s="227" t="n"/>
    </row>
    <row r="29">
      <c r="B29" s="226" t="inlineStr">
        <is>
          <t>Проверил ______________________        А.В. Костянецкая</t>
        </is>
      </c>
      <c r="C29" s="227" t="n"/>
    </row>
    <row r="30">
      <c r="B30" s="229" t="inlineStr">
        <is>
          <t xml:space="preserve">                        (подпись, инициалы, фамилия)</t>
        </is>
      </c>
      <c r="C30" s="2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E15" sqref="E15"/>
    </sheetView>
  </sheetViews>
  <sheetFormatPr baseColWidth="8" defaultColWidth="9.140625" defaultRowHeight="15"/>
  <cols>
    <col width="9.140625" customWidth="1" style="220" min="1" max="1"/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  <col width="9.140625" customWidth="1" style="220" min="7" max="7"/>
  </cols>
  <sheetData>
    <row r="2" ht="18" customHeight="1" s="220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0">
      <c r="A4" s="194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6" customHeight="1" s="220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219" t="n"/>
    </row>
    <row r="6" ht="15.6" customHeight="1" s="220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219" t="n"/>
    </row>
    <row r="7" ht="108.6" customHeight="1" s="220">
      <c r="A7" s="197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200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0.95" customHeight="1" s="220">
      <c r="A8" s="197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25">
        <f>1973/12</f>
        <v/>
      </c>
      <c r="F8" s="202" t="inlineStr">
        <is>
          <t>Производственный календарь 2023 год
(40-часов.неделя)</t>
        </is>
      </c>
      <c r="G8" s="204" t="n"/>
    </row>
    <row r="9" ht="15.6" customHeight="1" s="220">
      <c r="A9" s="197" t="inlineStr">
        <is>
          <t>1.3</t>
        </is>
      </c>
      <c r="B9" s="202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25" t="n">
        <v>1</v>
      </c>
      <c r="F9" s="202" t="n"/>
      <c r="G9" s="204" t="n"/>
    </row>
    <row r="10" ht="15.6" customHeight="1" s="220">
      <c r="A10" s="197" t="inlineStr">
        <is>
          <t>1.4</t>
        </is>
      </c>
      <c r="B10" s="202" t="inlineStr">
        <is>
          <t>Средний разряд работ</t>
        </is>
      </c>
      <c r="C10" s="253" t="n"/>
      <c r="D10" s="253" t="n"/>
      <c r="E10" s="205" t="n">
        <v>3.6</v>
      </c>
      <c r="F10" s="202" t="inlineStr">
        <is>
          <t>РТМ</t>
        </is>
      </c>
      <c r="G10" s="204" t="n"/>
    </row>
    <row r="11" ht="77.45" customHeight="1" s="220">
      <c r="A11" s="197" t="inlineStr">
        <is>
          <t>1.5</t>
        </is>
      </c>
      <c r="B11" s="202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206" t="n">
        <v>1.278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7.45" customHeight="1" s="220">
      <c r="A12" s="197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208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n"/>
    </row>
    <row r="13" ht="62.1" customHeight="1" s="220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54" t="inlineStr">
        <is>
          <t>ФОТр.тек.</t>
        </is>
      </c>
      <c r="D13" s="254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  <row r="14" ht="14.45" customHeight="1" s="220">
      <c r="A14" s="215" t="n"/>
      <c r="B14" s="290" t="inlineStr">
        <is>
          <t>Ведущий инженер</t>
        </is>
      </c>
      <c r="C14" s="334" t="n"/>
      <c r="D14" s="334" t="n"/>
      <c r="E14" s="334" t="n"/>
      <c r="F14" s="335" t="n"/>
    </row>
    <row r="15" ht="108.6" customHeight="1" s="220">
      <c r="A15" s="197" t="inlineStr">
        <is>
          <t>1.1</t>
        </is>
      </c>
      <c r="B15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3" t="inlineStr">
        <is>
          <t>С1ср</t>
        </is>
      </c>
      <c r="D15" s="253" t="inlineStr">
        <is>
          <t>-</t>
        </is>
      </c>
      <c r="E15" s="200" t="n">
        <v>47872.94</v>
      </c>
      <c r="F15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19" t="n"/>
    </row>
    <row r="16" ht="30.95" customHeight="1" s="220">
      <c r="A16" s="197" t="inlineStr">
        <is>
          <t>1.2</t>
        </is>
      </c>
      <c r="B16" s="202" t="inlineStr">
        <is>
          <t>Среднегодовое нормативное число часов работы одного рабочего в месяц, часы (ч.)</t>
        </is>
      </c>
      <c r="C16" s="253" t="inlineStr">
        <is>
          <t>tср</t>
        </is>
      </c>
      <c r="D16" s="253" t="inlineStr">
        <is>
          <t>1973ч/12мес.</t>
        </is>
      </c>
      <c r="E16" s="225">
        <f>1973/12</f>
        <v/>
      </c>
      <c r="F16" s="202" t="inlineStr">
        <is>
          <t>Производственный календарь 2023 год
(40-часов.неделя)</t>
        </is>
      </c>
      <c r="G16" s="204" t="n"/>
    </row>
    <row r="17" ht="15.6" customHeight="1" s="220">
      <c r="A17" s="197" t="inlineStr">
        <is>
          <t>1.3</t>
        </is>
      </c>
      <c r="B17" s="202" t="inlineStr">
        <is>
          <t>Коэффициент увеличения</t>
        </is>
      </c>
      <c r="C17" s="253" t="inlineStr">
        <is>
          <t>Кув</t>
        </is>
      </c>
      <c r="D17" s="253" t="inlineStr">
        <is>
          <t>-</t>
        </is>
      </c>
      <c r="E17" s="225" t="n">
        <v>1</v>
      </c>
      <c r="F17" s="202" t="n"/>
      <c r="G17" s="204" t="n"/>
    </row>
    <row r="18" ht="15.6" customHeight="1" s="220">
      <c r="A18" s="197" t="inlineStr">
        <is>
          <t>1.4</t>
        </is>
      </c>
      <c r="B18" s="202" t="inlineStr">
        <is>
          <t>Средний разряд работ</t>
        </is>
      </c>
      <c r="C18" s="253" t="n"/>
      <c r="D18" s="253" t="n"/>
      <c r="E18" s="205" t="n"/>
      <c r="F18" s="202" t="inlineStr">
        <is>
          <t>РТМ</t>
        </is>
      </c>
      <c r="G18" s="204" t="n"/>
    </row>
    <row r="19" ht="77.45" customHeight="1" s="220">
      <c r="A19" s="210" t="inlineStr">
        <is>
          <t>1.5</t>
        </is>
      </c>
      <c r="B19" s="214" t="inlineStr">
        <is>
          <t>Тарифный коэффициент среднего разряда работ</t>
        </is>
      </c>
      <c r="C19" s="254" t="inlineStr">
        <is>
          <t>КТ</t>
        </is>
      </c>
      <c r="D19" s="254" t="inlineStr">
        <is>
          <t>-</t>
        </is>
      </c>
      <c r="E19" s="216" t="n">
        <v>2.35</v>
      </c>
      <c r="F19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19" t="n"/>
    </row>
    <row r="20" ht="77.45" customHeight="1" s="220">
      <c r="A20" s="197" t="inlineStr">
        <is>
          <t>1.6</t>
        </is>
      </c>
      <c r="B20" s="231" t="inlineStr">
        <is>
          <t>Коэффициент инфляции, определяемый поквартально</t>
        </is>
      </c>
      <c r="C20" s="253" t="inlineStr">
        <is>
          <t>Кинф</t>
        </is>
      </c>
      <c r="D20" s="253" t="inlineStr">
        <is>
          <t>-</t>
        </is>
      </c>
      <c r="E20" s="208" t="n">
        <v>1.139</v>
      </c>
      <c r="F20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4" t="inlineStr">
        <is>
          <t>https://economy.gov.ru/material/directions/makroec/prognozy_socialno_ekonomicheskogo_razvitiya/prognoz_socialno_ekonomicheskogo_razvitiya_rf_na_period_do_2024_goda_.html</t>
        </is>
      </c>
    </row>
    <row r="21" ht="62.1" customHeight="1" s="220">
      <c r="A21" s="197" t="inlineStr">
        <is>
          <t>1.7</t>
        </is>
      </c>
      <c r="B21" s="217" t="inlineStr">
        <is>
          <t>Размер средств на оплату труда рабочих-строителей в текущем уровне цен (ФОТр.тек.), руб/чел.-ч</t>
        </is>
      </c>
      <c r="C21" s="253" t="inlineStr">
        <is>
          <t>ФОТр.тек.</t>
        </is>
      </c>
      <c r="D21" s="253" t="inlineStr">
        <is>
          <t>(С1ср/tср*КТ*Т*Кув)*Кинф</t>
        </is>
      </c>
      <c r="E21" s="218">
        <f>((E15*E17/E16)*E19)*E20</f>
        <v/>
      </c>
      <c r="F21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19" t="n"/>
    </row>
    <row r="22" ht="15.6" customHeight="1" s="220">
      <c r="A22" s="215" t="n"/>
      <c r="B22" s="290" t="inlineStr">
        <is>
          <t>Инженер I категории</t>
        </is>
      </c>
      <c r="C22" s="334" t="n"/>
      <c r="D22" s="334" t="n"/>
      <c r="E22" s="334" t="n"/>
      <c r="F22" s="335" t="n"/>
    </row>
    <row r="23" ht="108.6" customHeight="1" s="220">
      <c r="A23" s="197" t="inlineStr">
        <is>
          <t>1.1</t>
        </is>
      </c>
      <c r="B23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3" t="inlineStr">
        <is>
          <t>С1ср</t>
        </is>
      </c>
      <c r="D23" s="253" t="inlineStr">
        <is>
          <t>-</t>
        </is>
      </c>
      <c r="E23" s="200" t="n">
        <v>47872.94</v>
      </c>
      <c r="F23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19" t="n"/>
    </row>
    <row r="24" ht="30.95" customHeight="1" s="220">
      <c r="A24" s="197" t="inlineStr">
        <is>
          <t>1.2</t>
        </is>
      </c>
      <c r="B24" s="202" t="inlineStr">
        <is>
          <t>Среднегодовое нормативное число часов работы одного рабочего в месяц, часы (ч.)</t>
        </is>
      </c>
      <c r="C24" s="253" t="inlineStr">
        <is>
          <t>tср</t>
        </is>
      </c>
      <c r="D24" s="253" t="inlineStr">
        <is>
          <t>1973ч/12мес.</t>
        </is>
      </c>
      <c r="E24" s="225">
        <f>1973/12</f>
        <v/>
      </c>
      <c r="F24" s="202" t="inlineStr">
        <is>
          <t>Производственный календарь 2023 год
(40-часов.неделя)</t>
        </is>
      </c>
      <c r="G24" s="204" t="n"/>
    </row>
    <row r="25" ht="15.6" customHeight="1" s="220">
      <c r="A25" s="197" t="inlineStr">
        <is>
          <t>1.3</t>
        </is>
      </c>
      <c r="B25" s="202" t="inlineStr">
        <is>
          <t>Коэффициент увеличения</t>
        </is>
      </c>
      <c r="C25" s="253" t="inlineStr">
        <is>
          <t>Кув</t>
        </is>
      </c>
      <c r="D25" s="253" t="inlineStr">
        <is>
          <t>-</t>
        </is>
      </c>
      <c r="E25" s="225" t="n">
        <v>1</v>
      </c>
      <c r="F25" s="202" t="n"/>
      <c r="G25" s="204" t="n"/>
    </row>
    <row r="26" ht="15.6" customHeight="1" s="220">
      <c r="A26" s="197" t="inlineStr">
        <is>
          <t>1.4</t>
        </is>
      </c>
      <c r="B26" s="202" t="inlineStr">
        <is>
          <t>Средний разряд работ</t>
        </is>
      </c>
      <c r="C26" s="253" t="n"/>
      <c r="D26" s="253" t="n"/>
      <c r="E26" s="205" t="n">
        <v>1</v>
      </c>
      <c r="F26" s="202" t="inlineStr">
        <is>
          <t>РТМ</t>
        </is>
      </c>
      <c r="G26" s="204" t="n"/>
    </row>
    <row r="27" ht="77.45" customHeight="1" s="220">
      <c r="A27" s="210" t="inlineStr">
        <is>
          <t>1.5</t>
        </is>
      </c>
      <c r="B27" s="214" t="inlineStr">
        <is>
          <t>Тарифный коэффициент среднего разряда работ</t>
        </is>
      </c>
      <c r="C27" s="254" t="inlineStr">
        <is>
          <t>КТ</t>
        </is>
      </c>
      <c r="D27" s="254" t="inlineStr">
        <is>
          <t>-</t>
        </is>
      </c>
      <c r="E27" s="216" t="n">
        <v>2.15</v>
      </c>
      <c r="F27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19" t="n"/>
    </row>
    <row r="28" ht="77.45" customHeight="1" s="220">
      <c r="A28" s="197" t="inlineStr">
        <is>
          <t>1.6</t>
        </is>
      </c>
      <c r="B28" s="231" t="inlineStr">
        <is>
          <t>Коэффициент инфляции, определяемый поквартально</t>
        </is>
      </c>
      <c r="C28" s="253" t="inlineStr">
        <is>
          <t>Кинф</t>
        </is>
      </c>
      <c r="D28" s="253" t="inlineStr">
        <is>
          <t>-</t>
        </is>
      </c>
      <c r="E28" s="208" t="n">
        <v>1.139</v>
      </c>
      <c r="F28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4" t="inlineStr">
        <is>
          <t>https://economy.gov.ru/material/directions/makroec/prognozy_socialno_ekonomicheskogo_razvitiya/prognoz_socialno_ekonomicheskogo_razvitiya_rf_na_period_do_2024_goda_.html</t>
        </is>
      </c>
    </row>
    <row r="29" ht="62.1" customHeight="1" s="220">
      <c r="A29" s="197" t="inlineStr">
        <is>
          <t>1.7</t>
        </is>
      </c>
      <c r="B29" s="217" t="inlineStr">
        <is>
          <t>Размер средств на оплату труда рабочих-строителей в текущем уровне цен (ФОТр.тек.), руб/чел.-ч</t>
        </is>
      </c>
      <c r="C29" s="253" t="inlineStr">
        <is>
          <t>ФОТр.тек.</t>
        </is>
      </c>
      <c r="D29" s="253" t="inlineStr">
        <is>
          <t>(С1ср/tср*КТ*Т*Кув)*Кинф</t>
        </is>
      </c>
      <c r="E29" s="218">
        <f>((E23*E25/E24)*E27)*E28</f>
        <v/>
      </c>
      <c r="F29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19" t="n"/>
    </row>
    <row r="30" ht="15.6" customHeight="1" s="220">
      <c r="A30" s="215" t="n"/>
      <c r="B30" s="290" t="inlineStr">
        <is>
          <t>Инженер II категории</t>
        </is>
      </c>
      <c r="C30" s="334" t="n"/>
      <c r="D30" s="334" t="n"/>
      <c r="E30" s="334" t="n"/>
      <c r="F30" s="335" t="n"/>
    </row>
    <row r="31" ht="108.6" customHeight="1" s="220">
      <c r="A31" s="197" t="inlineStr">
        <is>
          <t>1.1</t>
        </is>
      </c>
      <c r="B31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53" t="inlineStr">
        <is>
          <t>С1ср</t>
        </is>
      </c>
      <c r="D31" s="253" t="inlineStr">
        <is>
          <t>-</t>
        </is>
      </c>
      <c r="E31" s="200" t="n">
        <v>47872.94</v>
      </c>
      <c r="F31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19" t="n"/>
    </row>
    <row r="32" ht="30.95" customHeight="1" s="220">
      <c r="A32" s="197" t="inlineStr">
        <is>
          <t>1.2</t>
        </is>
      </c>
      <c r="B32" s="202" t="inlineStr">
        <is>
          <t>Среднегодовое нормативное число часов работы одного рабочего в месяц, часы (ч.)</t>
        </is>
      </c>
      <c r="C32" s="253" t="inlineStr">
        <is>
          <t>tср</t>
        </is>
      </c>
      <c r="D32" s="253" t="inlineStr">
        <is>
          <t>1973ч/12мес.</t>
        </is>
      </c>
      <c r="E32" s="225">
        <f>1973/12</f>
        <v/>
      </c>
      <c r="F32" s="202" t="inlineStr">
        <is>
          <t>Производственный календарь 2023 год
(40-часов.неделя)</t>
        </is>
      </c>
      <c r="G32" s="204" t="n"/>
    </row>
    <row r="33" ht="15.6" customHeight="1" s="220">
      <c r="A33" s="197" t="inlineStr">
        <is>
          <t>1.3</t>
        </is>
      </c>
      <c r="B33" s="202" t="inlineStr">
        <is>
          <t>Коэффициент увеличения</t>
        </is>
      </c>
      <c r="C33" s="253" t="inlineStr">
        <is>
          <t>Кув</t>
        </is>
      </c>
      <c r="D33" s="253" t="inlineStr">
        <is>
          <t>-</t>
        </is>
      </c>
      <c r="E33" s="225" t="n">
        <v>1</v>
      </c>
      <c r="F33" s="202" t="n"/>
      <c r="G33" s="204" t="n"/>
    </row>
    <row r="34" ht="15.6" customHeight="1" s="220">
      <c r="A34" s="197" t="inlineStr">
        <is>
          <t>1.4</t>
        </is>
      </c>
      <c r="B34" s="202" t="inlineStr">
        <is>
          <t>Средний разряд работ</t>
        </is>
      </c>
      <c r="C34" s="253" t="n"/>
      <c r="D34" s="253" t="n"/>
      <c r="E34" s="205" t="n">
        <v>2</v>
      </c>
      <c r="F34" s="202" t="inlineStr">
        <is>
          <t>РТМ</t>
        </is>
      </c>
      <c r="G34" s="204" t="n"/>
    </row>
    <row r="35" ht="77.45" customHeight="1" s="220">
      <c r="A35" s="210" t="inlineStr">
        <is>
          <t>1.5</t>
        </is>
      </c>
      <c r="B35" s="214" t="inlineStr">
        <is>
          <t>Тарифный коэффициент среднего разряда работ</t>
        </is>
      </c>
      <c r="C35" s="254" t="inlineStr">
        <is>
          <t>КТ</t>
        </is>
      </c>
      <c r="D35" s="254" t="inlineStr">
        <is>
          <t>-</t>
        </is>
      </c>
      <c r="E35" s="216" t="n">
        <v>1.96</v>
      </c>
      <c r="F35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19" t="n"/>
    </row>
    <row r="36" ht="77.45" customHeight="1" s="220">
      <c r="A36" s="197" t="inlineStr">
        <is>
          <t>1.6</t>
        </is>
      </c>
      <c r="B36" s="231" t="inlineStr">
        <is>
          <t>Коэффициент инфляции, определяемый поквартально</t>
        </is>
      </c>
      <c r="C36" s="253" t="inlineStr">
        <is>
          <t>Кинф</t>
        </is>
      </c>
      <c r="D36" s="253" t="inlineStr">
        <is>
          <t>-</t>
        </is>
      </c>
      <c r="E36" s="208" t="n">
        <v>1.139</v>
      </c>
      <c r="F36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4" t="inlineStr">
        <is>
          <t>https://economy.gov.ru/material/directions/makroec/prognozy_socialno_ekonomicheskogo_razvitiya/prognoz_socialno_ekonomicheskogo_razvitiya_rf_na_period_do_2024_goda_.html</t>
        </is>
      </c>
    </row>
    <row r="37" ht="62.1" customHeight="1" s="220">
      <c r="A37" s="197" t="inlineStr">
        <is>
          <t>1.7</t>
        </is>
      </c>
      <c r="B37" s="217" t="inlineStr">
        <is>
          <t>Размер средств на оплату труда рабочих-строителей в текущем уровне цен (ФОТр.тек.), руб/чел.-ч</t>
        </is>
      </c>
      <c r="C37" s="253" t="inlineStr">
        <is>
          <t>ФОТр.тек.</t>
        </is>
      </c>
      <c r="D37" s="253" t="inlineStr">
        <is>
          <t>(С1ср/tср*КТ*Т*Кув)*Кинф</t>
        </is>
      </c>
      <c r="E37" s="218">
        <f>((E31*E33/E32)*E35)*E36</f>
        <v/>
      </c>
      <c r="F37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19" t="n"/>
    </row>
    <row r="38" ht="15.6" customHeight="1" s="220">
      <c r="A38" s="215" t="n"/>
      <c r="B38" s="290" t="inlineStr">
        <is>
          <t>Инженер III категории</t>
        </is>
      </c>
      <c r="C38" s="334" t="n"/>
      <c r="D38" s="334" t="n"/>
      <c r="E38" s="334" t="n"/>
      <c r="F38" s="335" t="n"/>
    </row>
    <row r="39" ht="108.6" customHeight="1" s="220">
      <c r="A39" s="197" t="inlineStr">
        <is>
          <t>1.1</t>
        </is>
      </c>
      <c r="B39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53" t="inlineStr">
        <is>
          <t>С1ср</t>
        </is>
      </c>
      <c r="D39" s="253" t="inlineStr">
        <is>
          <t>-</t>
        </is>
      </c>
      <c r="E39" s="200" t="n">
        <v>47872.94</v>
      </c>
      <c r="F39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19" t="n"/>
    </row>
    <row r="40" ht="30.95" customHeight="1" s="220">
      <c r="A40" s="197" t="inlineStr">
        <is>
          <t>1.2</t>
        </is>
      </c>
      <c r="B40" s="202" t="inlineStr">
        <is>
          <t>Среднегодовое нормативное число часов работы одного рабочего в месяц, часы (ч.)</t>
        </is>
      </c>
      <c r="C40" s="253" t="inlineStr">
        <is>
          <t>tср</t>
        </is>
      </c>
      <c r="D40" s="253" t="inlineStr">
        <is>
          <t>1973ч/12мес.</t>
        </is>
      </c>
      <c r="E40" s="225">
        <f>1973/12</f>
        <v/>
      </c>
      <c r="F40" s="202" t="inlineStr">
        <is>
          <t>Производственный календарь 2023 год
(40-часов.неделя)</t>
        </is>
      </c>
      <c r="G40" s="204" t="n"/>
    </row>
    <row r="41" ht="15.6" customHeight="1" s="220">
      <c r="A41" s="197" t="inlineStr">
        <is>
          <t>1.3</t>
        </is>
      </c>
      <c r="B41" s="202" t="inlineStr">
        <is>
          <t>Коэффициент увеличения</t>
        </is>
      </c>
      <c r="C41" s="253" t="inlineStr">
        <is>
          <t>Кув</t>
        </is>
      </c>
      <c r="D41" s="253" t="inlineStr">
        <is>
          <t>-</t>
        </is>
      </c>
      <c r="E41" s="225" t="n">
        <v>1</v>
      </c>
      <c r="F41" s="202" t="n"/>
      <c r="G41" s="204" t="n"/>
    </row>
    <row r="42" ht="15.6" customHeight="1" s="220">
      <c r="A42" s="197" t="inlineStr">
        <is>
          <t>1.4</t>
        </is>
      </c>
      <c r="B42" s="202" t="inlineStr">
        <is>
          <t>Средний разряд работ</t>
        </is>
      </c>
      <c r="C42" s="253" t="n"/>
      <c r="D42" s="253" t="n"/>
      <c r="E42" s="205" t="n">
        <v>3</v>
      </c>
      <c r="F42" s="202" t="inlineStr">
        <is>
          <t>РТМ</t>
        </is>
      </c>
      <c r="G42" s="204" t="n"/>
    </row>
    <row r="43" ht="77.45" customHeight="1" s="220">
      <c r="A43" s="210" t="inlineStr">
        <is>
          <t>1.5</t>
        </is>
      </c>
      <c r="B43" s="214" t="inlineStr">
        <is>
          <t>Тарифный коэффициент среднего разряда работ</t>
        </is>
      </c>
      <c r="C43" s="254" t="inlineStr">
        <is>
          <t>КТ</t>
        </is>
      </c>
      <c r="D43" s="254" t="inlineStr">
        <is>
          <t>-</t>
        </is>
      </c>
      <c r="E43" s="216" t="n">
        <v>1.76</v>
      </c>
      <c r="F43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19" t="n"/>
    </row>
    <row r="44" ht="77.45" customHeight="1" s="220">
      <c r="A44" s="197" t="inlineStr">
        <is>
          <t>1.6</t>
        </is>
      </c>
      <c r="B44" s="231" t="inlineStr">
        <is>
          <t>Коэффициент инфляции, определяемый поквартально</t>
        </is>
      </c>
      <c r="C44" s="253" t="inlineStr">
        <is>
          <t>Кинф</t>
        </is>
      </c>
      <c r="D44" s="253" t="inlineStr">
        <is>
          <t>-</t>
        </is>
      </c>
      <c r="E44" s="208" t="n">
        <v>1.139</v>
      </c>
      <c r="F44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4" t="inlineStr">
        <is>
          <t>https://economy.gov.ru/material/directions/makroec/prognozy_socialno_ekonomicheskogo_razvitiya/prognoz_socialno_ekonomicheskogo_razvitiya_rf_na_period_do_2024_goda_.html</t>
        </is>
      </c>
    </row>
    <row r="45" ht="62.1" customHeight="1" s="220">
      <c r="A45" s="197" t="inlineStr">
        <is>
          <t>1.7</t>
        </is>
      </c>
      <c r="B45" s="217" t="inlineStr">
        <is>
          <t>Размер средств на оплату труда рабочих-строителей в текущем уровне цен (ФОТр.тек.), руб/чел.-ч</t>
        </is>
      </c>
      <c r="C45" s="253" t="inlineStr">
        <is>
          <t>ФОТр.тек.</t>
        </is>
      </c>
      <c r="D45" s="253" t="inlineStr">
        <is>
          <t>(С1ср/tср*КТ*Т*Кув)*Кинф</t>
        </is>
      </c>
      <c r="E45" s="218">
        <f>((E39*E41/E40)*E43)*E44</f>
        <v/>
      </c>
      <c r="F45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19" t="n"/>
    </row>
    <row r="46" ht="15.6" customHeight="1" s="220">
      <c r="A46" s="215" t="n"/>
      <c r="B46" s="290" t="inlineStr">
        <is>
          <t>Техник I категории</t>
        </is>
      </c>
      <c r="C46" s="334" t="n"/>
      <c r="D46" s="334" t="n"/>
      <c r="E46" s="334" t="n"/>
      <c r="F46" s="335" t="n"/>
    </row>
    <row r="47" ht="108.6" customHeight="1" s="220">
      <c r="A47" s="197" t="inlineStr">
        <is>
          <t>1.1</t>
        </is>
      </c>
      <c r="B4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53" t="inlineStr">
        <is>
          <t>С1ср</t>
        </is>
      </c>
      <c r="D47" s="253" t="inlineStr">
        <is>
          <t>-</t>
        </is>
      </c>
      <c r="E47" s="200" t="n">
        <v>47872.94</v>
      </c>
      <c r="F4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19" t="n"/>
    </row>
    <row r="48" ht="30.95" customHeight="1" s="220">
      <c r="A48" s="197" t="inlineStr">
        <is>
          <t>1.2</t>
        </is>
      </c>
      <c r="B48" s="202" t="inlineStr">
        <is>
          <t>Среднегодовое нормативное число часов работы одного рабочего в месяц, часы (ч.)</t>
        </is>
      </c>
      <c r="C48" s="253" t="inlineStr">
        <is>
          <t>tср</t>
        </is>
      </c>
      <c r="D48" s="253" t="inlineStr">
        <is>
          <t>1973ч/12мес.</t>
        </is>
      </c>
      <c r="E48" s="225">
        <f>1973/12</f>
        <v/>
      </c>
      <c r="F48" s="202" t="inlineStr">
        <is>
          <t>Производственный календарь 2023 год
(40-часов.неделя)</t>
        </is>
      </c>
      <c r="G48" s="204" t="n"/>
    </row>
    <row r="49" ht="15.6" customHeight="1" s="220">
      <c r="A49" s="197" t="inlineStr">
        <is>
          <t>1.3</t>
        </is>
      </c>
      <c r="B49" s="202" t="inlineStr">
        <is>
          <t>Коэффициент увеличения</t>
        </is>
      </c>
      <c r="C49" s="253" t="inlineStr">
        <is>
          <t>Кув</t>
        </is>
      </c>
      <c r="D49" s="253" t="inlineStr">
        <is>
          <t>-</t>
        </is>
      </c>
      <c r="E49" s="225" t="n">
        <v>1</v>
      </c>
      <c r="F49" s="202" t="n"/>
      <c r="G49" s="204" t="n"/>
    </row>
    <row r="50" ht="15.6" customHeight="1" s="220">
      <c r="A50" s="197" t="inlineStr">
        <is>
          <t>1.4</t>
        </is>
      </c>
      <c r="B50" s="202" t="inlineStr">
        <is>
          <t>Средний разряд работ</t>
        </is>
      </c>
      <c r="C50" s="253" t="n"/>
      <c r="D50" s="253" t="n"/>
      <c r="E50" s="205" t="n">
        <v>1</v>
      </c>
      <c r="F50" s="202" t="inlineStr">
        <is>
          <t>РТМ</t>
        </is>
      </c>
      <c r="G50" s="204" t="n"/>
    </row>
    <row r="51" ht="77.45" customHeight="1" s="220">
      <c r="A51" s="210" t="inlineStr">
        <is>
          <t>1.5</t>
        </is>
      </c>
      <c r="B51" s="214" t="inlineStr">
        <is>
          <t>Тарифный коэффициент среднего разряда работ</t>
        </is>
      </c>
      <c r="C51" s="254" t="inlineStr">
        <is>
          <t>КТ</t>
        </is>
      </c>
      <c r="D51" s="254" t="inlineStr">
        <is>
          <t>-</t>
        </is>
      </c>
      <c r="E51" s="216" t="n">
        <v>1.42</v>
      </c>
      <c r="F51" s="2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19" t="n"/>
    </row>
    <row r="52" ht="77.45" customHeight="1" s="220">
      <c r="A52" s="197" t="inlineStr">
        <is>
          <t>1.6</t>
        </is>
      </c>
      <c r="B52" s="231" t="inlineStr">
        <is>
          <t>Коэффициент инфляции, определяемый поквартально</t>
        </is>
      </c>
      <c r="C52" s="253" t="inlineStr">
        <is>
          <t>Кинф</t>
        </is>
      </c>
      <c r="D52" s="253" t="inlineStr">
        <is>
          <t>-</t>
        </is>
      </c>
      <c r="E52" s="208" t="n">
        <v>1.139</v>
      </c>
      <c r="F5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4" t="inlineStr">
        <is>
          <t>https://economy.gov.ru/material/directions/makroec/prognozy_socialno_ekonomicheskogo_razvitiya/prognoz_socialno_ekonomicheskogo_razvitiya_rf_na_period_do_2024_goda_.html</t>
        </is>
      </c>
    </row>
    <row r="53" ht="62.1" customHeight="1" s="220">
      <c r="A53" s="197" t="inlineStr">
        <is>
          <t>1.7</t>
        </is>
      </c>
      <c r="B53" s="217" t="inlineStr">
        <is>
          <t>Размер средств на оплату труда рабочих-строителей в текущем уровне цен (ФОТр.тек.), руб/чел.-ч</t>
        </is>
      </c>
      <c r="C53" s="253" t="inlineStr">
        <is>
          <t>ФОТр.тек.</t>
        </is>
      </c>
      <c r="D53" s="253" t="inlineStr">
        <is>
          <t>(С1ср/tср*КТ*Т*Кув)*Кинф</t>
        </is>
      </c>
      <c r="E53" s="218">
        <f>((E47*E49/E48)*E51)*E52</f>
        <v/>
      </c>
      <c r="F5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19" t="n"/>
    </row>
  </sheetData>
  <mergeCells count="6">
    <mergeCell ref="B30:F30"/>
    <mergeCell ref="A2:F2"/>
    <mergeCell ref="B38:F38"/>
    <mergeCell ref="B46:F46"/>
    <mergeCell ref="B22:F22"/>
    <mergeCell ref="B14:F14"/>
  </mergeCells>
  <hyperlinks>
    <hyperlink xmlns:r="http://schemas.openxmlformats.org/officeDocument/2006/relationships" ref="G20" r:id="rId1"/>
    <hyperlink xmlns:r="http://schemas.openxmlformats.org/officeDocument/2006/relationships" ref="G28" r:id="rId2"/>
    <hyperlink xmlns:r="http://schemas.openxmlformats.org/officeDocument/2006/relationships" ref="G36" r:id="rId3"/>
    <hyperlink xmlns:r="http://schemas.openxmlformats.org/officeDocument/2006/relationships" ref="G44" r:id="rId4"/>
    <hyperlink xmlns:r="http://schemas.openxmlformats.org/officeDocument/2006/relationships" ref="G52" r:id="rId5"/>
  </hyperlink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2025-01-24T12:16:34Z</dcterms:modified>
  <cp:lastModifiedBy>REDMIBOOK</cp:lastModifiedBy>
  <cp:lastPrinted>2023-11-28T07:15:39Z</cp:lastPrinted>
</cp:coreProperties>
</file>