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2" fontId="16" fillId="4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20" fillId="0" borderId="0" applyAlignment="1" pivotButton="0" quotePrefix="0" xfId="0">
      <alignment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18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372" min="1" max="2"/>
    <col width="51.7109375" customWidth="1" style="372" min="3" max="3"/>
    <col width="47" customWidth="1" style="372" min="4" max="4"/>
    <col width="37.42578125" customWidth="1" style="372" min="5" max="5"/>
    <col width="9.140625" customWidth="1" style="372" min="6" max="6"/>
  </cols>
  <sheetData>
    <row r="3">
      <c r="B3" s="394" t="inlineStr">
        <is>
          <t>Приложение № 1</t>
        </is>
      </c>
    </row>
    <row r="4">
      <c r="B4" s="395" t="inlineStr">
        <is>
          <t>Сравнительная таблица отбора объекта-представителя</t>
        </is>
      </c>
    </row>
    <row r="5" ht="84" customHeight="1" s="361">
      <c r="B5" s="3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1">
      <c r="B6" s="245" t="n"/>
      <c r="C6" s="245" t="n"/>
      <c r="D6" s="245" t="n"/>
    </row>
    <row r="7" ht="64.5" customHeight="1" s="361">
      <c r="B7" s="396" t="inlineStr">
        <is>
          <t>Наименование разрабатываемого показателя УНЦ - Ячейка трёхобмоточного трансформатора Т220/35(20,110)/НН, мощность 100МВА</t>
        </is>
      </c>
    </row>
    <row r="8" ht="31.5" customHeight="1" s="361">
      <c r="B8" s="398" t="inlineStr">
        <is>
          <t>Сопоставимый уровень цен: 2 кв. 2016</t>
        </is>
      </c>
    </row>
    <row r="9" ht="15.75" customHeight="1" s="361">
      <c r="B9" s="397" t="inlineStr">
        <is>
          <t>Единица измерения  — 1 ячейка</t>
        </is>
      </c>
    </row>
    <row r="10">
      <c r="B10" s="397" t="n"/>
    </row>
    <row r="11">
      <c r="B11" s="405" t="inlineStr">
        <is>
          <t>№ п/п</t>
        </is>
      </c>
      <c r="C11" s="405" t="inlineStr">
        <is>
          <t>Параметр</t>
        </is>
      </c>
      <c r="D11" s="405" t="inlineStr">
        <is>
          <t xml:space="preserve">Объект-представитель </t>
        </is>
      </c>
      <c r="E11" s="222" t="n"/>
    </row>
    <row r="12" ht="96.75" customHeight="1" s="361">
      <c r="B12" s="405" t="n">
        <v>1</v>
      </c>
      <c r="C12" s="383" t="inlineStr">
        <is>
          <t>Наименование объекта-представителя</t>
        </is>
      </c>
      <c r="D12" s="405" t="inlineStr">
        <is>
          <t>ПС 500 кВ Усть-Кут (МЭС Сибири)</t>
        </is>
      </c>
    </row>
    <row r="13">
      <c r="B13" s="405" t="n">
        <v>2</v>
      </c>
      <c r="C13" s="383" t="inlineStr">
        <is>
          <t>Наименование субъекта Российской Федерации</t>
        </is>
      </c>
      <c r="D13" s="405" t="inlineStr">
        <is>
          <t>Иркутская Область</t>
        </is>
      </c>
    </row>
    <row r="14">
      <c r="B14" s="405" t="n">
        <v>3</v>
      </c>
      <c r="C14" s="383" t="inlineStr">
        <is>
          <t>Климатический район и подрайон</t>
        </is>
      </c>
      <c r="D14" s="405" t="inlineStr">
        <is>
          <t>IД</t>
        </is>
      </c>
    </row>
    <row r="15">
      <c r="B15" s="405" t="n">
        <v>4</v>
      </c>
      <c r="C15" s="383" t="inlineStr">
        <is>
          <t>Мощность объекта</t>
        </is>
      </c>
      <c r="D15" s="405" t="n">
        <v>1</v>
      </c>
    </row>
    <row r="16" ht="116.25" customHeight="1" s="361">
      <c r="B16" s="405" t="n">
        <v>5</v>
      </c>
      <c r="C16" s="37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05" t="inlineStr">
        <is>
          <t>Трансформатор трехфазный маслянный 220/35(20,110)/НН/100000</t>
        </is>
      </c>
    </row>
    <row r="17" ht="79.5" customHeight="1" s="361">
      <c r="A17" s="372" t="n"/>
      <c r="B17" s="405" t="n">
        <v>6</v>
      </c>
      <c r="C17" s="37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0">
        <f>SUM(D18:D21)</f>
        <v/>
      </c>
      <c r="E17" s="381" t="n"/>
      <c r="F17" s="372" t="n"/>
    </row>
    <row r="18">
      <c r="B18" s="382" t="inlineStr">
        <is>
          <t>6.1</t>
        </is>
      </c>
      <c r="C18" s="383" t="inlineStr">
        <is>
          <t>строительно-монтажные работы</t>
        </is>
      </c>
      <c r="D18" s="380" t="n">
        <v>10542.2585762</v>
      </c>
    </row>
    <row r="19" ht="15.75" customHeight="1" s="361">
      <c r="B19" s="382" t="inlineStr">
        <is>
          <t>6.2</t>
        </is>
      </c>
      <c r="C19" s="383" t="inlineStr">
        <is>
          <t>оборудование и инвентарь</t>
        </is>
      </c>
      <c r="D19" s="380" t="n">
        <v>202071.2964872</v>
      </c>
    </row>
    <row r="20" ht="16.5" customHeight="1" s="361">
      <c r="A20" s="372" t="n"/>
      <c r="B20" s="382" t="inlineStr">
        <is>
          <t>6.3</t>
        </is>
      </c>
      <c r="C20" s="383" t="inlineStr">
        <is>
          <t>пусконаладочные работы</t>
        </is>
      </c>
      <c r="D20" s="380" t="n"/>
      <c r="E20" s="372" t="n"/>
      <c r="F20" s="372" t="n"/>
    </row>
    <row r="21" ht="35.25" customHeight="1" s="361">
      <c r="B21" s="382" t="inlineStr">
        <is>
          <t>6.4</t>
        </is>
      </c>
      <c r="C21" s="220" t="inlineStr">
        <is>
          <t>прочие и лимитированные затраты</t>
        </is>
      </c>
      <c r="D21" s="380">
        <f>D18*3.9%+(D18+D18*3.9%)*4.3%</f>
        <v/>
      </c>
    </row>
    <row r="22">
      <c r="B22" s="405" t="n">
        <v>7</v>
      </c>
      <c r="C22" s="220" t="inlineStr">
        <is>
          <t>Сопоставимый уровень цен</t>
        </is>
      </c>
      <c r="D22" s="386" t="inlineStr">
        <is>
          <t>2 кв. 2016</t>
        </is>
      </c>
      <c r="E22" s="385" t="n"/>
    </row>
    <row r="23" ht="123" customHeight="1" s="361">
      <c r="A23" s="372" t="n"/>
      <c r="B23" s="405" t="n">
        <v>8</v>
      </c>
      <c r="C23" s="3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0">
        <f>D17</f>
        <v/>
      </c>
      <c r="E23" s="381" t="n"/>
      <c r="F23" s="372" t="n"/>
    </row>
    <row r="24" ht="60.75" customHeight="1" s="361">
      <c r="A24" s="372" t="n"/>
      <c r="B24" s="405" t="n">
        <v>9</v>
      </c>
      <c r="C24" s="379" t="inlineStr">
        <is>
          <t>Приведенная сметная стоимость на единицу мощности, тыс. руб. (строка 8/строку 4)</t>
        </is>
      </c>
      <c r="D24" s="380">
        <f>D23/D15</f>
        <v/>
      </c>
      <c r="E24" s="385" t="n"/>
      <c r="F24" s="372" t="n"/>
    </row>
    <row r="25" ht="48" customHeight="1" s="361">
      <c r="B25" s="405" t="n">
        <v>10</v>
      </c>
      <c r="C25" s="383" t="inlineStr">
        <is>
          <t>Примечание</t>
        </is>
      </c>
      <c r="D25" s="405" t="n"/>
    </row>
    <row r="26">
      <c r="B26" s="217" t="n"/>
      <c r="C26" s="216" t="n"/>
      <c r="D26" s="216" t="n"/>
    </row>
    <row r="27" ht="37.5" customHeight="1" s="361">
      <c r="B27" s="398" t="n"/>
    </row>
    <row r="28">
      <c r="B28" s="372" t="inlineStr">
        <is>
          <t>Составил ______________________    Д.Ю. Нефедова</t>
        </is>
      </c>
    </row>
    <row r="29">
      <c r="B29" s="398" t="inlineStr">
        <is>
          <t xml:space="preserve">                         (подпись, инициалы, фамилия)</t>
        </is>
      </c>
    </row>
    <row r="31">
      <c r="B31" s="372" t="inlineStr">
        <is>
          <t>Проверил ______________________        А.В. Костянецкая</t>
        </is>
      </c>
    </row>
    <row r="32">
      <c r="B32" s="3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G19" sqref="G19"/>
    </sheetView>
  </sheetViews>
  <sheetFormatPr baseColWidth="8" defaultColWidth="9.140625" defaultRowHeight="15.75"/>
  <cols>
    <col width="5.5703125" customWidth="1" style="372" min="1" max="1"/>
    <col width="9.140625" customWidth="1" style="372" min="2" max="2"/>
    <col width="35.28515625" customWidth="1" style="372" min="3" max="3"/>
    <col width="13.85546875" customWidth="1" style="372" min="4" max="4"/>
    <col width="24.85546875" customWidth="1" style="372" min="5" max="5"/>
    <col width="15.5703125" customWidth="1" style="372" min="6" max="6"/>
    <col width="14.85546875" customWidth="1" style="372" min="7" max="7"/>
    <col width="16.7109375" customWidth="1" style="372" min="8" max="8"/>
    <col width="13" customWidth="1" style="372" min="9" max="10"/>
    <col width="18" customWidth="1" style="372" min="11" max="11"/>
    <col width="9.140625" customWidth="1" style="372" min="12" max="12"/>
  </cols>
  <sheetData>
    <row r="3">
      <c r="B3" s="394" t="inlineStr">
        <is>
          <t>Приложение № 2</t>
        </is>
      </c>
      <c r="K3" s="398" t="n"/>
    </row>
    <row r="4">
      <c r="B4" s="395" t="inlineStr">
        <is>
          <t>Расчет стоимости основных видов работ для выбора объекта-представителя</t>
        </is>
      </c>
    </row>
    <row r="5">
      <c r="B5" s="371" t="n"/>
      <c r="C5" s="371" t="n"/>
      <c r="D5" s="371" t="n"/>
      <c r="E5" s="371" t="n"/>
      <c r="F5" s="371" t="n"/>
      <c r="G5" s="371" t="n"/>
      <c r="H5" s="371" t="n"/>
      <c r="I5" s="371" t="n"/>
      <c r="J5" s="371" t="n"/>
      <c r="K5" s="371" t="n"/>
    </row>
    <row r="6" ht="29.25" customHeight="1" s="361">
      <c r="B6" s="397">
        <f>'Прил.1 Сравнит табл'!B7:D7</f>
        <v/>
      </c>
    </row>
    <row r="7">
      <c r="B7" s="397">
        <f>'Прил.1 Сравнит табл'!B9:D9</f>
        <v/>
      </c>
    </row>
    <row r="8" ht="18.75" customHeight="1" s="361">
      <c r="B8" s="246" t="n"/>
    </row>
    <row r="9" ht="15.75" customHeight="1" s="361">
      <c r="B9" s="405" t="inlineStr">
        <is>
          <t>№ п/п</t>
        </is>
      </c>
      <c r="C9" s="4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5" t="inlineStr">
        <is>
          <t>Объект-представитель 1</t>
        </is>
      </c>
      <c r="E9" s="481" t="n"/>
      <c r="F9" s="481" t="n"/>
      <c r="G9" s="481" t="n"/>
      <c r="H9" s="481" t="n"/>
      <c r="I9" s="481" t="n"/>
      <c r="J9" s="482" t="n"/>
    </row>
    <row r="10" ht="15.75" customHeight="1" s="361">
      <c r="B10" s="483" t="n"/>
      <c r="C10" s="483" t="n"/>
      <c r="D10" s="405" t="inlineStr">
        <is>
          <t>Номер сметы</t>
        </is>
      </c>
      <c r="E10" s="405" t="inlineStr">
        <is>
          <t>Наименование сметы</t>
        </is>
      </c>
      <c r="F10" s="405" t="inlineStr">
        <is>
          <t>Сметная стоимость в уровне цен 2 кв. 2016 г., тыс. руб.</t>
        </is>
      </c>
      <c r="G10" s="481" t="n"/>
      <c r="H10" s="481" t="n"/>
      <c r="I10" s="481" t="n"/>
      <c r="J10" s="482" t="n"/>
    </row>
    <row r="11" ht="31.5" customHeight="1" s="361">
      <c r="B11" s="484" t="n"/>
      <c r="C11" s="484" t="n"/>
      <c r="D11" s="484" t="n"/>
      <c r="E11" s="484" t="n"/>
      <c r="F11" s="405" t="inlineStr">
        <is>
          <t>Строительные работы</t>
        </is>
      </c>
      <c r="G11" s="405" t="inlineStr">
        <is>
          <t>Монтажные работы</t>
        </is>
      </c>
      <c r="H11" s="405" t="inlineStr">
        <is>
          <t>Оборудование</t>
        </is>
      </c>
      <c r="I11" s="405" t="inlineStr">
        <is>
          <t>Прочее</t>
        </is>
      </c>
      <c r="J11" s="405" t="inlineStr">
        <is>
          <t>Всего</t>
        </is>
      </c>
    </row>
    <row r="12" ht="47.25" customHeight="1" s="361">
      <c r="B12" s="367" t="n">
        <v>1</v>
      </c>
      <c r="C12" s="405" t="inlineStr">
        <is>
          <t>Трансформатор трехфазный маслянный 220/35(20,110)/НН/100000</t>
        </is>
      </c>
      <c r="D12" s="382" t="inlineStr">
        <is>
          <t>02-07-01</t>
        </is>
      </c>
      <c r="E12" s="383" t="inlineStr">
        <is>
          <t>Установка трансформатора Т1</t>
        </is>
      </c>
      <c r="F12" s="377" t="n"/>
      <c r="G12" s="377" t="n">
        <v>10542.2585762</v>
      </c>
      <c r="H12" s="377" t="n">
        <v>202071.2964872</v>
      </c>
      <c r="I12" s="368" t="n"/>
      <c r="J12" s="368">
        <f>SUM(F12:I12)</f>
        <v/>
      </c>
    </row>
    <row r="13" ht="15" customHeight="1" s="361">
      <c r="B13" s="403" t="inlineStr">
        <is>
          <t>Всего по объекту:</t>
        </is>
      </c>
      <c r="C13" s="485" t="n"/>
      <c r="D13" s="485" t="n"/>
      <c r="E13" s="486" t="n"/>
      <c r="F13" s="369">
        <f>SUM(F12:F12)</f>
        <v/>
      </c>
      <c r="G13" s="369">
        <f>SUM(G12:G12)</f>
        <v/>
      </c>
      <c r="H13" s="369">
        <f>SUM(H12:H12)</f>
        <v/>
      </c>
      <c r="I13" s="369">
        <f>SUM(I12:I12)</f>
        <v/>
      </c>
      <c r="J13" s="369">
        <f>SUM(F13:I13)</f>
        <v/>
      </c>
    </row>
    <row r="14" ht="28.5" customHeight="1" s="361">
      <c r="B14" s="404" t="inlineStr">
        <is>
          <t>Всего по объекту в сопоставимом уровне цен 2 кв. 2016 г:</t>
        </is>
      </c>
      <c r="C14" s="481" t="n"/>
      <c r="D14" s="481" t="n"/>
      <c r="E14" s="482" t="n"/>
      <c r="F14" s="370">
        <f>F13</f>
        <v/>
      </c>
      <c r="G14" s="370">
        <f>G13</f>
        <v/>
      </c>
      <c r="H14" s="370">
        <f>H13</f>
        <v/>
      </c>
      <c r="I14" s="370">
        <f>I13</f>
        <v/>
      </c>
      <c r="J14" s="370">
        <f>SUM(F14:I14)</f>
        <v/>
      </c>
    </row>
    <row r="15" ht="15" customHeight="1" s="361"/>
    <row r="16" ht="15" customHeight="1" s="361"/>
    <row r="17" ht="15" customHeight="1" s="361"/>
    <row r="18" ht="15" customHeight="1" s="361">
      <c r="C18" s="358" t="inlineStr">
        <is>
          <t>Составил ______________________     Д.Ю. Нефедова</t>
        </is>
      </c>
      <c r="D18" s="359" t="n"/>
      <c r="E18" s="359" t="n"/>
    </row>
    <row r="19" ht="15" customHeight="1" s="361">
      <c r="C19" s="374" t="inlineStr">
        <is>
          <t xml:space="preserve">                         (подпись, инициалы, фамилия)</t>
        </is>
      </c>
      <c r="D19" s="359" t="n"/>
      <c r="E19" s="359" t="n"/>
    </row>
    <row r="20" ht="15" customHeight="1" s="361">
      <c r="C20" s="358" t="n"/>
      <c r="D20" s="359" t="n"/>
      <c r="E20" s="359" t="n"/>
    </row>
    <row r="21" ht="15" customHeight="1" s="361">
      <c r="C21" s="358" t="inlineStr">
        <is>
          <t>Проверил ______________________        А.В. Костянецкая</t>
        </is>
      </c>
      <c r="D21" s="359" t="n"/>
      <c r="E21" s="359" t="n"/>
    </row>
    <row r="22" ht="15" customHeight="1" s="361">
      <c r="C22" s="374" t="inlineStr">
        <is>
          <t xml:space="preserve">                        (подпись, инициалы, фамилия)</t>
        </is>
      </c>
      <c r="D22" s="359" t="n"/>
      <c r="E22" s="359" t="n"/>
    </row>
    <row r="23" ht="15" customHeight="1" s="361"/>
    <row r="24" ht="15" customHeight="1" s="361"/>
    <row r="25" ht="15" customHeight="1" s="361"/>
    <row r="26" ht="15" customHeight="1" s="361"/>
    <row r="27" ht="15" customHeight="1" s="361"/>
    <row r="28" ht="15" customHeight="1" s="36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4"/>
  <sheetViews>
    <sheetView view="pageBreakPreview" topLeftCell="A249" zoomScale="70" zoomScaleSheetLayoutView="70" workbookViewId="0">
      <selection activeCell="F271" sqref="F271"/>
    </sheetView>
  </sheetViews>
  <sheetFormatPr baseColWidth="8" defaultColWidth="9.140625" defaultRowHeight="15.75"/>
  <cols>
    <col width="9.140625" customWidth="1" style="372" min="1" max="1"/>
    <col width="12.5703125" customWidth="1" style="372" min="2" max="2"/>
    <col width="22.42578125" customWidth="1" style="372" min="3" max="3"/>
    <col width="49.7109375" customWidth="1" style="372" min="4" max="4"/>
    <col width="10.140625" customWidth="1" style="372" min="5" max="5"/>
    <col width="20.7109375" customWidth="1" style="372" min="6" max="6"/>
    <col width="20" customWidth="1" style="372" min="7" max="7"/>
    <col width="16.7109375" customWidth="1" style="372" min="8" max="8"/>
    <col width="9.140625" customWidth="1" style="372" min="9" max="9"/>
    <col width="15.5703125" customWidth="1" style="372" min="10" max="10"/>
    <col width="15" customWidth="1" style="372" min="11" max="11"/>
    <col width="13" customWidth="1" style="372" min="12" max="12"/>
    <col width="9.140625" customWidth="1" style="372" min="13" max="13"/>
  </cols>
  <sheetData>
    <row r="2" s="361">
      <c r="A2" s="372" t="n"/>
      <c r="B2" s="372" t="n"/>
      <c r="C2" s="372" t="n"/>
      <c r="D2" s="372" t="n"/>
      <c r="E2" s="372" t="n"/>
      <c r="F2" s="372" t="n"/>
      <c r="G2" s="372" t="n"/>
      <c r="H2" s="372" t="n"/>
      <c r="I2" s="372" t="n"/>
      <c r="J2" s="372" t="n"/>
      <c r="K2" s="372" t="n"/>
      <c r="L2" s="372" t="n"/>
      <c r="M2" s="372" t="n"/>
    </row>
    <row r="3">
      <c r="A3" s="394" t="inlineStr">
        <is>
          <t xml:space="preserve">Приложение № 3 </t>
        </is>
      </c>
    </row>
    <row r="4">
      <c r="A4" s="395" t="inlineStr">
        <is>
          <t>Объектная ресурсная ведомость</t>
        </is>
      </c>
    </row>
    <row r="5" ht="18.75" customHeight="1" s="361">
      <c r="A5" s="260" t="n"/>
      <c r="B5" s="260" t="n"/>
      <c r="C5" s="41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97" t="n"/>
    </row>
    <row r="7">
      <c r="A7" s="410" t="inlineStr">
        <is>
          <t>Наименование разрабатываемого показателя УНЦ -  Ячейка трёхобмоточного трансформатора Т220/35(20,110)/НН, мощность 100МВА</t>
        </is>
      </c>
    </row>
    <row r="8">
      <c r="A8" s="410" t="n"/>
      <c r="B8" s="410" t="n"/>
      <c r="C8" s="410" t="n"/>
      <c r="D8" s="410" t="n"/>
      <c r="E8" s="410" t="n"/>
      <c r="F8" s="410" t="n"/>
      <c r="G8" s="410" t="n"/>
      <c r="H8" s="410" t="n"/>
    </row>
    <row r="9" ht="38.25" customHeight="1" s="361">
      <c r="A9" s="405" t="inlineStr">
        <is>
          <t>п/п</t>
        </is>
      </c>
      <c r="B9" s="405" t="inlineStr">
        <is>
          <t>№ЛСР</t>
        </is>
      </c>
      <c r="C9" s="405" t="inlineStr">
        <is>
          <t>Код ресурса</t>
        </is>
      </c>
      <c r="D9" s="405" t="inlineStr">
        <is>
          <t>Наименование ресурса</t>
        </is>
      </c>
      <c r="E9" s="405" t="inlineStr">
        <is>
          <t>Ед. изм.</t>
        </is>
      </c>
      <c r="F9" s="405" t="inlineStr">
        <is>
          <t>Кол-во единиц по данным объекта-представителя</t>
        </is>
      </c>
      <c r="G9" s="405" t="inlineStr">
        <is>
          <t>Сметная стоимость в ценах на 01.01.2000 (руб.)</t>
        </is>
      </c>
      <c r="H9" s="482" t="n"/>
    </row>
    <row r="10" ht="40.5" customHeight="1" s="361">
      <c r="A10" s="484" t="n"/>
      <c r="B10" s="484" t="n"/>
      <c r="C10" s="484" t="n"/>
      <c r="D10" s="484" t="n"/>
      <c r="E10" s="484" t="n"/>
      <c r="F10" s="484" t="n"/>
      <c r="G10" s="405" t="inlineStr">
        <is>
          <t>на ед.изм.</t>
        </is>
      </c>
      <c r="H10" s="405" t="inlineStr">
        <is>
          <t>общая</t>
        </is>
      </c>
    </row>
    <row r="11">
      <c r="A11" s="230" t="n">
        <v>1</v>
      </c>
      <c r="B11" s="230" t="n"/>
      <c r="C11" s="230" t="n">
        <v>2</v>
      </c>
      <c r="D11" s="230" t="inlineStr">
        <is>
          <t>З</t>
        </is>
      </c>
      <c r="E11" s="230" t="n">
        <v>4</v>
      </c>
      <c r="F11" s="230" t="n">
        <v>5</v>
      </c>
      <c r="G11" s="230" t="n">
        <v>6</v>
      </c>
      <c r="H11" s="230" t="n">
        <v>7</v>
      </c>
    </row>
    <row r="12" customFormat="1" s="226">
      <c r="A12" s="407" t="inlineStr">
        <is>
          <t>Затраты труда рабочих</t>
        </is>
      </c>
      <c r="B12" s="481" t="n"/>
      <c r="C12" s="481" t="n"/>
      <c r="D12" s="481" t="n"/>
      <c r="E12" s="482" t="n"/>
      <c r="F12" s="252">
        <f>SUM(F13:F32)</f>
        <v/>
      </c>
      <c r="G12" s="253" t="n"/>
      <c r="H12" s="252">
        <f>SUM(H13:H32)</f>
        <v/>
      </c>
    </row>
    <row r="13">
      <c r="A13" s="259" t="n">
        <v>1</v>
      </c>
      <c r="B13" s="229" t="n"/>
      <c r="C13" s="255" t="inlineStr">
        <is>
          <t>1-4-0</t>
        </is>
      </c>
      <c r="D13" s="256" t="inlineStr">
        <is>
          <t>Затраты труда рабочих (средний разряд работы 4,0)</t>
        </is>
      </c>
      <c r="E13" s="436" t="inlineStr">
        <is>
          <t>чел.-ч</t>
        </is>
      </c>
      <c r="F13" s="269" t="n">
        <v>2113.19026</v>
      </c>
      <c r="G13" s="251" t="n">
        <v>9.619999999999999</v>
      </c>
      <c r="H13" s="251">
        <f>ROUND(F13*G13,2)</f>
        <v/>
      </c>
    </row>
    <row r="14">
      <c r="A14" s="259" t="n">
        <v>2</v>
      </c>
      <c r="B14" s="229" t="n"/>
      <c r="C14" s="255" t="inlineStr">
        <is>
          <t>1-3-6</t>
        </is>
      </c>
      <c r="D14" s="256" t="inlineStr">
        <is>
          <t>Затраты труда рабочих (средний разряд работы 3,6)</t>
        </is>
      </c>
      <c r="E14" s="436" t="inlineStr">
        <is>
          <t>чел.-ч</t>
        </is>
      </c>
      <c r="F14" s="269" t="n">
        <v>479.304186</v>
      </c>
      <c r="G14" s="251" t="n">
        <v>9.18</v>
      </c>
      <c r="H14" s="251">
        <f>ROUND(F14*G14,2)</f>
        <v/>
      </c>
    </row>
    <row r="15">
      <c r="A15" s="259" t="n">
        <v>3</v>
      </c>
      <c r="B15" s="229" t="n"/>
      <c r="C15" s="255" t="inlineStr">
        <is>
          <t>1-3-5</t>
        </is>
      </c>
      <c r="D15" s="256" t="inlineStr">
        <is>
          <t>Затраты труда рабочих (средний разряд работы 3,5)</t>
        </is>
      </c>
      <c r="E15" s="436" t="inlineStr">
        <is>
          <t>чел.-ч</t>
        </is>
      </c>
      <c r="F15" s="269" t="n">
        <v>375.262715</v>
      </c>
      <c r="G15" s="251" t="n">
        <v>9.07</v>
      </c>
      <c r="H15" s="251">
        <f>ROUND(F15*G15,2)</f>
        <v/>
      </c>
    </row>
    <row r="16">
      <c r="A16" s="259" t="n">
        <v>4</v>
      </c>
      <c r="B16" s="229" t="n"/>
      <c r="C16" s="255" t="inlineStr">
        <is>
          <t>1-1-5</t>
        </is>
      </c>
      <c r="D16" s="256" t="inlineStr">
        <is>
          <t>Затраты труда рабочих (средний разряд работы 1,5)</t>
        </is>
      </c>
      <c r="E16" s="436" t="inlineStr">
        <is>
          <t>чел.-ч</t>
        </is>
      </c>
      <c r="F16" s="269" t="n">
        <v>406.5912</v>
      </c>
      <c r="G16" s="251" t="n">
        <v>7.5</v>
      </c>
      <c r="H16" s="251">
        <f>ROUND(F16*G16,2)</f>
        <v/>
      </c>
    </row>
    <row r="17">
      <c r="A17" s="259" t="n">
        <v>5</v>
      </c>
      <c r="B17" s="229" t="n"/>
      <c r="C17" s="255" t="inlineStr">
        <is>
          <t>1-2-0</t>
        </is>
      </c>
      <c r="D17" s="256" t="inlineStr">
        <is>
          <t>Затраты труда рабочих (средний разряд работы 2,0)</t>
        </is>
      </c>
      <c r="E17" s="436" t="inlineStr">
        <is>
          <t>чел.-ч</t>
        </is>
      </c>
      <c r="F17" s="269" t="n">
        <v>361.600303</v>
      </c>
      <c r="G17" s="251" t="n">
        <v>7.8</v>
      </c>
      <c r="H17" s="251">
        <f>ROUND(F17*G17,2)</f>
        <v/>
      </c>
    </row>
    <row r="18">
      <c r="A18" s="259" t="n">
        <v>6</v>
      </c>
      <c r="B18" s="229" t="n"/>
      <c r="C18" s="255" t="inlineStr">
        <is>
          <t>1-3-0</t>
        </is>
      </c>
      <c r="D18" s="256" t="inlineStr">
        <is>
          <t>Затраты труда рабочих (средний разряд работы 3,0)</t>
        </is>
      </c>
      <c r="E18" s="436" t="inlineStr">
        <is>
          <t>чел.-ч</t>
        </is>
      </c>
      <c r="F18" s="269" t="n">
        <v>249.15335</v>
      </c>
      <c r="G18" s="251" t="n">
        <v>8.529999999999999</v>
      </c>
      <c r="H18" s="251">
        <f>ROUND(F18*G18,2)</f>
        <v/>
      </c>
    </row>
    <row r="19">
      <c r="A19" s="259" t="n">
        <v>7</v>
      </c>
      <c r="B19" s="229" t="n"/>
      <c r="C19" s="255" t="inlineStr">
        <is>
          <t>1-3-8</t>
        </is>
      </c>
      <c r="D19" s="256" t="inlineStr">
        <is>
          <t>Затраты труда рабочих (средний разряд работы 3,8)</t>
        </is>
      </c>
      <c r="E19" s="436" t="inlineStr">
        <is>
          <t>чел.-ч</t>
        </is>
      </c>
      <c r="F19" s="269" t="n">
        <v>165.321062</v>
      </c>
      <c r="G19" s="251" t="n">
        <v>9.4</v>
      </c>
      <c r="H19" s="251">
        <f>ROUND(F19*G19,2)</f>
        <v/>
      </c>
    </row>
    <row r="20">
      <c r="A20" s="259" t="n">
        <v>8</v>
      </c>
      <c r="B20" s="229" t="n"/>
      <c r="C20" s="255" t="inlineStr">
        <is>
          <t>1-2-8</t>
        </is>
      </c>
      <c r="D20" s="256" t="inlineStr">
        <is>
          <t>Затраты труда рабочих (средний разряд работы 2,8)</t>
        </is>
      </c>
      <c r="E20" s="436" t="inlineStr">
        <is>
          <t>чел.-ч</t>
        </is>
      </c>
      <c r="F20" s="269" t="n">
        <v>165.670986</v>
      </c>
      <c r="G20" s="251" t="n">
        <v>8.380000000000001</v>
      </c>
      <c r="H20" s="251">
        <f>ROUND(F20*G20,2)</f>
        <v/>
      </c>
    </row>
    <row r="21">
      <c r="A21" s="259" t="n">
        <v>9</v>
      </c>
      <c r="B21" s="229" t="n"/>
      <c r="C21" s="255" t="inlineStr">
        <is>
          <t>1-3-7</t>
        </is>
      </c>
      <c r="D21" s="256" t="inlineStr">
        <is>
          <t>Затраты труда рабочих (средний разряд работы 3,7)</t>
        </is>
      </c>
      <c r="E21" s="436" t="inlineStr">
        <is>
          <t>чел.-ч</t>
        </is>
      </c>
      <c r="F21" s="269" t="n">
        <v>96.24088399999999</v>
      </c>
      <c r="G21" s="251" t="n">
        <v>9.289999999999999</v>
      </c>
      <c r="H21" s="251">
        <f>ROUND(F21*G21,2)</f>
        <v/>
      </c>
    </row>
    <row r="22">
      <c r="A22" s="259" t="n">
        <v>10</v>
      </c>
      <c r="B22" s="229" t="n"/>
      <c r="C22" s="255" t="inlineStr">
        <is>
          <t>1-3-9</t>
        </is>
      </c>
      <c r="D22" s="256" t="inlineStr">
        <is>
          <t>Затраты труда рабочих (средний разряд работы 3,9)</t>
        </is>
      </c>
      <c r="E22" s="436" t="inlineStr">
        <is>
          <t>чел.-ч</t>
        </is>
      </c>
      <c r="F22" s="269" t="n">
        <v>93.037887</v>
      </c>
      <c r="G22" s="251" t="n">
        <v>9.51</v>
      </c>
      <c r="H22" s="251">
        <f>ROUND(F22*G22,2)</f>
        <v/>
      </c>
    </row>
    <row r="23">
      <c r="A23" s="259" t="n">
        <v>11</v>
      </c>
      <c r="B23" s="229" t="n"/>
      <c r="C23" s="255" t="inlineStr">
        <is>
          <t>1-3-1</t>
        </is>
      </c>
      <c r="D23" s="256" t="inlineStr">
        <is>
          <t>Затраты труда рабочих (средний разряд работы 3,1)</t>
        </is>
      </c>
      <c r="E23" s="436" t="inlineStr">
        <is>
          <t>чел.-ч</t>
        </is>
      </c>
      <c r="F23" s="269" t="n">
        <v>56.089718</v>
      </c>
      <c r="G23" s="251" t="n">
        <v>8.640000000000001</v>
      </c>
      <c r="H23" s="251">
        <f>ROUND(F23*G23,2)</f>
        <v/>
      </c>
    </row>
    <row r="24">
      <c r="A24" s="259" t="n">
        <v>12</v>
      </c>
      <c r="B24" s="229" t="n"/>
      <c r="C24" s="255" t="inlineStr">
        <is>
          <t>1-3-4</t>
        </is>
      </c>
      <c r="D24" s="256" t="inlineStr">
        <is>
          <t>Затраты труда рабочих (средний разряд работы 3,4)</t>
        </is>
      </c>
      <c r="E24" s="436" t="inlineStr">
        <is>
          <t>чел.-ч</t>
        </is>
      </c>
      <c r="F24" s="269" t="n">
        <v>53.837607</v>
      </c>
      <c r="G24" s="251" t="n">
        <v>8.970000000000001</v>
      </c>
      <c r="H24" s="251">
        <f>ROUND(F24*G24,2)</f>
        <v/>
      </c>
    </row>
    <row r="25">
      <c r="A25" s="259" t="n">
        <v>13</v>
      </c>
      <c r="B25" s="229" t="n"/>
      <c r="C25" s="255" t="inlineStr">
        <is>
          <t>1-5-0</t>
        </is>
      </c>
      <c r="D25" s="256" t="inlineStr">
        <is>
          <t>Затраты труда рабочих (средний разряд работы 5,0)</t>
        </is>
      </c>
      <c r="E25" s="436" t="inlineStr">
        <is>
          <t>чел.-ч</t>
        </is>
      </c>
      <c r="F25" s="269" t="n">
        <v>40.72</v>
      </c>
      <c r="G25" s="251" t="n">
        <v>11.09</v>
      </c>
      <c r="H25" s="251">
        <f>ROUND(F25*G25,2)</f>
        <v/>
      </c>
    </row>
    <row r="26">
      <c r="A26" s="259" t="n">
        <v>14</v>
      </c>
      <c r="B26" s="229" t="n"/>
      <c r="C26" s="255" t="inlineStr">
        <is>
          <t>1-2-5</t>
        </is>
      </c>
      <c r="D26" s="256" t="inlineStr">
        <is>
          <t>Затраты труда рабочих (средний разряд работы 2,5)</t>
        </is>
      </c>
      <c r="E26" s="436" t="inlineStr">
        <is>
          <t>чел.-ч</t>
        </is>
      </c>
      <c r="F26" s="269" t="n">
        <v>40.84008</v>
      </c>
      <c r="G26" s="251" t="n">
        <v>8.17</v>
      </c>
      <c r="H26" s="251">
        <f>ROUND(F26*G26,2)</f>
        <v/>
      </c>
    </row>
    <row r="27">
      <c r="A27" s="259" t="n">
        <v>15</v>
      </c>
      <c r="B27" s="229" t="n"/>
      <c r="C27" s="255" t="inlineStr">
        <is>
          <t>1-2-9</t>
        </is>
      </c>
      <c r="D27" s="256" t="inlineStr">
        <is>
          <t>Затраты труда рабочих (средний разряд работы 2,9)</t>
        </is>
      </c>
      <c r="E27" s="436" t="inlineStr">
        <is>
          <t>чел.-ч</t>
        </is>
      </c>
      <c r="F27" s="269" t="n">
        <v>11.564927</v>
      </c>
      <c r="G27" s="251" t="n">
        <v>8.460000000000001</v>
      </c>
      <c r="H27" s="251">
        <f>ROUND(F27*G27,2)</f>
        <v/>
      </c>
    </row>
    <row r="28">
      <c r="A28" s="259" t="n">
        <v>16</v>
      </c>
      <c r="B28" s="229" t="n"/>
      <c r="C28" s="255" t="inlineStr">
        <is>
          <t>1-4-6</t>
        </is>
      </c>
      <c r="D28" s="256" t="inlineStr">
        <is>
          <t>Затраты труда рабочих (средний разряд работы 4,6)</t>
        </is>
      </c>
      <c r="E28" s="436" t="inlineStr">
        <is>
          <t>чел.-ч</t>
        </is>
      </c>
      <c r="F28" s="269" t="n">
        <v>8.596299999999999</v>
      </c>
      <c r="G28" s="251" t="n">
        <v>10.5</v>
      </c>
      <c r="H28" s="251">
        <f>ROUND(F28*G28,2)</f>
        <v/>
      </c>
    </row>
    <row r="29">
      <c r="A29" s="259" t="n">
        <v>17</v>
      </c>
      <c r="B29" s="229" t="n"/>
      <c r="C29" s="255" t="inlineStr">
        <is>
          <t>1-2-7</t>
        </is>
      </c>
      <c r="D29" s="256" t="inlineStr">
        <is>
          <t>Затраты труда рабочих (средний разряд работы 2,7)</t>
        </is>
      </c>
      <c r="E29" s="436" t="inlineStr">
        <is>
          <t>чел.-ч</t>
        </is>
      </c>
      <c r="F29" s="269" t="n">
        <v>7.868</v>
      </c>
      <c r="G29" s="251" t="n">
        <v>8.31</v>
      </c>
      <c r="H29" s="251">
        <f>ROUND(F29*G29,2)</f>
        <v/>
      </c>
    </row>
    <row r="30">
      <c r="A30" s="259" t="n">
        <v>18</v>
      </c>
      <c r="B30" s="229" t="n"/>
      <c r="C30" s="255" t="inlineStr">
        <is>
          <t>1-3-3</t>
        </is>
      </c>
      <c r="D30" s="256" t="inlineStr">
        <is>
          <t>Затраты труда рабочих (средний разряд работы 3,3)</t>
        </is>
      </c>
      <c r="E30" s="436" t="inlineStr">
        <is>
          <t>чел.-ч</t>
        </is>
      </c>
      <c r="F30" s="269" t="n">
        <v>3.382837</v>
      </c>
      <c r="G30" s="251" t="n">
        <v>8.859999999999999</v>
      </c>
      <c r="H30" s="251">
        <f>ROUND(F30*G30,2)</f>
        <v/>
      </c>
    </row>
    <row r="31">
      <c r="A31" s="259" t="n">
        <v>19</v>
      </c>
      <c r="B31" s="229" t="n"/>
      <c r="C31" s="255" t="inlineStr">
        <is>
          <t>1-1-8</t>
        </is>
      </c>
      <c r="D31" s="256" t="inlineStr">
        <is>
          <t>Затраты труда рабочих (средний разряд работы 1,8)</t>
        </is>
      </c>
      <c r="E31" s="436" t="inlineStr">
        <is>
          <t>чел.-ч</t>
        </is>
      </c>
      <c r="F31" s="269" t="n">
        <v>1.13316</v>
      </c>
      <c r="G31" s="251" t="n">
        <v>7.68</v>
      </c>
      <c r="H31" s="251">
        <f>ROUND(F31*G31,2)</f>
        <v/>
      </c>
    </row>
    <row r="32">
      <c r="A32" s="259" t="n">
        <v>20</v>
      </c>
      <c r="B32" s="229" t="n"/>
      <c r="C32" s="255" t="inlineStr">
        <is>
          <t>1-4-4</t>
        </is>
      </c>
      <c r="D32" s="256" t="inlineStr">
        <is>
          <t>Затраты труда рабочих (средний разряд работы 4,4)</t>
        </is>
      </c>
      <c r="E32" s="436" t="inlineStr">
        <is>
          <t>чел.-ч</t>
        </is>
      </c>
      <c r="F32" s="269" t="n">
        <v>0.70028</v>
      </c>
      <c r="G32" s="251" t="n">
        <v>10.21</v>
      </c>
      <c r="H32" s="251">
        <f>ROUND(F32*G32,2)</f>
        <v/>
      </c>
    </row>
    <row r="33">
      <c r="A33" s="406" t="inlineStr">
        <is>
          <t>Затраты труда машинистов</t>
        </is>
      </c>
      <c r="B33" s="481" t="n"/>
      <c r="C33" s="481" t="n"/>
      <c r="D33" s="481" t="n"/>
      <c r="E33" s="482" t="n"/>
      <c r="F33" s="407" t="n"/>
      <c r="G33" s="227" t="n"/>
      <c r="H33" s="252">
        <f>H34</f>
        <v/>
      </c>
    </row>
    <row r="34">
      <c r="A34" s="436" t="n">
        <v>21</v>
      </c>
      <c r="B34" s="408" t="n"/>
      <c r="C34" s="255" t="n">
        <v>2</v>
      </c>
      <c r="D34" s="256" t="inlineStr">
        <is>
          <t>Затраты труда машинистов</t>
        </is>
      </c>
      <c r="E34" s="436" t="inlineStr">
        <is>
          <t>чел.-ч</t>
        </is>
      </c>
      <c r="F34" s="436" t="n">
        <v>666</v>
      </c>
      <c r="G34" s="268" t="n"/>
      <c r="H34" s="268" t="n">
        <v>9131.709999999999</v>
      </c>
    </row>
    <row r="35" customFormat="1" s="226">
      <c r="A35" s="407" t="inlineStr">
        <is>
          <t>Машины и механизмы</t>
        </is>
      </c>
      <c r="B35" s="481" t="n"/>
      <c r="C35" s="481" t="n"/>
      <c r="D35" s="481" t="n"/>
      <c r="E35" s="482" t="n"/>
      <c r="F35" s="407" t="n"/>
      <c r="G35" s="227" t="n"/>
      <c r="H35" s="252">
        <f>SUM(H36:H104)</f>
        <v/>
      </c>
    </row>
    <row r="36" ht="38.25" customHeight="1" s="361">
      <c r="A36" s="436" t="n">
        <v>22</v>
      </c>
      <c r="B36" s="408" t="n"/>
      <c r="C36" s="255" t="inlineStr">
        <is>
          <t>91.01.05-086</t>
        </is>
      </c>
      <c r="D36" s="256" t="inlineStr">
        <is>
          <t>Экскаваторы одноковшовые дизельные на гусеничном ходу при работе на других видах строительства 0,65 м3</t>
        </is>
      </c>
      <c r="E36" s="436" t="inlineStr">
        <is>
          <t>маш.-ч</t>
        </is>
      </c>
      <c r="F36" s="436" t="n">
        <v>127.427388</v>
      </c>
      <c r="G36" s="268" t="n">
        <v>115.27</v>
      </c>
      <c r="H36" s="251">
        <f>ROUND(F36*G36,2)</f>
        <v/>
      </c>
      <c r="I36" s="262" t="n"/>
      <c r="J36" s="261" t="n"/>
      <c r="L36" s="262" t="n"/>
    </row>
    <row r="37" customFormat="1" s="226">
      <c r="A37" s="436" t="n">
        <v>23</v>
      </c>
      <c r="B37" s="408" t="n"/>
      <c r="C37" s="255" t="inlineStr">
        <is>
          <t>91.14.03-002</t>
        </is>
      </c>
      <c r="D37" s="256" t="inlineStr">
        <is>
          <t>Автомобиль-самосвал, грузоподъемность до 10 т</t>
        </is>
      </c>
      <c r="E37" s="436" t="inlineStr">
        <is>
          <t>маш.-ч</t>
        </is>
      </c>
      <c r="F37" s="436" t="n">
        <v>136.373825</v>
      </c>
      <c r="G37" s="268" t="n">
        <v>87.48999999999999</v>
      </c>
      <c r="H37" s="251">
        <f>ROUND(F37*G37,2)</f>
        <v/>
      </c>
      <c r="I37" s="262" t="n"/>
      <c r="L37" s="262" t="n"/>
    </row>
    <row r="38" ht="25.5" customHeight="1" s="361">
      <c r="A38" s="436" t="n">
        <v>24</v>
      </c>
      <c r="B38" s="408" t="n"/>
      <c r="C38" s="255" t="inlineStr">
        <is>
          <t>91.10.05-004</t>
        </is>
      </c>
      <c r="D38" s="256" t="inlineStr">
        <is>
          <t>Трубоукладчики для труб диаметром до 400 мм, грузоподъемность 6,3 т</t>
        </is>
      </c>
      <c r="E38" s="436" t="inlineStr">
        <is>
          <t>маш.-ч</t>
        </is>
      </c>
      <c r="F38" s="436" t="n">
        <v>72.47215</v>
      </c>
      <c r="G38" s="268" t="n">
        <v>160.03</v>
      </c>
      <c r="H38" s="251">
        <f>ROUND(F38*G38,2)</f>
        <v/>
      </c>
      <c r="I38" s="262" t="n"/>
      <c r="L38" s="262" t="n"/>
    </row>
    <row r="39" ht="25.5" customHeight="1" s="361">
      <c r="A39" s="436" t="n">
        <v>25</v>
      </c>
      <c r="B39" s="408" t="n"/>
      <c r="C39" s="255" t="inlineStr">
        <is>
          <t>91.05.05-014</t>
        </is>
      </c>
      <c r="D39" s="256" t="inlineStr">
        <is>
          <t>Краны на автомобильном ходу при работе на монтаже технологического оборудования 10 т</t>
        </is>
      </c>
      <c r="E39" s="436" t="inlineStr">
        <is>
          <t>маш.-ч</t>
        </is>
      </c>
      <c r="F39" s="436" t="n">
        <v>87.34835</v>
      </c>
      <c r="G39" s="268" t="n">
        <v>111.99</v>
      </c>
      <c r="H39" s="251">
        <f>ROUND(F39*G39,2)</f>
        <v/>
      </c>
      <c r="I39" s="262" t="n"/>
      <c r="L39" s="262" t="n"/>
    </row>
    <row r="40" ht="25.5" customHeight="1" s="361">
      <c r="A40" s="436" t="n">
        <v>26</v>
      </c>
      <c r="B40" s="408" t="n"/>
      <c r="C40" s="255" t="inlineStr">
        <is>
          <t>91.08.03-009</t>
        </is>
      </c>
      <c r="D40" s="256" t="inlineStr">
        <is>
          <t>Катки самоходные гладкие вибрационные, масса 2,2 т</t>
        </is>
      </c>
      <c r="E40" s="436" t="inlineStr">
        <is>
          <t>маш.-ч</t>
        </is>
      </c>
      <c r="F40" s="436" t="n">
        <v>81.26781800000001</v>
      </c>
      <c r="G40" s="268" t="n">
        <v>103.16</v>
      </c>
      <c r="H40" s="251">
        <f>ROUND(F40*G40,2)</f>
        <v/>
      </c>
      <c r="I40" s="262" t="n"/>
      <c r="L40" s="262" t="n"/>
    </row>
    <row r="41">
      <c r="A41" s="436" t="n">
        <v>27</v>
      </c>
      <c r="B41" s="408" t="n"/>
      <c r="C41" s="255" t="inlineStr">
        <is>
          <t>91.01.01-036</t>
        </is>
      </c>
      <c r="D41" s="256" t="inlineStr">
        <is>
          <t>Бульдозеры, мощность 96 кВт (130 л.с.)</t>
        </is>
      </c>
      <c r="E41" s="436" t="inlineStr">
        <is>
          <t>маш.-ч</t>
        </is>
      </c>
      <c r="F41" s="436" t="n">
        <v>78.904128</v>
      </c>
      <c r="G41" s="268" t="n">
        <v>94.05</v>
      </c>
      <c r="H41" s="251">
        <f>ROUND(F41*G41,2)</f>
        <v/>
      </c>
      <c r="I41" s="262" t="n"/>
      <c r="L41" s="262" t="n"/>
    </row>
    <row r="42" ht="38.25" customHeight="1" s="361">
      <c r="A42" s="436" t="n">
        <v>28</v>
      </c>
      <c r="B42" s="408" t="n"/>
      <c r="C42" s="255" t="inlineStr">
        <is>
          <t>91.18.01-007</t>
        </is>
      </c>
      <c r="D42" s="2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36" t="inlineStr">
        <is>
          <t>маш.-ч</t>
        </is>
      </c>
      <c r="F42" s="436" t="n">
        <v>68.806456</v>
      </c>
      <c r="G42" s="268" t="n">
        <v>90</v>
      </c>
      <c r="H42" s="251">
        <f>ROUND(F42*G42,2)</f>
        <v/>
      </c>
      <c r="I42" s="262" t="n"/>
    </row>
    <row r="43" ht="25.5" customHeight="1" s="361">
      <c r="A43" s="436" t="n">
        <v>29</v>
      </c>
      <c r="B43" s="408" t="n"/>
      <c r="C43" s="255" t="inlineStr">
        <is>
          <t>91.05.05-014</t>
        </is>
      </c>
      <c r="D43" s="256" t="inlineStr">
        <is>
          <t>Краны на автомобильном ходу, грузоподъемность 10 т</t>
        </is>
      </c>
      <c r="E43" s="436" t="inlineStr">
        <is>
          <t>маш.-ч</t>
        </is>
      </c>
      <c r="F43" s="436" t="n">
        <v>43.973668</v>
      </c>
      <c r="G43" s="268" t="n">
        <v>111.99</v>
      </c>
      <c r="H43" s="251">
        <f>ROUND(F43*G43,2)</f>
        <v/>
      </c>
      <c r="I43" s="262" t="n"/>
    </row>
    <row r="44">
      <c r="A44" s="436" t="n">
        <v>30</v>
      </c>
      <c r="B44" s="408" t="n"/>
      <c r="C44" s="255" t="inlineStr">
        <is>
          <t>91.01.01-035</t>
        </is>
      </c>
      <c r="D44" s="256" t="inlineStr">
        <is>
          <t>Бульдозеры, мощность 79 кВт (108 л.с.)</t>
        </is>
      </c>
      <c r="E44" s="436" t="inlineStr">
        <is>
          <t>маш.-ч</t>
        </is>
      </c>
      <c r="F44" s="436" t="n">
        <v>45.864662</v>
      </c>
      <c r="G44" s="268" t="n">
        <v>79.06999999999999</v>
      </c>
      <c r="H44" s="251">
        <f>ROUND(F44*G44,2)</f>
        <v/>
      </c>
      <c r="I44" s="262" t="n"/>
    </row>
    <row r="45" ht="25.5" customHeight="1" s="361">
      <c r="A45" s="436" t="n">
        <v>31</v>
      </c>
      <c r="B45" s="408" t="n"/>
      <c r="C45" s="255" t="inlineStr">
        <is>
          <t>91.17.04-033</t>
        </is>
      </c>
      <c r="D45" s="256" t="inlineStr">
        <is>
          <t>Агрегаты сварочные двухпостовые для ручной сварки на тракторе, мощность 79 кВт (108 л.с.)</t>
        </is>
      </c>
      <c r="E45" s="436" t="inlineStr">
        <is>
          <t>маш.-ч</t>
        </is>
      </c>
      <c r="F45" s="436" t="n">
        <v>24.4</v>
      </c>
      <c r="G45" s="268" t="n">
        <v>133.97</v>
      </c>
      <c r="H45" s="251">
        <f>ROUND(F45*G45,2)</f>
        <v/>
      </c>
      <c r="I45" s="262" t="n"/>
    </row>
    <row r="46">
      <c r="A46" s="436" t="n">
        <v>32</v>
      </c>
      <c r="B46" s="408" t="n"/>
      <c r="C46" s="255" t="inlineStr">
        <is>
          <t>91.06.09-001</t>
        </is>
      </c>
      <c r="D46" s="256" t="inlineStr">
        <is>
          <t>Вышки телескопические 25 м</t>
        </is>
      </c>
      <c r="E46" s="436" t="inlineStr">
        <is>
          <t>маш.-ч</t>
        </is>
      </c>
      <c r="F46" s="436" t="n">
        <v>18.12</v>
      </c>
      <c r="G46" s="268" t="n">
        <v>142.7</v>
      </c>
      <c r="H46" s="251">
        <f>ROUND(F46*G46,2)</f>
        <v/>
      </c>
      <c r="I46" s="262" t="n"/>
    </row>
    <row r="47">
      <c r="A47" s="436" t="n">
        <v>33</v>
      </c>
      <c r="B47" s="408" t="n"/>
      <c r="C47" s="255" t="inlineStr">
        <is>
          <t>91.21.22-438</t>
        </is>
      </c>
      <c r="D47" s="256" t="inlineStr">
        <is>
          <t>Установка передвижная цеолитовая</t>
        </is>
      </c>
      <c r="E47" s="436" t="inlineStr">
        <is>
          <t>маш.-ч</t>
        </is>
      </c>
      <c r="F47" s="436" t="n">
        <v>66.63</v>
      </c>
      <c r="G47" s="268" t="n">
        <v>38.65</v>
      </c>
      <c r="H47" s="251">
        <f>ROUND(F47*G47,2)</f>
        <v/>
      </c>
      <c r="I47" s="262" t="n"/>
    </row>
    <row r="48">
      <c r="A48" s="436" t="n">
        <v>34</v>
      </c>
      <c r="B48" s="408" t="n"/>
      <c r="C48" s="255" t="inlineStr">
        <is>
          <t>91.14.02-001</t>
        </is>
      </c>
      <c r="D48" s="256" t="inlineStr">
        <is>
          <t>Автомобили бортовые, грузоподъемность до 5 т</t>
        </is>
      </c>
      <c r="E48" s="436" t="inlineStr">
        <is>
          <t>маш.-ч</t>
        </is>
      </c>
      <c r="F48" s="436" t="n">
        <v>34.090379</v>
      </c>
      <c r="G48" s="268" t="n">
        <v>65.70999999999999</v>
      </c>
      <c r="H48" s="251">
        <f>ROUND(F48*G48,2)</f>
        <v/>
      </c>
      <c r="I48" s="262" t="n"/>
    </row>
    <row r="49">
      <c r="A49" s="436" t="n">
        <v>35</v>
      </c>
      <c r="B49" s="408" t="n"/>
      <c r="C49" s="255" t="n">
        <v>350221</v>
      </c>
      <c r="D49" s="256" t="inlineStr">
        <is>
          <t>Маслоподогреватель</t>
        </is>
      </c>
      <c r="E49" s="436" t="inlineStr">
        <is>
          <t>маш.-ч</t>
        </is>
      </c>
      <c r="F49" s="436" t="n">
        <v>51.53</v>
      </c>
      <c r="G49" s="268" t="n">
        <v>38.87</v>
      </c>
      <c r="H49" s="251">
        <f>ROUND(F49*G49,2)</f>
        <v/>
      </c>
    </row>
    <row r="50" ht="25.5" customHeight="1" s="361">
      <c r="A50" s="436" t="n">
        <v>36</v>
      </c>
      <c r="B50" s="408" t="n"/>
      <c r="C50" s="255" t="n">
        <v>350801</v>
      </c>
      <c r="D50" s="256" t="inlineStr">
        <is>
          <t>Установка вакуумной обработки трансформаторного масла</t>
        </is>
      </c>
      <c r="E50" s="436" t="inlineStr">
        <is>
          <t>маш.-ч</t>
        </is>
      </c>
      <c r="F50" s="436" t="n">
        <v>22.74</v>
      </c>
      <c r="G50" s="268" t="n">
        <v>77.03</v>
      </c>
      <c r="H50" s="251">
        <f>ROUND(F50*G50,2)</f>
        <v/>
      </c>
    </row>
    <row r="51" ht="25.5" customHeight="1" s="361">
      <c r="A51" s="436" t="n">
        <v>37</v>
      </c>
      <c r="B51" s="408" t="n"/>
      <c r="C51" s="255" t="n">
        <v>21243</v>
      </c>
      <c r="D51" s="256" t="inlineStr">
        <is>
          <t>Краны на гусеничном ходу при работе на других видах строительства до 16 т</t>
        </is>
      </c>
      <c r="E51" s="436" t="inlineStr">
        <is>
          <t>маш.-ч</t>
        </is>
      </c>
      <c r="F51" s="436" t="n">
        <v>17.670697</v>
      </c>
      <c r="G51" s="268" t="n">
        <v>96.89</v>
      </c>
      <c r="H51" s="251">
        <f>ROUND(F51*G51,2)</f>
        <v/>
      </c>
      <c r="J51" s="231" t="n"/>
      <c r="L51" s="262" t="n"/>
    </row>
    <row r="52" ht="25.5" customFormat="1" customHeight="1" s="226">
      <c r="A52" s="436" t="n">
        <v>38</v>
      </c>
      <c r="B52" s="408" t="n"/>
      <c r="C52" s="255" t="n">
        <v>20129</v>
      </c>
      <c r="D52" s="256" t="inlineStr">
        <is>
          <t>Краны башенные при работе на других видах строительства 8 т</t>
        </is>
      </c>
      <c r="E52" s="436" t="inlineStr">
        <is>
          <t>маш.-ч</t>
        </is>
      </c>
      <c r="F52" s="436" t="n">
        <v>10.164241</v>
      </c>
      <c r="G52" s="268" t="n">
        <v>86.40000000000001</v>
      </c>
      <c r="H52" s="251">
        <f>ROUND(F52*G52,2)</f>
        <v/>
      </c>
      <c r="L52" s="262" t="n"/>
    </row>
    <row r="53" ht="51" customHeight="1" s="361">
      <c r="A53" s="436" t="n">
        <v>39</v>
      </c>
      <c r="B53" s="408" t="n"/>
      <c r="C53" s="255" t="n">
        <v>42901</v>
      </c>
      <c r="D53" s="25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436" t="inlineStr">
        <is>
          <t>маш.-ч</t>
        </is>
      </c>
      <c r="F53" s="436" t="n">
        <v>29.875</v>
      </c>
      <c r="G53" s="268" t="n">
        <v>26.32</v>
      </c>
      <c r="H53" s="251">
        <f>ROUND(F53*G53,2)</f>
        <v/>
      </c>
      <c r="L53" s="262" t="n"/>
    </row>
    <row r="54">
      <c r="A54" s="436" t="n">
        <v>40</v>
      </c>
      <c r="B54" s="408" t="n"/>
      <c r="C54" s="255" t="n">
        <v>350401</v>
      </c>
      <c r="D54" s="256" t="inlineStr">
        <is>
          <t>Насос вакуумный 3,6 м3/мин</t>
        </is>
      </c>
      <c r="E54" s="436" t="inlineStr">
        <is>
          <t>маш.-ч</t>
        </is>
      </c>
      <c r="F54" s="436" t="n">
        <v>125.2</v>
      </c>
      <c r="G54" s="268" t="n">
        <v>6.28</v>
      </c>
      <c r="H54" s="251">
        <f>ROUND(F54*G54,2)</f>
        <v/>
      </c>
      <c r="L54" s="262" t="n"/>
    </row>
    <row r="55" ht="25.5" customHeight="1" s="361">
      <c r="A55" s="436" t="n">
        <v>41</v>
      </c>
      <c r="B55" s="408" t="n"/>
      <c r="C55" s="255" t="n">
        <v>40502</v>
      </c>
      <c r="D55" s="256" t="inlineStr">
        <is>
          <t>Установки для сварки ручной дуговой (постоянного тока)</t>
        </is>
      </c>
      <c r="E55" s="436" t="inlineStr">
        <is>
          <t>маш.-ч</t>
        </is>
      </c>
      <c r="F55" s="436" t="n">
        <v>74.70549200000001</v>
      </c>
      <c r="G55" s="268" t="n">
        <v>8.1</v>
      </c>
      <c r="H55" s="251">
        <f>ROUND(F55*G55,2)</f>
        <v/>
      </c>
      <c r="I55" s="262" t="n"/>
      <c r="L55" s="262" t="n"/>
    </row>
    <row r="56">
      <c r="A56" s="436" t="n">
        <v>42</v>
      </c>
      <c r="B56" s="408" t="n"/>
      <c r="C56" s="255" t="n">
        <v>351101</v>
      </c>
      <c r="D56" s="256" t="inlineStr">
        <is>
          <t>Установка «Суховей»</t>
        </is>
      </c>
      <c r="E56" s="436" t="inlineStr">
        <is>
          <t>маш.-ч</t>
        </is>
      </c>
      <c r="F56" s="436" t="n">
        <v>42</v>
      </c>
      <c r="G56" s="268" t="n">
        <v>13.49</v>
      </c>
      <c r="H56" s="251">
        <f>ROUND(F56*G56,2)</f>
        <v/>
      </c>
      <c r="I56" s="262" t="n"/>
      <c r="L56" s="262" t="n"/>
    </row>
    <row r="57" ht="38.25" customHeight="1" s="361">
      <c r="A57" s="436" t="n">
        <v>43</v>
      </c>
      <c r="B57" s="408" t="n"/>
      <c r="C57" s="255" t="n">
        <v>100401</v>
      </c>
      <c r="D57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436" t="inlineStr">
        <is>
          <t>маш.-ч</t>
        </is>
      </c>
      <c r="F57" s="436" t="n">
        <v>6.3916</v>
      </c>
      <c r="G57" s="268" t="n">
        <v>87.59999999999999</v>
      </c>
      <c r="H57" s="251">
        <f>ROUND(F57*G57,2)</f>
        <v/>
      </c>
      <c r="I57" s="262" t="n"/>
      <c r="L57" s="262" t="n"/>
    </row>
    <row r="58" ht="25.5" customHeight="1" s="361">
      <c r="A58" s="436" t="n">
        <v>44</v>
      </c>
      <c r="B58" s="408" t="n"/>
      <c r="C58" s="255" t="n">
        <v>140101</v>
      </c>
      <c r="D58" s="256" t="inlineStr">
        <is>
          <t>Агрегаты копровые без дизель-молота на базе экскаватора 0,65 м3</t>
        </is>
      </c>
      <c r="E58" s="436" t="inlineStr">
        <is>
          <t>маш.-ч</t>
        </is>
      </c>
      <c r="F58" s="436" t="n">
        <v>2.899875</v>
      </c>
      <c r="G58" s="268" t="n">
        <v>190.94</v>
      </c>
      <c r="H58" s="251">
        <f>ROUND(F58*G58,2)</f>
        <v/>
      </c>
      <c r="I58" s="262" t="n"/>
      <c r="L58" s="262" t="n"/>
    </row>
    <row r="59">
      <c r="A59" s="436" t="n">
        <v>45</v>
      </c>
      <c r="B59" s="408" t="n"/>
      <c r="C59" s="255" t="n">
        <v>30902</v>
      </c>
      <c r="D59" s="256" t="inlineStr">
        <is>
          <t>Подъемники гидравлические высотой подъема 10 м</t>
        </is>
      </c>
      <c r="E59" s="436" t="inlineStr">
        <is>
          <t>маш.-ч</t>
        </is>
      </c>
      <c r="F59" s="436" t="n">
        <v>13.15391</v>
      </c>
      <c r="G59" s="268" t="n">
        <v>29.6</v>
      </c>
      <c r="H59" s="251">
        <f>ROUND(F59*G59,2)</f>
        <v/>
      </c>
      <c r="I59" s="262" t="n"/>
    </row>
    <row r="60" ht="25.5" customHeight="1" s="361">
      <c r="A60" s="436" t="n">
        <v>46</v>
      </c>
      <c r="B60" s="408" t="n"/>
      <c r="C60" s="255" t="n">
        <v>350100</v>
      </c>
      <c r="D60" s="256" t="inlineStr">
        <is>
          <t>Выпрямитель полупроводниковый для подогрева трансформаторов</t>
        </is>
      </c>
      <c r="E60" s="436" t="inlineStr">
        <is>
          <t>маш.-ч</t>
        </is>
      </c>
      <c r="F60" s="436" t="n">
        <v>90.3</v>
      </c>
      <c r="G60" s="268" t="n">
        <v>3.82</v>
      </c>
      <c r="H60" s="251">
        <f>ROUND(F60*G60,2)</f>
        <v/>
      </c>
    </row>
    <row r="61">
      <c r="A61" s="436" t="n">
        <v>47</v>
      </c>
      <c r="B61" s="408" t="n"/>
      <c r="C61" s="255" t="n">
        <v>121011</v>
      </c>
      <c r="D61" s="256" t="inlineStr">
        <is>
          <t>Котлы битумные передвижные 400 л</t>
        </is>
      </c>
      <c r="E61" s="436" t="inlineStr">
        <is>
          <t>маш.-ч</t>
        </is>
      </c>
      <c r="F61" s="436" t="n">
        <v>8.43173</v>
      </c>
      <c r="G61" s="268" t="n">
        <v>30</v>
      </c>
      <c r="H61" s="251">
        <f>ROUND(F61*G61,2)</f>
        <v/>
      </c>
    </row>
    <row r="62" ht="25.5" customHeight="1" s="361">
      <c r="A62" s="436" t="n">
        <v>48</v>
      </c>
      <c r="B62" s="408" t="n"/>
      <c r="C62" s="255" t="n">
        <v>150702</v>
      </c>
      <c r="D62" s="256" t="inlineStr">
        <is>
          <t>Трубоукладчики для труб диаметром до 700 мм грузоподъемностью 12,5 т</t>
        </is>
      </c>
      <c r="E62" s="436" t="inlineStr">
        <is>
          <t>маш.-ч</t>
        </is>
      </c>
      <c r="F62" s="436" t="n">
        <v>1.212675</v>
      </c>
      <c r="G62" s="268" t="n">
        <v>152.5</v>
      </c>
      <c r="H62" s="251">
        <f>ROUND(F62*G62,2)</f>
        <v/>
      </c>
    </row>
    <row r="63">
      <c r="A63" s="436" t="n">
        <v>49</v>
      </c>
      <c r="B63" s="408" t="n"/>
      <c r="C63" s="255" t="n">
        <v>30101</v>
      </c>
      <c r="D63" s="256" t="inlineStr">
        <is>
          <t>Автопогрузчики 5 т</t>
        </is>
      </c>
      <c r="E63" s="436" t="inlineStr">
        <is>
          <t>маш.-ч</t>
        </is>
      </c>
      <c r="F63" s="436" t="n">
        <v>1.960916</v>
      </c>
      <c r="G63" s="268" t="n">
        <v>89.98999999999999</v>
      </c>
      <c r="H63" s="251">
        <f>ROUND(F63*G63,2)</f>
        <v/>
      </c>
    </row>
    <row r="64">
      <c r="A64" s="436" t="n">
        <v>50</v>
      </c>
      <c r="B64" s="408" t="n"/>
      <c r="C64" s="255" t="n">
        <v>140503</v>
      </c>
      <c r="D64" s="256" t="inlineStr">
        <is>
          <t>Дизель-молоты 1,8 т</t>
        </is>
      </c>
      <c r="E64" s="436" t="inlineStr">
        <is>
          <t>маш.-ч</t>
        </is>
      </c>
      <c r="F64" s="436" t="n">
        <v>2.899875</v>
      </c>
      <c r="G64" s="268" t="n">
        <v>56.77</v>
      </c>
      <c r="H64" s="251">
        <f>ROUND(F64*G64,2)</f>
        <v/>
      </c>
    </row>
    <row r="65" ht="25.5" customHeight="1" s="361">
      <c r="A65" s="436" t="n">
        <v>51</v>
      </c>
      <c r="B65" s="408" t="n"/>
      <c r="C65" s="255" t="n">
        <v>21143</v>
      </c>
      <c r="D65" s="256" t="inlineStr">
        <is>
          <t>Краны на автомобильном ходу при работе на других видах строительства 16 т</t>
        </is>
      </c>
      <c r="E65" s="436" t="inlineStr">
        <is>
          <t>маш.-ч</t>
        </is>
      </c>
      <c r="F65" s="436" t="n">
        <v>1.377836</v>
      </c>
      <c r="G65" s="268" t="n">
        <v>115.4</v>
      </c>
      <c r="H65" s="251">
        <f>ROUND(F65*G65,2)</f>
        <v/>
      </c>
    </row>
    <row r="66">
      <c r="A66" s="436" t="n">
        <v>52</v>
      </c>
      <c r="B66" s="408" t="n"/>
      <c r="C66" s="255" t="n">
        <v>40102</v>
      </c>
      <c r="D66" s="256" t="inlineStr">
        <is>
          <t>Электростанции передвижные 4 кВт</t>
        </is>
      </c>
      <c r="E66" s="436" t="inlineStr">
        <is>
          <t>маш.-ч</t>
        </is>
      </c>
      <c r="F66" s="436" t="n">
        <v>3.4655</v>
      </c>
      <c r="G66" s="268" t="n">
        <v>27.11</v>
      </c>
      <c r="H66" s="251">
        <f>ROUND(F66*G66,2)</f>
        <v/>
      </c>
      <c r="I66" s="262" t="n"/>
      <c r="L66" s="262" t="n"/>
    </row>
    <row r="67" ht="25.5" customHeight="1" s="361">
      <c r="A67" s="436" t="n">
        <v>53</v>
      </c>
      <c r="B67" s="408" t="n"/>
      <c r="C67" s="255" t="n">
        <v>10410</v>
      </c>
      <c r="D67" s="256" t="inlineStr">
        <is>
          <t>Тракторы на пневмоколесном ходу при работе на других видах строительства 59 кВт (80 л.с.)</t>
        </is>
      </c>
      <c r="E67" s="436" t="inlineStr">
        <is>
          <t>маш.-ч</t>
        </is>
      </c>
      <c r="F67" s="436" t="n">
        <v>1.24</v>
      </c>
      <c r="G67" s="268" t="n">
        <v>74.61</v>
      </c>
      <c r="H67" s="251">
        <f>ROUND(F67*G67,2)</f>
        <v/>
      </c>
      <c r="I67" s="262" t="n"/>
      <c r="L67" s="262" t="n"/>
    </row>
    <row r="68">
      <c r="A68" s="436" t="n">
        <v>54</v>
      </c>
      <c r="B68" s="408" t="n"/>
      <c r="C68" s="255" t="n">
        <v>120907</v>
      </c>
      <c r="D68" s="256" t="inlineStr">
        <is>
          <t>Катки дорожные самоходные гладкие 13 т</t>
        </is>
      </c>
      <c r="E68" s="436" t="inlineStr">
        <is>
          <t>маш.-ч</t>
        </is>
      </c>
      <c r="F68" s="436" t="n">
        <v>0.65664</v>
      </c>
      <c r="G68" s="268" t="n">
        <v>121</v>
      </c>
      <c r="H68" s="251">
        <f>ROUND(F68*G68,2)</f>
        <v/>
      </c>
      <c r="I68" s="262" t="n"/>
      <c r="L68" s="262" t="n"/>
    </row>
    <row r="69" ht="25.5" customHeight="1" s="361">
      <c r="A69" s="436" t="n">
        <v>55</v>
      </c>
      <c r="B69" s="408" t="n"/>
      <c r="C69" s="255" t="n">
        <v>30203</v>
      </c>
      <c r="D69" s="256" t="inlineStr">
        <is>
          <t>Домкраты гидравлические грузоподъемностью 63-100 т</t>
        </is>
      </c>
      <c r="E69" s="436" t="inlineStr">
        <is>
          <t>маш.-ч</t>
        </is>
      </c>
      <c r="F69" s="436" t="n">
        <v>81.636196</v>
      </c>
      <c r="G69" s="268" t="n">
        <v>0.9</v>
      </c>
      <c r="H69" s="251">
        <f>ROUND(F69*G69,2)</f>
        <v/>
      </c>
      <c r="I69" s="262" t="n"/>
      <c r="L69" s="262" t="n"/>
    </row>
    <row r="70">
      <c r="A70" s="436" t="n">
        <v>56</v>
      </c>
      <c r="B70" s="408" t="n"/>
      <c r="C70" s="255" t="n">
        <v>110901</v>
      </c>
      <c r="D70" s="256" t="inlineStr">
        <is>
          <t>Растворосмесители передвижные 65 л</t>
        </is>
      </c>
      <c r="E70" s="436" t="inlineStr">
        <is>
          <t>маш.-ч</t>
        </is>
      </c>
      <c r="F70" s="436" t="n">
        <v>3.972379</v>
      </c>
      <c r="G70" s="268" t="n">
        <v>12.39</v>
      </c>
      <c r="H70" s="251">
        <f>ROUND(F70*G70,2)</f>
        <v/>
      </c>
      <c r="I70" s="262" t="n"/>
      <c r="L70" s="262" t="n"/>
    </row>
    <row r="71" ht="38.25" customHeight="1" s="361">
      <c r="A71" s="436" t="n">
        <v>57</v>
      </c>
      <c r="B71" s="408" t="n"/>
      <c r="C71" s="255" t="n">
        <v>340201</v>
      </c>
      <c r="D71" s="25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436" t="inlineStr">
        <is>
          <t>маш.-ч</t>
        </is>
      </c>
      <c r="F71" s="436" t="n">
        <v>7.8678</v>
      </c>
      <c r="G71" s="268" t="n">
        <v>5.59</v>
      </c>
      <c r="H71" s="251">
        <f>ROUND(F71*G71,2)</f>
        <v/>
      </c>
      <c r="I71" s="262" t="n"/>
    </row>
    <row r="72">
      <c r="A72" s="436" t="n">
        <v>58</v>
      </c>
      <c r="B72" s="408" t="n"/>
      <c r="C72" s="255" t="n">
        <v>351251</v>
      </c>
      <c r="D72" s="256" t="inlineStr">
        <is>
          <t>Шкаф сушильный</t>
        </is>
      </c>
      <c r="E72" s="436" t="inlineStr">
        <is>
          <t>маш.-ч</t>
        </is>
      </c>
      <c r="F72" s="436" t="n">
        <v>16.24</v>
      </c>
      <c r="G72" s="268" t="n">
        <v>2.67</v>
      </c>
      <c r="H72" s="251">
        <f>ROUND(F72*G72,2)</f>
        <v/>
      </c>
      <c r="I72" s="262" t="n"/>
    </row>
    <row r="73">
      <c r="A73" s="436" t="n">
        <v>59</v>
      </c>
      <c r="B73" s="408" t="n"/>
      <c r="C73" s="255" t="n">
        <v>331305</v>
      </c>
      <c r="D73" s="256" t="inlineStr">
        <is>
          <t>Пылесосы промышленные</t>
        </is>
      </c>
      <c r="E73" s="436" t="inlineStr">
        <is>
          <t>маш.-ч</t>
        </is>
      </c>
      <c r="F73" s="436" t="n">
        <v>14.57</v>
      </c>
      <c r="G73" s="268" t="n">
        <v>2.7</v>
      </c>
      <c r="H73" s="251">
        <f>ROUND(F73*G73,2)</f>
        <v/>
      </c>
    </row>
    <row r="74" ht="25.5" customHeight="1" s="361">
      <c r="A74" s="436" t="n">
        <v>60</v>
      </c>
      <c r="B74" s="408" t="n"/>
      <c r="C74" s="255" t="n">
        <v>120902</v>
      </c>
      <c r="D74" s="256" t="inlineStr">
        <is>
          <t>Катки дорожные самоходные вибрационные типа DYNAPAC, HAMM, BOMAG, 2,2 т</t>
        </is>
      </c>
      <c r="E74" s="436" t="inlineStr">
        <is>
          <t>маш.-ч</t>
        </is>
      </c>
      <c r="F74" s="436" t="n">
        <v>0.46592</v>
      </c>
      <c r="G74" s="268" t="n">
        <v>77.43000000000001</v>
      </c>
      <c r="H74" s="251">
        <f>ROUND(F74*G74,2)</f>
        <v/>
      </c>
    </row>
    <row r="75" ht="25.5" customHeight="1" s="361">
      <c r="A75" s="436" t="n">
        <v>61</v>
      </c>
      <c r="B75" s="408" t="n"/>
      <c r="C75" s="255" t="n">
        <v>160401</v>
      </c>
      <c r="D75" s="256" t="inlineStr">
        <is>
          <t>Машины бурильно-крановые на тракторе 66 кВт (90 л.с.), глубина бурения 1,5-3 м</t>
        </is>
      </c>
      <c r="E75" s="436" t="inlineStr">
        <is>
          <t>маш.-ч</t>
        </is>
      </c>
      <c r="F75" s="436" t="n">
        <v>0.2471</v>
      </c>
      <c r="G75" s="268" t="n">
        <v>140.95</v>
      </c>
      <c r="H75" s="251">
        <f>ROUND(F75*G75,2)</f>
        <v/>
      </c>
    </row>
    <row r="76" ht="25.5" customHeight="1" s="361">
      <c r="A76" s="436" t="n">
        <v>62</v>
      </c>
      <c r="B76" s="408" t="n"/>
      <c r="C76" s="255" t="n">
        <v>331100</v>
      </c>
      <c r="D76" s="256" t="inlineStr">
        <is>
          <t>Трамбовки пневматические при работе от передвижных компрессорных станций</t>
        </is>
      </c>
      <c r="E76" s="436" t="inlineStr">
        <is>
          <t>маш.-ч</t>
        </is>
      </c>
      <c r="F76" s="436" t="n">
        <v>59.952333</v>
      </c>
      <c r="G76" s="268" t="n">
        <v>0.55</v>
      </c>
      <c r="H76" s="251">
        <f>ROUND(F76*G76,2)</f>
        <v/>
      </c>
    </row>
    <row r="77">
      <c r="A77" s="436" t="n">
        <v>63</v>
      </c>
      <c r="B77" s="408" t="n"/>
      <c r="C77" s="255" t="n">
        <v>31910</v>
      </c>
      <c r="D77" s="256" t="inlineStr">
        <is>
          <t>Люлька</t>
        </is>
      </c>
      <c r="E77" s="436" t="inlineStr">
        <is>
          <t>маш.-ч</t>
        </is>
      </c>
      <c r="F77" s="436" t="n">
        <v>0.6032</v>
      </c>
      <c r="G77" s="268" t="n">
        <v>53.87</v>
      </c>
      <c r="H77" s="251">
        <f>ROUND(F77*G77,2)</f>
        <v/>
      </c>
    </row>
    <row r="78">
      <c r="A78" s="436" t="n">
        <v>64</v>
      </c>
      <c r="B78" s="408" t="n"/>
      <c r="C78" s="255" t="n">
        <v>111100</v>
      </c>
      <c r="D78" s="256" t="inlineStr">
        <is>
          <t>Вибратор глубинный</t>
        </is>
      </c>
      <c r="E78" s="436" t="inlineStr">
        <is>
          <t>маш.-ч</t>
        </is>
      </c>
      <c r="F78" s="436" t="n">
        <v>12.703987</v>
      </c>
      <c r="G78" s="268" t="n">
        <v>1.9</v>
      </c>
      <c r="H78" s="251">
        <f>ROUND(F78*G78,2)</f>
        <v/>
      </c>
    </row>
    <row r="79" ht="25.5" customHeight="1" s="361">
      <c r="A79" s="436" t="n">
        <v>65</v>
      </c>
      <c r="B79" s="408" t="n"/>
      <c r="C79" s="255" t="n">
        <v>350202</v>
      </c>
      <c r="D79" s="256" t="inlineStr">
        <is>
          <t>Маслонасосы шестеренные, производительность м3/час 2,3</t>
        </is>
      </c>
      <c r="E79" s="436" t="inlineStr">
        <is>
          <t>маш.-ч</t>
        </is>
      </c>
      <c r="F79" s="436" t="n">
        <v>21.53</v>
      </c>
      <c r="G79" s="268" t="n">
        <v>0.9</v>
      </c>
      <c r="H79" s="251">
        <f>ROUND(F79*G79,2)</f>
        <v/>
      </c>
    </row>
    <row r="80">
      <c r="A80" s="436" t="n">
        <v>66</v>
      </c>
      <c r="B80" s="408" t="n"/>
      <c r="C80" s="255" t="n">
        <v>121601</v>
      </c>
      <c r="D80" s="256" t="inlineStr">
        <is>
          <t>Машины поливомоечные 6000 л</t>
        </is>
      </c>
      <c r="E80" s="436" t="inlineStr">
        <is>
          <t>маш.-ч</t>
        </is>
      </c>
      <c r="F80" s="436" t="n">
        <v>0.165031</v>
      </c>
      <c r="G80" s="268" t="n">
        <v>110</v>
      </c>
      <c r="H80" s="251">
        <f>ROUND(F80*G80,2)</f>
        <v/>
      </c>
      <c r="J80" s="231" t="n"/>
      <c r="L80" s="262" t="n"/>
    </row>
    <row r="81" customFormat="1" s="226">
      <c r="A81" s="436" t="n">
        <v>67</v>
      </c>
      <c r="B81" s="408" t="n"/>
      <c r="C81" s="255" t="n">
        <v>120906</v>
      </c>
      <c r="D81" s="256" t="inlineStr">
        <is>
          <t>Катки дорожные самоходные гладкие 8 т</t>
        </is>
      </c>
      <c r="E81" s="436" t="inlineStr">
        <is>
          <t>маш.-ч</t>
        </is>
      </c>
      <c r="F81" s="436" t="n">
        <v>0.238606</v>
      </c>
      <c r="G81" s="268" t="n">
        <v>75</v>
      </c>
      <c r="H81" s="251">
        <f>ROUND(F81*G81,2)</f>
        <v/>
      </c>
      <c r="L81" s="262" t="n"/>
    </row>
    <row r="82">
      <c r="A82" s="436" t="n">
        <v>68</v>
      </c>
      <c r="B82" s="408" t="n"/>
      <c r="C82" s="255" t="n">
        <v>350701</v>
      </c>
      <c r="D82" s="256" t="inlineStr">
        <is>
          <t>Станция насосная для привода гидродомкратов</t>
        </is>
      </c>
      <c r="E82" s="436" t="inlineStr">
        <is>
          <t>маш.-ч</t>
        </is>
      </c>
      <c r="F82" s="436" t="n">
        <v>9.050000000000001</v>
      </c>
      <c r="G82" s="268" t="n">
        <v>1.82</v>
      </c>
      <c r="H82" s="251">
        <f>ROUND(F82*G82,2)</f>
        <v/>
      </c>
      <c r="L82" s="262" t="n"/>
    </row>
    <row r="83">
      <c r="A83" s="436" t="n">
        <v>69</v>
      </c>
      <c r="B83" s="408" t="n"/>
      <c r="C83" s="255" t="n">
        <v>400101</v>
      </c>
      <c r="D83" s="256" t="inlineStr">
        <is>
          <t>Тягачи седельные, грузоподъемность 12 т</t>
        </is>
      </c>
      <c r="E83" s="436" t="inlineStr">
        <is>
          <t>маш.-ч</t>
        </is>
      </c>
      <c r="F83" s="436" t="n">
        <v>0.123025</v>
      </c>
      <c r="G83" s="268" t="n">
        <v>127.82</v>
      </c>
      <c r="H83" s="251">
        <f>ROUND(F83*G83,2)</f>
        <v/>
      </c>
      <c r="L83" s="262" t="n"/>
    </row>
    <row r="84">
      <c r="A84" s="436" t="n">
        <v>70</v>
      </c>
      <c r="B84" s="408" t="n"/>
      <c r="C84" s="255" t="n">
        <v>120202</v>
      </c>
      <c r="D84" s="256" t="inlineStr">
        <is>
          <t>Автогрейдеры среднего типа 99 кВт (135 л.с.)</t>
        </is>
      </c>
      <c r="E84" s="436" t="inlineStr">
        <is>
          <t>маш.-ч</t>
        </is>
      </c>
      <c r="F84" s="436" t="n">
        <v>0.111723</v>
      </c>
      <c r="G84" s="268" t="n">
        <v>123</v>
      </c>
      <c r="H84" s="251">
        <f>ROUND(F84*G84,2)</f>
        <v/>
      </c>
      <c r="I84" s="262" t="n"/>
      <c r="L84" s="262" t="n"/>
    </row>
    <row r="85" ht="25.5" customHeight="1" s="361">
      <c r="A85" s="436" t="n">
        <v>71</v>
      </c>
      <c r="B85" s="408" t="n"/>
      <c r="C85" s="255" t="n">
        <v>30954</v>
      </c>
      <c r="D85" s="256" t="inlineStr">
        <is>
          <t>Подъемники грузоподъемностью до 500 кг одномачтовые, высота подъема 45 м</t>
        </is>
      </c>
      <c r="E85" s="436" t="inlineStr">
        <is>
          <t>маш.-ч</t>
        </is>
      </c>
      <c r="F85" s="436" t="n">
        <v>0.380587</v>
      </c>
      <c r="G85" s="268" t="n">
        <v>31.26</v>
      </c>
      <c r="H85" s="251">
        <f>ROUND(F85*G85,2)</f>
        <v/>
      </c>
      <c r="I85" s="262" t="n"/>
      <c r="L85" s="262" t="n"/>
    </row>
    <row r="86">
      <c r="A86" s="436" t="n">
        <v>72</v>
      </c>
      <c r="B86" s="408" t="n"/>
      <c r="C86" s="255" t="n">
        <v>153101</v>
      </c>
      <c r="D86" s="256" t="inlineStr">
        <is>
          <t>Катки дорожные самоходные гладкие 5 т</t>
        </is>
      </c>
      <c r="E86" s="436" t="inlineStr">
        <is>
          <t>маш.-ч</t>
        </is>
      </c>
      <c r="F86" s="436" t="n">
        <v>0.07842399999999999</v>
      </c>
      <c r="G86" s="268" t="n">
        <v>112.14</v>
      </c>
      <c r="H86" s="251">
        <f>ROUND(F86*G86,2)</f>
        <v/>
      </c>
      <c r="I86" s="262" t="n"/>
      <c r="L86" s="262" t="n"/>
    </row>
    <row r="87">
      <c r="A87" s="436" t="n">
        <v>73</v>
      </c>
      <c r="B87" s="408" t="n"/>
      <c r="C87" s="255" t="n">
        <v>330301</v>
      </c>
      <c r="D87" s="256" t="inlineStr">
        <is>
          <t>Машины шлифовальные электрические</t>
        </is>
      </c>
      <c r="E87" s="436" t="inlineStr">
        <is>
          <t>маш.-ч</t>
        </is>
      </c>
      <c r="F87" s="436" t="n">
        <v>1.463807</v>
      </c>
      <c r="G87" s="268" t="n">
        <v>5.13</v>
      </c>
      <c r="H87" s="251">
        <f>ROUND(F87*G87,2)</f>
        <v/>
      </c>
      <c r="I87" s="262" t="n"/>
      <c r="L87" s="262" t="n"/>
    </row>
    <row r="88" ht="25.5" customHeight="1" s="361">
      <c r="A88" s="436" t="n">
        <v>74</v>
      </c>
      <c r="B88" s="408" t="n"/>
      <c r="C88" s="255" t="n">
        <v>41000</v>
      </c>
      <c r="D88" s="256" t="inlineStr">
        <is>
          <t>Преобразователи сварочные с номинальным сварочным током 315-500 А</t>
        </is>
      </c>
      <c r="E88" s="436" t="inlineStr">
        <is>
          <t>маш.-ч</t>
        </is>
      </c>
      <c r="F88" s="436" t="n">
        <v>0.458008</v>
      </c>
      <c r="G88" s="268" t="n">
        <v>12.31</v>
      </c>
      <c r="H88" s="251">
        <f>ROUND(F88*G88,2)</f>
        <v/>
      </c>
      <c r="I88" s="262" t="n"/>
    </row>
    <row r="89">
      <c r="A89" s="436" t="n">
        <v>75</v>
      </c>
      <c r="B89" s="408" t="n"/>
      <c r="C89" s="255" t="n">
        <v>111301</v>
      </c>
      <c r="D89" s="256" t="inlineStr">
        <is>
          <t>Вибратор поверхностный</t>
        </is>
      </c>
      <c r="E89" s="436" t="inlineStr">
        <is>
          <t>маш.-ч</t>
        </is>
      </c>
      <c r="F89" s="436" t="n">
        <v>11.184151</v>
      </c>
      <c r="G89" s="268" t="n">
        <v>0.5</v>
      </c>
      <c r="H89" s="251">
        <f>ROUND(F89*G89,2)</f>
        <v/>
      </c>
    </row>
    <row r="90">
      <c r="A90" s="436" t="n">
        <v>76</v>
      </c>
      <c r="B90" s="408" t="n"/>
      <c r="C90" s="255" t="n">
        <v>400051</v>
      </c>
      <c r="D90" s="256" t="inlineStr">
        <is>
          <t>Автомобиль-самосвал, грузоподъемность до 7 т</t>
        </is>
      </c>
      <c r="E90" s="436" t="inlineStr">
        <is>
          <t>маш.-ч</t>
        </is>
      </c>
      <c r="F90" s="436" t="n">
        <v>0.04136</v>
      </c>
      <c r="G90" s="268" t="n">
        <v>111</v>
      </c>
      <c r="H90" s="251">
        <f>ROUND(F90*G90,2)</f>
        <v/>
      </c>
    </row>
    <row r="91">
      <c r="A91" s="436" t="n">
        <v>77</v>
      </c>
      <c r="B91" s="408" t="n"/>
      <c r="C91" s="255" t="n">
        <v>121803</v>
      </c>
      <c r="D91" s="256" t="inlineStr">
        <is>
          <t>Распределители каменной мелочи</t>
        </is>
      </c>
      <c r="E91" s="436" t="inlineStr">
        <is>
          <t>маш.-ч</t>
        </is>
      </c>
      <c r="F91" s="436" t="n">
        <v>0.0312</v>
      </c>
      <c r="G91" s="268" t="n">
        <v>116.64</v>
      </c>
      <c r="H91" s="251">
        <f>ROUND(F91*G91,2)</f>
        <v/>
      </c>
    </row>
    <row r="92">
      <c r="A92" s="436" t="n">
        <v>78</v>
      </c>
      <c r="B92" s="408" t="n"/>
      <c r="C92" s="255" t="n">
        <v>40504</v>
      </c>
      <c r="D92" s="256" t="inlineStr">
        <is>
          <t>Аппарат для газовой сварки и резки</t>
        </is>
      </c>
      <c r="E92" s="436" t="inlineStr">
        <is>
          <t>маш.-ч</t>
        </is>
      </c>
      <c r="F92" s="436" t="n">
        <v>2.809985</v>
      </c>
      <c r="G92" s="268" t="n">
        <v>1.2</v>
      </c>
      <c r="H92" s="251">
        <f>ROUND(F92*G92,2)</f>
        <v/>
      </c>
    </row>
    <row r="93" ht="25.5" customHeight="1" s="361">
      <c r="A93" s="436" t="n">
        <v>79</v>
      </c>
      <c r="B93" s="408" t="n"/>
      <c r="C93" s="255" t="n">
        <v>10312</v>
      </c>
      <c r="D93" s="256" t="inlineStr">
        <is>
          <t>Тракторы на гусеничном ходу при работе на других видах строительства 79 кВт (108 л.с.)</t>
        </is>
      </c>
      <c r="E93" s="436" t="inlineStr">
        <is>
          <t>маш.-ч</t>
        </is>
      </c>
      <c r="F93" s="436" t="n">
        <v>0.03456</v>
      </c>
      <c r="G93" s="268" t="n">
        <v>83.09999999999999</v>
      </c>
      <c r="H93" s="251">
        <f>ROUND(F93*G93,2)</f>
        <v/>
      </c>
    </row>
    <row r="94" ht="25.5" customHeight="1" s="361">
      <c r="A94" s="436" t="n">
        <v>80</v>
      </c>
      <c r="B94" s="408" t="n"/>
      <c r="C94" s="255" t="n">
        <v>30404</v>
      </c>
      <c r="D94" s="256" t="inlineStr">
        <is>
          <t>Лебедки электрические тяговым усилием до 31,39 кН (3,2 т)</t>
        </is>
      </c>
      <c r="E94" s="436" t="inlineStr">
        <is>
          <t>маш.-ч</t>
        </is>
      </c>
      <c r="F94" s="436" t="n">
        <v>0.315</v>
      </c>
      <c r="G94" s="268" t="n">
        <v>6.9</v>
      </c>
      <c r="H94" s="251">
        <f>ROUND(F94*G94,2)</f>
        <v/>
      </c>
    </row>
    <row r="95">
      <c r="A95" s="436" t="n">
        <v>81</v>
      </c>
      <c r="B95" s="408" t="n"/>
      <c r="C95" s="255" t="n">
        <v>122801</v>
      </c>
      <c r="D95" s="256" t="inlineStr">
        <is>
          <t>Виброплита с двигателем внутреннего сгорания</t>
        </is>
      </c>
      <c r="E95" s="436" t="inlineStr">
        <is>
          <t>маш.-ч</t>
        </is>
      </c>
      <c r="F95" s="436" t="n">
        <v>0.031773</v>
      </c>
      <c r="G95" s="268" t="n">
        <v>60</v>
      </c>
      <c r="H95" s="251">
        <f>ROUND(F95*G95,2)</f>
        <v/>
      </c>
      <c r="I95" s="262" t="n"/>
      <c r="L95" s="262" t="n"/>
    </row>
    <row r="96" ht="25.5" customHeight="1" s="361">
      <c r="A96" s="436" t="n">
        <v>82</v>
      </c>
      <c r="B96" s="408" t="n"/>
      <c r="C96" s="255" t="n">
        <v>400111</v>
      </c>
      <c r="D96" s="256" t="inlineStr">
        <is>
          <t>Полуприцепы общего назначения, грузоподъемность 12 т</t>
        </is>
      </c>
      <c r="E96" s="436" t="inlineStr">
        <is>
          <t>маш.-ч</t>
        </is>
      </c>
      <c r="F96" s="436" t="n">
        <v>0.123025</v>
      </c>
      <c r="G96" s="268" t="n">
        <v>12</v>
      </c>
      <c r="H96" s="251">
        <f>ROUND(F96*G96,2)</f>
        <v/>
      </c>
      <c r="I96" s="262" t="n"/>
      <c r="L96" s="262" t="n"/>
    </row>
    <row r="97">
      <c r="A97" s="436" t="n">
        <v>83</v>
      </c>
      <c r="B97" s="408" t="n"/>
      <c r="C97" s="255" t="n">
        <v>331532</v>
      </c>
      <c r="D97" s="256" t="inlineStr">
        <is>
          <t>Пила цепная электрическая</t>
        </is>
      </c>
      <c r="E97" s="436" t="inlineStr">
        <is>
          <t>маш.-ч</t>
        </is>
      </c>
      <c r="F97" s="436" t="n">
        <v>0.430513</v>
      </c>
      <c r="G97" s="268" t="n">
        <v>3.27</v>
      </c>
      <c r="H97" s="251">
        <f>ROUND(F97*G97,2)</f>
        <v/>
      </c>
      <c r="I97" s="262" t="n"/>
      <c r="L97" s="262" t="n"/>
    </row>
    <row r="98" ht="25.5" customHeight="1" s="361">
      <c r="A98" s="436" t="n">
        <v>84</v>
      </c>
      <c r="B98" s="408" t="n"/>
      <c r="C98" s="255" t="n">
        <v>340101</v>
      </c>
      <c r="D98" s="256" t="inlineStr">
        <is>
          <t>Агрегаты окрасочные высокого давления для окраски поверхностей конструкций мощностью 1 кВт</t>
        </is>
      </c>
      <c r="E98" s="436" t="inlineStr">
        <is>
          <t>маш.-ч</t>
        </is>
      </c>
      <c r="F98" s="436" t="n">
        <v>0.06249</v>
      </c>
      <c r="G98" s="268" t="n">
        <v>6.82</v>
      </c>
      <c r="H98" s="251">
        <f>ROUND(F98*G98,2)</f>
        <v/>
      </c>
      <c r="I98" s="262" t="n"/>
      <c r="L98" s="262" t="n"/>
    </row>
    <row r="99" ht="25.5" customHeight="1" s="361">
      <c r="A99" s="436" t="n">
        <v>85</v>
      </c>
      <c r="B99" s="408" t="n"/>
      <c r="C99" s="255" t="n">
        <v>20403</v>
      </c>
      <c r="D99" s="256" t="inlineStr">
        <is>
          <t>Краны козловые при работе на монтаже технологического оборудования 32 т</t>
        </is>
      </c>
      <c r="E99" s="436" t="inlineStr">
        <is>
          <t>маш.-ч</t>
        </is>
      </c>
      <c r="F99" s="436" t="n">
        <v>0.003333</v>
      </c>
      <c r="G99" s="268" t="n">
        <v>120.52</v>
      </c>
      <c r="H99" s="251">
        <f>ROUND(F99*G99,2)</f>
        <v/>
      </c>
      <c r="I99" s="262" t="n"/>
    </row>
    <row r="100">
      <c r="A100" s="436" t="n">
        <v>86</v>
      </c>
      <c r="B100" s="408" t="n"/>
      <c r="C100" s="255" t="n">
        <v>91400</v>
      </c>
      <c r="D100" s="256" t="inlineStr">
        <is>
          <t>Рыхлители прицепные (без трактора)</t>
        </is>
      </c>
      <c r="E100" s="436" t="inlineStr">
        <is>
          <t>маш.-ч</t>
        </is>
      </c>
      <c r="F100" s="436" t="n">
        <v>0.03456</v>
      </c>
      <c r="G100" s="268" t="n">
        <v>8</v>
      </c>
      <c r="H100" s="251">
        <f>ROUND(F100*G100,2)</f>
        <v/>
      </c>
      <c r="I100" s="262" t="n"/>
    </row>
    <row r="101">
      <c r="A101" s="436" t="n">
        <v>87</v>
      </c>
      <c r="B101" s="408" t="n"/>
      <c r="C101" s="255" t="n">
        <v>120102</v>
      </c>
      <c r="D101" s="256" t="inlineStr">
        <is>
          <t>Автогудронаторы 7000 л</t>
        </is>
      </c>
      <c r="E101" s="436" t="inlineStr">
        <is>
          <t>маш.-ч</t>
        </is>
      </c>
      <c r="F101" s="436" t="n">
        <v>0.002205</v>
      </c>
      <c r="G101" s="268" t="n">
        <v>115.24</v>
      </c>
      <c r="H101" s="251">
        <f>ROUND(F101*G101,2)</f>
        <v/>
      </c>
    </row>
    <row r="102" ht="25.5" customHeight="1" s="361">
      <c r="A102" s="436" t="n">
        <v>88</v>
      </c>
      <c r="B102" s="408" t="n"/>
      <c r="C102" s="255" t="n">
        <v>30403</v>
      </c>
      <c r="D102" s="256" t="inlineStr">
        <is>
          <t>Лебедки электрические тяговым усилием 19,62 кН (2 т)</t>
        </is>
      </c>
      <c r="E102" s="436" t="inlineStr">
        <is>
          <t>маш.-ч</t>
        </is>
      </c>
      <c r="F102" s="436" t="n">
        <v>0.022464</v>
      </c>
      <c r="G102" s="268" t="n">
        <v>6.66</v>
      </c>
      <c r="H102" s="251">
        <f>ROUND(F102*G102,2)</f>
        <v/>
      </c>
    </row>
    <row r="103">
      <c r="A103" s="436" t="n">
        <v>89</v>
      </c>
      <c r="B103" s="408" t="n"/>
      <c r="C103" s="255" t="n">
        <v>122301</v>
      </c>
      <c r="D103" s="256" t="inlineStr">
        <is>
          <t>Трактор с щетками дорожными навесными</t>
        </is>
      </c>
      <c r="E103" s="436" t="inlineStr">
        <is>
          <t>маш.-ч</t>
        </is>
      </c>
      <c r="F103" s="436" t="n">
        <v>0.002056</v>
      </c>
      <c r="G103" s="268" t="n">
        <v>62.3</v>
      </c>
      <c r="H103" s="251">
        <f>ROUND(F103*G103,2)</f>
        <v/>
      </c>
    </row>
    <row r="104" ht="38.25" customHeight="1" s="361">
      <c r="A104" s="436" t="n">
        <v>90</v>
      </c>
      <c r="B104" s="408" t="n"/>
      <c r="C104" s="255" t="n">
        <v>41400</v>
      </c>
      <c r="D104" s="25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436" t="inlineStr">
        <is>
          <t>маш.-ч</t>
        </is>
      </c>
      <c r="F104" s="436" t="n">
        <v>0.018568</v>
      </c>
      <c r="G104" s="268" t="n">
        <v>6.7</v>
      </c>
      <c r="H104" s="251">
        <f>ROUND(F104*G104,2)</f>
        <v/>
      </c>
    </row>
    <row r="105" ht="15" customHeight="1" s="361">
      <c r="A105" s="406" t="inlineStr">
        <is>
          <t>Оборудование</t>
        </is>
      </c>
      <c r="B105" s="481" t="n"/>
      <c r="C105" s="481" t="n"/>
      <c r="D105" s="481" t="n"/>
      <c r="E105" s="482" t="n"/>
      <c r="F105" s="253" t="n"/>
      <c r="G105" s="253" t="n"/>
      <c r="H105" s="252">
        <f>SUM(H106:H109)</f>
        <v/>
      </c>
    </row>
    <row r="106" ht="25.5" customHeight="1" s="361">
      <c r="A106" s="259" t="n">
        <v>91</v>
      </c>
      <c r="B106" s="406" t="n"/>
      <c r="C106" s="255" t="inlineStr">
        <is>
          <t>Прайс из СД ОП</t>
        </is>
      </c>
      <c r="D106" s="256" t="inlineStr">
        <is>
          <t>Трансформатор трехфазный маслянный Т220/35(20,110)/НН, мощность 100МВА</t>
        </is>
      </c>
      <c r="E106" s="436" t="inlineStr">
        <is>
          <t>шт.</t>
        </is>
      </c>
      <c r="F106" s="436" t="n">
        <v>1</v>
      </c>
      <c r="G106" s="251" t="n">
        <v>47124600.64</v>
      </c>
      <c r="H106" s="251">
        <f>ROUND(F106*G106,2)</f>
        <v/>
      </c>
      <c r="I106" s="265" t="n"/>
      <c r="J106" s="271" t="n"/>
      <c r="L106" s="273" t="n"/>
    </row>
    <row r="107" ht="25.5" customHeight="1" s="361">
      <c r="A107" s="259" t="n">
        <v>92</v>
      </c>
      <c r="B107" s="406" t="n"/>
      <c r="C107" s="255" t="inlineStr">
        <is>
          <t>Прайс из СД ОП</t>
        </is>
      </c>
      <c r="D107" s="256" t="inlineStr">
        <is>
          <t>Ограничитель перенапряжения 220 кВ</t>
        </is>
      </c>
      <c r="E107" s="436" t="inlineStr">
        <is>
          <t>1-ф компл.</t>
        </is>
      </c>
      <c r="F107" s="436" t="n">
        <v>3</v>
      </c>
      <c r="G107" s="251" t="n">
        <v>22652.16</v>
      </c>
      <c r="H107" s="251">
        <f>ROUND(F107*G107,2)</f>
        <v/>
      </c>
      <c r="I107" s="265" t="n"/>
      <c r="J107" s="271" t="n"/>
      <c r="L107" s="273" t="n"/>
    </row>
    <row r="108" ht="25.5" customHeight="1" s="361">
      <c r="A108" s="259" t="n">
        <v>93</v>
      </c>
      <c r="B108" s="406" t="n"/>
      <c r="C108" s="255" t="inlineStr">
        <is>
          <t>Прайс из СД ОП</t>
        </is>
      </c>
      <c r="D108" s="256" t="inlineStr">
        <is>
          <t>Ограничитель перенапряжения 35 кВ</t>
        </is>
      </c>
      <c r="E108" s="436" t="inlineStr">
        <is>
          <t>1-ф компл.</t>
        </is>
      </c>
      <c r="F108" s="436" t="n">
        <v>3</v>
      </c>
      <c r="G108" s="251" t="n">
        <v>5458.47</v>
      </c>
      <c r="H108" s="251">
        <f>ROUND(F108*G108,2)</f>
        <v/>
      </c>
      <c r="I108" s="265" t="n"/>
      <c r="J108" s="271" t="n"/>
      <c r="L108" s="273" t="n"/>
    </row>
    <row r="109" ht="25.5" customHeight="1" s="361">
      <c r="A109" s="259" t="n">
        <v>94</v>
      </c>
      <c r="B109" s="406" t="n"/>
      <c r="C109" s="255" t="inlineStr">
        <is>
          <t>Прайс из СД ОП</t>
        </is>
      </c>
      <c r="D109" s="256" t="inlineStr">
        <is>
          <t>Ограничитель перенапряжений 10 кВ</t>
        </is>
      </c>
      <c r="E109" s="436" t="inlineStr">
        <is>
          <t>1-ф компл.</t>
        </is>
      </c>
      <c r="F109" s="436" t="n">
        <v>3</v>
      </c>
      <c r="G109" s="251" t="n">
        <v>1329.07</v>
      </c>
      <c r="H109" s="251">
        <f>ROUND(F109*G109,2)</f>
        <v/>
      </c>
      <c r="I109" s="265" t="n"/>
      <c r="J109" s="271" t="n"/>
      <c r="K109" s="372" t="n"/>
      <c r="L109" s="273" t="n"/>
      <c r="M109" s="372" t="n"/>
    </row>
    <row r="110">
      <c r="A110" s="407" t="inlineStr">
        <is>
          <t>Материалы</t>
        </is>
      </c>
      <c r="B110" s="481" t="n"/>
      <c r="C110" s="481" t="n"/>
      <c r="D110" s="481" t="n"/>
      <c r="E110" s="482" t="n"/>
      <c r="F110" s="407" t="n"/>
      <c r="G110" s="227" t="n"/>
      <c r="H110" s="252">
        <f>SUM(H111:H267)</f>
        <v/>
      </c>
      <c r="L110" s="273" t="n"/>
    </row>
    <row r="111" ht="63.75" customHeight="1" s="361">
      <c r="A111" s="259" t="n">
        <v>95</v>
      </c>
      <c r="B111" s="408" t="n"/>
      <c r="C111" s="255" t="inlineStr">
        <is>
          <t>23.6.02.01-0036</t>
        </is>
      </c>
      <c r="D111" s="25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1" s="436" t="inlineStr">
        <is>
          <t>м</t>
        </is>
      </c>
      <c r="F111" s="436" t="n">
        <v>1050</v>
      </c>
      <c r="G111" s="251" t="n">
        <v>430.13</v>
      </c>
      <c r="H111" s="251">
        <f>ROUND(F111*G111,2)</f>
        <v/>
      </c>
      <c r="I111" s="265" t="n"/>
      <c r="K111" s="262" t="n"/>
    </row>
    <row r="112" ht="25.5" customHeight="1" s="361">
      <c r="A112" s="259" t="n">
        <v>96</v>
      </c>
      <c r="B112" s="408" t="n"/>
      <c r="C112" s="255" t="inlineStr">
        <is>
          <t>23.6.02.03-0008</t>
        </is>
      </c>
      <c r="D112" s="256" t="inlineStr">
        <is>
          <t>Трубы чугунные напорные раструбные, номинальный диаметр 300 мм, толщина стенки 11,9 мм</t>
        </is>
      </c>
      <c r="E112" s="436" t="inlineStr">
        <is>
          <t>м</t>
        </is>
      </c>
      <c r="F112" s="436" t="n">
        <v>525</v>
      </c>
      <c r="G112" s="251" t="n">
        <v>492.8</v>
      </c>
      <c r="H112" s="251">
        <f>ROUND(F112*G112,2)</f>
        <v/>
      </c>
      <c r="I112" s="265" t="n"/>
      <c r="K112" s="262" t="n"/>
    </row>
    <row r="113" ht="51" customHeight="1" s="361">
      <c r="A113" s="259" t="n">
        <v>97</v>
      </c>
      <c r="B113" s="408" t="n"/>
      <c r="C113" s="255" t="inlineStr">
        <is>
          <t xml:space="preserve">18.1.05.03-0005 </t>
        </is>
      </c>
      <c r="D113" s="25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3" s="436" t="inlineStr">
        <is>
          <t>шт.</t>
        </is>
      </c>
      <c r="F113" s="436" t="n">
        <v>12</v>
      </c>
      <c r="G113" s="251" t="n">
        <v>8077.19</v>
      </c>
      <c r="H113" s="251">
        <f>ROUND(F113*G113,2)</f>
        <v/>
      </c>
      <c r="I113" s="265" t="n"/>
      <c r="K113" s="262" t="n"/>
    </row>
    <row r="114" ht="25.5" customHeight="1" s="361">
      <c r="A114" s="259" t="n">
        <v>98</v>
      </c>
      <c r="B114" s="408" t="n"/>
      <c r="C114" s="255" t="inlineStr">
        <is>
          <t>08.4.03.03-0035</t>
        </is>
      </c>
      <c r="D114" s="256" t="inlineStr">
        <is>
          <t>Сталь арматурная, горячекатаная, периодического профиля, класс А-III, диаметр 20-22 мм</t>
        </is>
      </c>
      <c r="E114" s="436" t="inlineStr">
        <is>
          <t>т</t>
        </is>
      </c>
      <c r="F114" s="436" t="n">
        <v>10.005476</v>
      </c>
      <c r="G114" s="251" t="n">
        <v>7917</v>
      </c>
      <c r="H114" s="251">
        <f>ROUND(F114*G114,2)</f>
        <v/>
      </c>
      <c r="I114" s="265" t="n"/>
    </row>
    <row r="115">
      <c r="A115" s="259" t="n">
        <v>99</v>
      </c>
      <c r="B115" s="408" t="n"/>
      <c r="C115" s="255" t="inlineStr">
        <is>
          <t>22.2.01.07-0001</t>
        </is>
      </c>
      <c r="D115" s="256" t="inlineStr">
        <is>
          <t>Опора шинная ШО-110.II-УХЛ1</t>
        </is>
      </c>
      <c r="E115" s="436" t="inlineStr">
        <is>
          <t>шт.</t>
        </is>
      </c>
      <c r="F115" s="436" t="n">
        <v>7</v>
      </c>
      <c r="G115" s="251" t="n">
        <v>5240.6</v>
      </c>
      <c r="H115" s="251">
        <f>ROUND(F115*G115,2)</f>
        <v/>
      </c>
      <c r="I115" s="265" t="n"/>
    </row>
    <row r="116">
      <c r="A116" s="259" t="n">
        <v>100</v>
      </c>
      <c r="B116" s="408" t="n"/>
      <c r="C116" s="255" t="inlineStr">
        <is>
          <t>20.5.04.05-0001</t>
        </is>
      </c>
      <c r="D116" s="256" t="inlineStr">
        <is>
          <t>Зажим ответвительный ОА-400-1</t>
        </is>
      </c>
      <c r="E116" s="436" t="inlineStr">
        <is>
          <t>100 шт.</t>
        </is>
      </c>
      <c r="F116" s="436" t="n">
        <v>6</v>
      </c>
      <c r="G116" s="251" t="n">
        <v>5933</v>
      </c>
      <c r="H116" s="251">
        <f>ROUND(F116*G116,2)</f>
        <v/>
      </c>
      <c r="I116" s="265" t="n"/>
    </row>
    <row r="117" ht="25.5" customHeight="1" s="361">
      <c r="A117" s="259" t="n">
        <v>101</v>
      </c>
      <c r="B117" s="408" t="n"/>
      <c r="C117" s="255" t="inlineStr">
        <is>
          <t>04.1.02.05-0048</t>
        </is>
      </c>
      <c r="D117" s="256" t="inlineStr">
        <is>
          <t>Смеси бетонные тяжелого бетона (БСТ), крупность заполнителя 20 мм, класс В30 (М400)</t>
        </is>
      </c>
      <c r="E117" s="436" t="inlineStr">
        <is>
          <t>м3</t>
        </is>
      </c>
      <c r="F117" s="436" t="n">
        <v>30.24539</v>
      </c>
      <c r="G117" s="251" t="n">
        <v>805.05</v>
      </c>
      <c r="H117" s="251">
        <f>ROUND(F117*G117,2)</f>
        <v/>
      </c>
      <c r="I117" s="265" t="n"/>
    </row>
    <row r="118" ht="25.5" customHeight="1" s="361">
      <c r="A118" s="259" t="n">
        <v>102</v>
      </c>
      <c r="B118" s="408" t="n"/>
      <c r="C118" s="255" t="inlineStr">
        <is>
          <t>04.3.02.09-0821</t>
        </is>
      </c>
      <c r="D118" s="256" t="inlineStr">
        <is>
          <t>Смесь сухая: гидроизоляционная проникающая капиллярная марка "Пенетрон"</t>
        </is>
      </c>
      <c r="E118" s="436" t="inlineStr">
        <is>
          <t>кг</t>
        </is>
      </c>
      <c r="F118" s="436" t="n">
        <v>276.83</v>
      </c>
      <c r="G118" s="251" t="n">
        <v>78.95</v>
      </c>
      <c r="H118" s="251">
        <f>ROUND(F118*G118,2)</f>
        <v/>
      </c>
      <c r="I118" s="265" t="n"/>
    </row>
    <row r="119">
      <c r="A119" s="259" t="n">
        <v>103</v>
      </c>
      <c r="B119" s="408" t="n"/>
      <c r="C119" s="255" t="inlineStr">
        <is>
          <t>20.1.01.02-0054</t>
        </is>
      </c>
      <c r="D119" s="256" t="inlineStr">
        <is>
          <t>Зажим аппаратный прессуемый: А2А-400-2</t>
        </is>
      </c>
      <c r="E119" s="436" t="inlineStr">
        <is>
          <t>100 шт.</t>
        </is>
      </c>
      <c r="F119" s="436" t="n">
        <v>4</v>
      </c>
      <c r="G119" s="251" t="n">
        <v>4986</v>
      </c>
      <c r="H119" s="251">
        <f>ROUND(F119*G119,2)</f>
        <v/>
      </c>
      <c r="I119" s="265" t="n"/>
    </row>
    <row r="120" ht="25.5" customHeight="1" s="361">
      <c r="A120" s="259" t="n">
        <v>104</v>
      </c>
      <c r="B120" s="408" t="n"/>
      <c r="C120" s="255" t="inlineStr">
        <is>
          <t>05.1.01.09-0002</t>
        </is>
      </c>
      <c r="D120" s="256" t="inlineStr">
        <is>
          <t>Кольцо для колодцев сборное железобетонное, диаметр 1000 мм</t>
        </is>
      </c>
      <c r="E120" s="436" t="inlineStr">
        <is>
          <t>м</t>
        </is>
      </c>
      <c r="F120" s="436" t="n">
        <v>31.02913</v>
      </c>
      <c r="G120" s="251" t="n">
        <v>589.5599999999999</v>
      </c>
      <c r="H120" s="251">
        <f>ROUND(F120*G120,2)</f>
        <v/>
      </c>
      <c r="I120" s="265" t="n"/>
    </row>
    <row r="121">
      <c r="A121" s="259" t="n">
        <v>105</v>
      </c>
      <c r="B121" s="408" t="n"/>
      <c r="C121" s="255" t="inlineStr">
        <is>
          <t>20.1.01.02-0066</t>
        </is>
      </c>
      <c r="D121" s="256" t="inlineStr">
        <is>
          <t>Зажим аппаратный прессуемый: А4А-300-2</t>
        </is>
      </c>
      <c r="E121" s="436" t="inlineStr">
        <is>
          <t>100 шт.</t>
        </is>
      </c>
      <c r="F121" s="436" t="n">
        <v>3</v>
      </c>
      <c r="G121" s="251" t="n">
        <v>6080</v>
      </c>
      <c r="H121" s="251">
        <f>ROUND(F121*G121,2)</f>
        <v/>
      </c>
      <c r="I121" s="265" t="n"/>
    </row>
    <row r="122" ht="25.5" customHeight="1" s="361">
      <c r="A122" s="259" t="n">
        <v>106</v>
      </c>
      <c r="B122" s="408" t="n"/>
      <c r="C122" s="255" t="inlineStr">
        <is>
          <t>08.4.03.03-0032</t>
        </is>
      </c>
      <c r="D122" s="256" t="inlineStr">
        <is>
          <t>Сталь арматурная, горячекатаная, периодического профиля, класс А-III, диаметр 12 мм</t>
        </is>
      </c>
      <c r="E122" s="436" t="inlineStr">
        <is>
          <t>т</t>
        </is>
      </c>
      <c r="F122" s="436" t="n">
        <v>2.232432</v>
      </c>
      <c r="G122" s="251" t="n">
        <v>7997.23</v>
      </c>
      <c r="H122" s="251">
        <f>ROUND(F122*G122,2)</f>
        <v/>
      </c>
      <c r="I122" s="265" t="n"/>
    </row>
    <row r="123" ht="38.25" customHeight="1" s="361">
      <c r="A123" s="259" t="n">
        <v>107</v>
      </c>
      <c r="B123" s="408" t="n"/>
      <c r="C123" s="255" t="inlineStr">
        <is>
          <t>04.1.02.01-0010</t>
        </is>
      </c>
      <c r="D123" s="256" t="inlineStr">
        <is>
          <t>Смеси бетонные мелкозернистого бетона (БСМ), класс В30 (М400)
(м3)</t>
        </is>
      </c>
      <c r="E123" s="436" t="inlineStr">
        <is>
          <t>м3</t>
        </is>
      </c>
      <c r="F123" s="436" t="n">
        <v>20.6248</v>
      </c>
      <c r="G123" s="251" t="n">
        <v>665.7</v>
      </c>
      <c r="H123" s="251">
        <f>ROUND(F123*G123,2)</f>
        <v/>
      </c>
      <c r="I123" s="265" t="n"/>
    </row>
    <row r="124" ht="51" customFormat="1" customHeight="1" s="226">
      <c r="A124" s="259" t="n">
        <v>108</v>
      </c>
      <c r="B124" s="408" t="n"/>
      <c r="C124" s="255" t="inlineStr">
        <is>
          <t>18.1.06.07-0011</t>
        </is>
      </c>
      <c r="D124" s="25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436" t="inlineStr">
        <is>
          <t>шт.</t>
        </is>
      </c>
      <c r="F124" s="436" t="n">
        <v>4</v>
      </c>
      <c r="G124" s="251" t="n">
        <v>3039.47</v>
      </c>
      <c r="H124" s="251">
        <f>ROUND(F124*G124,2)</f>
        <v/>
      </c>
      <c r="I124" s="265" t="n"/>
    </row>
    <row r="125" ht="25.5" customHeight="1" s="361">
      <c r="A125" s="259" t="n">
        <v>109</v>
      </c>
      <c r="B125" s="408" t="n"/>
      <c r="C125" s="255" t="inlineStr">
        <is>
          <t>103-0637</t>
        </is>
      </c>
      <c r="D125" s="256" t="inlineStr">
        <is>
          <t>Трубы чугунные напорные раструбные класса А наружный диаметр 200 мм, толщина стенки 10,1 мм</t>
        </is>
      </c>
      <c r="E125" s="436" t="inlineStr">
        <is>
          <t>м</t>
        </is>
      </c>
      <c r="F125" s="436" t="n">
        <v>40</v>
      </c>
      <c r="G125" s="251" t="n">
        <v>293.8</v>
      </c>
      <c r="H125" s="251">
        <f>ROUND(F125*G125,2)</f>
        <v/>
      </c>
      <c r="I125" s="265" t="n"/>
    </row>
    <row r="126" ht="38.25" customHeight="1" s="361">
      <c r="A126" s="259" t="n">
        <v>110</v>
      </c>
      <c r="B126" s="408" t="n"/>
      <c r="C126" s="255" t="inlineStr">
        <is>
          <t>103-8046</t>
        </is>
      </c>
      <c r="D126" s="25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436" t="inlineStr">
        <is>
          <t>м</t>
        </is>
      </c>
      <c r="F126" s="436" t="n">
        <v>80</v>
      </c>
      <c r="G126" s="251" t="n">
        <v>131.59</v>
      </c>
      <c r="H126" s="251">
        <f>ROUND(F126*G126,2)</f>
        <v/>
      </c>
      <c r="I126" s="265" t="n"/>
      <c r="K126" s="262" t="n"/>
    </row>
    <row r="127" ht="38.25" customHeight="1" s="361">
      <c r="A127" s="259" t="n">
        <v>111</v>
      </c>
      <c r="B127" s="408" t="n"/>
      <c r="C127" s="255" t="inlineStr">
        <is>
          <t>403-8272</t>
        </is>
      </c>
      <c r="D127" s="256" t="inlineStr">
        <is>
          <t>Кольцо стеновое смотровых колодцев КС10.9 /бетон В15 (М200), объем 0,24 м3, расход арматуры 5,66 кг/ (серия 3.900.1-14)</t>
        </is>
      </c>
      <c r="E127" s="436" t="inlineStr">
        <is>
          <t>шт.</t>
        </is>
      </c>
      <c r="F127" s="436" t="n">
        <v>58</v>
      </c>
      <c r="G127" s="251" t="n">
        <v>181.05</v>
      </c>
      <c r="H127" s="251">
        <f>ROUND(F127*G127,2)</f>
        <v/>
      </c>
      <c r="I127" s="265" t="n"/>
      <c r="K127" s="262" t="n"/>
    </row>
    <row r="128">
      <c r="A128" s="259" t="n">
        <v>112</v>
      </c>
      <c r="B128" s="408" t="n"/>
      <c r="C128" s="255" t="inlineStr">
        <is>
          <t>101-2536</t>
        </is>
      </c>
      <c r="D128" s="256" t="inlineStr">
        <is>
          <t>Люки чугунные тяжелые</t>
        </is>
      </c>
      <c r="E128" s="436" t="inlineStr">
        <is>
          <t>шт.</t>
        </is>
      </c>
      <c r="F128" s="436" t="n">
        <v>30</v>
      </c>
      <c r="G128" s="251" t="n">
        <v>284.76</v>
      </c>
      <c r="H128" s="251">
        <f>ROUND(F128*G128,2)</f>
        <v/>
      </c>
      <c r="I128" s="265" t="n"/>
      <c r="K128" s="262" t="n"/>
    </row>
    <row r="129" ht="38.25" customHeight="1" s="361">
      <c r="A129" s="259" t="n">
        <v>113</v>
      </c>
      <c r="B129" s="408" t="n"/>
      <c r="C129" s="255" t="inlineStr">
        <is>
          <t>402-0195</t>
        </is>
      </c>
      <c r="D129" s="256" t="inlineStr">
        <is>
          <t>Смесь сухая: гидроизоляционная проникающая капиллярная марка "Пенетрон".   "Пенетрон"- (расход - (0,8-1,1кг/м2)</t>
        </is>
      </c>
      <c r="E129" s="436" t="inlineStr">
        <is>
          <t>кг</t>
        </is>
      </c>
      <c r="F129" s="436" t="n">
        <v>87.5615</v>
      </c>
      <c r="G129" s="251" t="n">
        <v>78.95</v>
      </c>
      <c r="H129" s="251">
        <f>ROUND(F129*G129,2)</f>
        <v/>
      </c>
      <c r="I129" s="265" t="n"/>
      <c r="K129" s="262" t="n"/>
    </row>
    <row r="130">
      <c r="A130" s="259" t="n">
        <v>114</v>
      </c>
      <c r="B130" s="408" t="n"/>
      <c r="C130" s="255" t="inlineStr">
        <is>
          <t>101-0311</t>
        </is>
      </c>
      <c r="D130" s="256" t="inlineStr">
        <is>
          <t>Каболка</t>
        </is>
      </c>
      <c r="E130" s="436" t="inlineStr">
        <is>
          <t>т</t>
        </is>
      </c>
      <c r="F130" s="436" t="n">
        <v>0.219221</v>
      </c>
      <c r="G130" s="251" t="n">
        <v>30030</v>
      </c>
      <c r="H130" s="251">
        <f>ROUND(F130*G130,2)</f>
        <v/>
      </c>
    </row>
    <row r="131" ht="25.5" customHeight="1" s="361">
      <c r="A131" s="259" t="n">
        <v>115</v>
      </c>
      <c r="B131" s="408" t="n"/>
      <c r="C131" s="255" t="inlineStr">
        <is>
          <t>401-0063</t>
        </is>
      </c>
      <c r="D131" s="256" t="inlineStr">
        <is>
          <t>Бетон тяжелый, крупность заполнителя 20 мм, класс В7,5 (М100)</t>
        </is>
      </c>
      <c r="E131" s="436" t="inlineStr">
        <is>
          <t>м3</t>
        </is>
      </c>
      <c r="F131" s="436" t="n">
        <v>11.92992</v>
      </c>
      <c r="G131" s="251" t="n">
        <v>535.46</v>
      </c>
      <c r="H131" s="251">
        <f>ROUND(F131*G131,2)</f>
        <v/>
      </c>
    </row>
    <row r="132">
      <c r="A132" s="259" t="n">
        <v>116</v>
      </c>
      <c r="B132" s="408" t="n"/>
      <c r="C132" s="255" t="inlineStr">
        <is>
          <t>403-3120</t>
        </is>
      </c>
      <c r="D132" s="256" t="inlineStr">
        <is>
          <t>Плиты железобетонные покрытий, перекрытий и днищ</t>
        </is>
      </c>
      <c r="E132" s="436" t="inlineStr">
        <is>
          <t>м3</t>
        </is>
      </c>
      <c r="F132" s="436" t="n">
        <v>4.36114</v>
      </c>
      <c r="G132" s="251" t="n">
        <v>1382.9</v>
      </c>
      <c r="H132" s="251">
        <f>ROUND(F132*G132,2)</f>
        <v/>
      </c>
    </row>
    <row r="133" ht="25.5" customHeight="1" s="361">
      <c r="A133" s="259" t="n">
        <v>117</v>
      </c>
      <c r="B133" s="408" t="n"/>
      <c r="C133" s="255" t="inlineStr">
        <is>
          <t>402-0070</t>
        </is>
      </c>
      <c r="D133" s="256" t="inlineStr">
        <is>
          <t>Смесь сухая для заделки швов (фуга) АТЛАС растворная для ручной работы</t>
        </is>
      </c>
      <c r="E133" s="436" t="inlineStr">
        <is>
          <t>т</t>
        </is>
      </c>
      <c r="F133" s="436" t="n">
        <v>2.30731</v>
      </c>
      <c r="G133" s="251" t="n">
        <v>2500</v>
      </c>
      <c r="H133" s="251">
        <f>ROUND(F133*G133,2)</f>
        <v/>
      </c>
    </row>
    <row r="134">
      <c r="A134" s="259" t="n">
        <v>118</v>
      </c>
      <c r="B134" s="408" t="n"/>
      <c r="C134" s="255" t="inlineStr">
        <is>
          <t>401-0006</t>
        </is>
      </c>
      <c r="D134" s="256" t="inlineStr">
        <is>
          <t>Бетон тяжелый, класс В15 (М200)</t>
        </is>
      </c>
      <c r="E134" s="436" t="inlineStr">
        <is>
          <t>м3</t>
        </is>
      </c>
      <c r="F134" s="436" t="n">
        <v>9.3675</v>
      </c>
      <c r="G134" s="251" t="n">
        <v>592.76</v>
      </c>
      <c r="H134" s="251">
        <f>ROUND(F134*G134,2)</f>
        <v/>
      </c>
    </row>
    <row r="135" ht="51" customHeight="1" s="361">
      <c r="A135" s="259" t="n">
        <v>119</v>
      </c>
      <c r="B135" s="408" t="n"/>
      <c r="C135" s="255" t="inlineStr">
        <is>
          <t>502-0327</t>
        </is>
      </c>
      <c r="D135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5" s="436" t="inlineStr">
        <is>
          <t>т</t>
        </is>
      </c>
      <c r="F135" s="436" t="n">
        <v>0.079</v>
      </c>
      <c r="G135" s="251" t="n">
        <v>67768.25</v>
      </c>
      <c r="H135" s="251">
        <f>ROUND(F135*G135,2)</f>
        <v/>
      </c>
    </row>
    <row r="136" ht="38.25" customHeight="1" s="361">
      <c r="A136" s="259" t="n">
        <v>120</v>
      </c>
      <c r="B136" s="408" t="n"/>
      <c r="C136" s="255" t="inlineStr">
        <is>
          <t>502-0770</t>
        </is>
      </c>
      <c r="D136" s="25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6" s="436" t="inlineStr">
        <is>
          <t>шт.</t>
        </is>
      </c>
      <c r="F136" s="436" t="n">
        <v>3</v>
      </c>
      <c r="G136" s="251" t="n">
        <v>1475.19</v>
      </c>
      <c r="H136" s="251">
        <f>ROUND(F136*G136,2)</f>
        <v/>
      </c>
    </row>
    <row r="137" ht="25.5" customHeight="1" s="361">
      <c r="A137" s="259" t="n">
        <v>121</v>
      </c>
      <c r="B137" s="408" t="n"/>
      <c r="C137" s="255" t="inlineStr">
        <is>
          <t>403-1045</t>
        </is>
      </c>
      <c r="D137" s="256" t="inlineStr">
        <is>
          <t>Сваи железобетонные (40.30-1,2,3, объем 0,37 м3,) (бетон В30)</t>
        </is>
      </c>
      <c r="E137" s="436" t="inlineStr">
        <is>
          <t>м3</t>
        </is>
      </c>
      <c r="F137" s="436" t="n">
        <v>1.9055</v>
      </c>
      <c r="G137" s="251" t="n">
        <v>1954.9</v>
      </c>
      <c r="H137" s="251">
        <f>ROUND(F137*G137,2)</f>
        <v/>
      </c>
    </row>
    <row r="138" ht="38.25" customHeight="1" s="361">
      <c r="A138" s="259" t="n">
        <v>122</v>
      </c>
      <c r="B138" s="408" t="n"/>
      <c r="C138" s="255" t="inlineStr">
        <is>
          <t>507-0991</t>
        </is>
      </c>
      <c r="D138" s="256" t="inlineStr">
        <is>
          <t>Фланцы стальные плоские приварные из стали ВСт3сп2, ВСт3сп3, давлением 1,0 МПа (10 кгс/см2), диаметром 300 мм</t>
        </is>
      </c>
      <c r="E138" s="436" t="inlineStr">
        <is>
          <t>шт.</t>
        </is>
      </c>
      <c r="F138" s="436" t="n">
        <v>24</v>
      </c>
      <c r="G138" s="251" t="n">
        <v>152</v>
      </c>
      <c r="H138" s="251">
        <f>ROUND(F138*G138,2)</f>
        <v/>
      </c>
    </row>
    <row r="139" ht="25.5" customHeight="1" s="361">
      <c r="A139" s="259" t="n">
        <v>123</v>
      </c>
      <c r="B139" s="408" t="n"/>
      <c r="C139" s="255" t="inlineStr">
        <is>
          <t>403-8241</t>
        </is>
      </c>
      <c r="D139" s="256" t="inlineStr">
        <is>
          <t>Плита днища ПН10 /бетон В15 (М200), объем 0,18 м3, расход ар-ры 15,14 кг / (серия 3.900.1-14)</t>
        </is>
      </c>
      <c r="E139" s="436" t="inlineStr">
        <is>
          <t>шт.</t>
        </is>
      </c>
      <c r="F139" s="436" t="n">
        <v>29</v>
      </c>
      <c r="G139" s="251" t="n">
        <v>107.74</v>
      </c>
      <c r="H139" s="251">
        <f>ROUND(F139*G139,2)</f>
        <v/>
      </c>
    </row>
    <row r="140">
      <c r="A140" s="259" t="n">
        <v>124</v>
      </c>
      <c r="B140" s="408" t="n"/>
      <c r="C140" s="255" t="inlineStr">
        <is>
          <t>101-0594</t>
        </is>
      </c>
      <c r="D140" s="256" t="inlineStr">
        <is>
          <t>Мастика битумная кровельная горячая</t>
        </is>
      </c>
      <c r="E140" s="436" t="inlineStr">
        <is>
          <t>т</t>
        </is>
      </c>
      <c r="F140" s="436" t="n">
        <v>0.829421</v>
      </c>
      <c r="G140" s="251" t="n">
        <v>3390</v>
      </c>
      <c r="H140" s="251">
        <f>ROUND(F140*G140,2)</f>
        <v/>
      </c>
      <c r="I140" s="265" t="n"/>
    </row>
    <row r="141" ht="38.25" customHeight="1" s="361">
      <c r="A141" s="259" t="n">
        <v>125</v>
      </c>
      <c r="B141" s="408" t="n"/>
      <c r="C141" s="255" t="inlineStr">
        <is>
          <t>403-8276</t>
        </is>
      </c>
      <c r="D141" s="256" t="inlineStr">
        <is>
          <t>Кольцо стеновое смотровых колодцев КС15.18 /бетон В15 (М200), объем 0,804 м3, расход арматуры 14,12 кг/ (серия 3.900.1-14)</t>
        </is>
      </c>
      <c r="E141" s="436" t="inlineStr">
        <is>
          <t>шт.</t>
        </is>
      </c>
      <c r="F141" s="436" t="n">
        <v>2</v>
      </c>
      <c r="G141" s="251" t="n">
        <v>1302.09</v>
      </c>
      <c r="H141" s="251">
        <f>ROUND(F141*G141,2)</f>
        <v/>
      </c>
      <c r="I141" s="265" t="n"/>
    </row>
    <row r="142" ht="25.5" customHeight="1" s="361">
      <c r="A142" s="259" t="n">
        <v>126</v>
      </c>
      <c r="B142" s="408" t="n"/>
      <c r="C142" s="255" t="inlineStr">
        <is>
          <t>403-8228</t>
        </is>
      </c>
      <c r="D142" s="256" t="inlineStr">
        <is>
          <t>Плита перекрытия ПП10-2 /бетон В15 (М200), объем 0,10 м3, расход ар-ры 16,65 кг/ (серия 3.900.1-14)</t>
        </is>
      </c>
      <c r="E142" s="436" t="inlineStr">
        <is>
          <t>шт.</t>
        </is>
      </c>
      <c r="F142" s="436" t="n">
        <v>29</v>
      </c>
      <c r="G142" s="251" t="n">
        <v>87.79000000000001</v>
      </c>
      <c r="H142" s="251">
        <f>ROUND(F142*G142,2)</f>
        <v/>
      </c>
      <c r="I142" s="265" t="n"/>
    </row>
    <row r="143">
      <c r="A143" s="259" t="n">
        <v>127</v>
      </c>
      <c r="B143" s="408" t="n"/>
      <c r="C143" s="255" t="inlineStr">
        <is>
          <t>301-1585</t>
        </is>
      </c>
      <c r="D143" s="256" t="inlineStr">
        <is>
          <t>Насос грязевый, тип ГНОМ 50-25</t>
        </is>
      </c>
      <c r="E143" s="436" t="inlineStr">
        <is>
          <t>шт.</t>
        </is>
      </c>
      <c r="F143" s="436" t="n">
        <v>1</v>
      </c>
      <c r="G143" s="251" t="n">
        <v>2375.54</v>
      </c>
      <c r="H143" s="251">
        <f>ROUND(F143*G143,2)</f>
        <v/>
      </c>
      <c r="I143" s="265" t="n"/>
    </row>
    <row r="144" ht="25.5" customHeight="1" s="361">
      <c r="A144" s="259" t="n">
        <v>128</v>
      </c>
      <c r="B144" s="408" t="n"/>
      <c r="C144" s="255" t="inlineStr">
        <is>
          <t>101-1742</t>
        </is>
      </c>
      <c r="D144" s="256" t="inlineStr">
        <is>
          <t>Толь с крупнозернистой посыпкой гидроизоляционный марки ТГ-350</t>
        </is>
      </c>
      <c r="E144" s="436" t="inlineStr">
        <is>
          <t>м2</t>
        </is>
      </c>
      <c r="F144" s="436" t="n">
        <v>408.950928</v>
      </c>
      <c r="G144" s="251" t="n">
        <v>5.71</v>
      </c>
      <c r="H144" s="251">
        <f>ROUND(F144*G144,2)</f>
        <v/>
      </c>
      <c r="I144" s="265" t="n"/>
    </row>
    <row r="145">
      <c r="A145" s="259" t="n">
        <v>129</v>
      </c>
      <c r="B145" s="408" t="n"/>
      <c r="C145" s="255" t="inlineStr">
        <is>
          <t>408-0122</t>
        </is>
      </c>
      <c r="D145" s="256" t="inlineStr">
        <is>
          <t>Песок природный для строительных работ средний</t>
        </is>
      </c>
      <c r="E145" s="436" t="inlineStr">
        <is>
          <t>м3</t>
        </is>
      </c>
      <c r="F145" s="436" t="n">
        <v>42.14869</v>
      </c>
      <c r="G145" s="251" t="n">
        <v>55.26</v>
      </c>
      <c r="H145" s="251">
        <f>ROUND(F145*G145,2)</f>
        <v/>
      </c>
      <c r="I145" s="265" t="n"/>
    </row>
    <row r="146" ht="38.25" customHeight="1" s="361">
      <c r="A146" s="259" t="n">
        <v>130</v>
      </c>
      <c r="B146" s="408" t="n"/>
      <c r="C146" s="255" t="inlineStr">
        <is>
          <t>403-8268</t>
        </is>
      </c>
      <c r="D146" s="256" t="inlineStr">
        <is>
          <t>Кольцо стеновое смотровых колодцев КС7.3 /бетон В15 (М200), объем 0,05 м3, расход арматуры 1,64 кг/ (серия 3.900.1-14)</t>
        </is>
      </c>
      <c r="E146" s="436" t="inlineStr">
        <is>
          <t>шт.</t>
        </is>
      </c>
      <c r="F146" s="436" t="n">
        <v>58</v>
      </c>
      <c r="G146" s="251" t="n">
        <v>39.28</v>
      </c>
      <c r="H146" s="251">
        <f>ROUND(F146*G146,2)</f>
        <v/>
      </c>
      <c r="I146" s="265" t="n"/>
    </row>
    <row r="147" ht="38.25" customHeight="1" s="361">
      <c r="A147" s="259" t="n">
        <v>131</v>
      </c>
      <c r="B147" s="408" t="n"/>
      <c r="C147" s="255" t="inlineStr">
        <is>
          <t>403-8274</t>
        </is>
      </c>
      <c r="D147" s="256" t="inlineStr">
        <is>
          <t>Кольцо стеновое смотровых колодцев КС15.6 /бетон В15 (М200), объем 0,265 м3, расход арматуры 4,94 кг/ (серия 3.900.1-14)</t>
        </is>
      </c>
      <c r="E147" s="436" t="inlineStr">
        <is>
          <t>шт.</t>
        </is>
      </c>
      <c r="F147" s="436" t="n">
        <v>4</v>
      </c>
      <c r="G147" s="251" t="n">
        <v>429.96</v>
      </c>
      <c r="H147" s="251">
        <f>ROUND(F147*G147,2)</f>
        <v/>
      </c>
      <c r="I147" s="265" t="n"/>
    </row>
    <row r="148" ht="25.5" customHeight="1" s="361">
      <c r="A148" s="259" t="n">
        <v>132</v>
      </c>
      <c r="B148" s="408" t="n"/>
      <c r="C148" s="255" t="inlineStr">
        <is>
          <t>204-0022</t>
        </is>
      </c>
      <c r="D148" s="256" t="inlineStr">
        <is>
          <t>Горячекатаная арматурная сталь периодического профиля класса: А-III, диаметром 12 мм</t>
        </is>
      </c>
      <c r="E148" s="436" t="inlineStr">
        <is>
          <t>т</t>
        </is>
      </c>
      <c r="F148" s="436" t="n">
        <v>0.200439</v>
      </c>
      <c r="G148" s="251" t="n">
        <v>7997.23</v>
      </c>
      <c r="H148" s="251">
        <f>ROUND(F148*G148,2)</f>
        <v/>
      </c>
      <c r="I148" s="265" t="n"/>
    </row>
    <row r="149" customFormat="1" s="226">
      <c r="A149" s="259" t="n">
        <v>133</v>
      </c>
      <c r="B149" s="408" t="n"/>
      <c r="C149" s="255" t="inlineStr">
        <is>
          <t>402-0004</t>
        </is>
      </c>
      <c r="D149" s="256" t="inlineStr">
        <is>
          <t>Раствор готовый кладочный цементный марки: 100</t>
        </is>
      </c>
      <c r="E149" s="436" t="inlineStr">
        <is>
          <t>м3</t>
        </is>
      </c>
      <c r="F149" s="436" t="n">
        <v>2.984</v>
      </c>
      <c r="G149" s="251" t="n">
        <v>519.8</v>
      </c>
      <c r="H149" s="251">
        <f>ROUND(F149*G149,2)</f>
        <v/>
      </c>
      <c r="I149" s="265" t="n"/>
    </row>
    <row r="150">
      <c r="A150" s="259" t="n">
        <v>134</v>
      </c>
      <c r="B150" s="408" t="n"/>
      <c r="C150" s="255" t="inlineStr">
        <is>
          <t>401-0001</t>
        </is>
      </c>
      <c r="D150" s="256" t="inlineStr">
        <is>
          <t>Бетон тяжелый, класс В3,5 (М50)</t>
        </is>
      </c>
      <c r="E150" s="436" t="inlineStr">
        <is>
          <t>м3</t>
        </is>
      </c>
      <c r="F150" s="436" t="n">
        <v>2.75353</v>
      </c>
      <c r="G150" s="251" t="n">
        <v>545.6</v>
      </c>
      <c r="H150" s="251">
        <f>ROUND(F150*G150,2)</f>
        <v/>
      </c>
      <c r="I150" s="265" t="n"/>
    </row>
    <row r="151">
      <c r="A151" s="259" t="n">
        <v>135</v>
      </c>
      <c r="B151" s="408" t="n"/>
      <c r="C151" s="255" t="inlineStr">
        <is>
          <t>101-2536</t>
        </is>
      </c>
      <c r="D151" s="256" t="inlineStr">
        <is>
          <t>Люки чугунные тяжелые</t>
        </is>
      </c>
      <c r="E151" s="436" t="inlineStr">
        <is>
          <t>шт.</t>
        </is>
      </c>
      <c r="F151" s="436" t="n">
        <v>2</v>
      </c>
      <c r="G151" s="251" t="n">
        <v>569.52</v>
      </c>
      <c r="H151" s="251">
        <f>ROUND(F151*G151,2)</f>
        <v/>
      </c>
      <c r="I151" s="265" t="n"/>
      <c r="K151" s="262" t="n"/>
    </row>
    <row r="152" ht="25.5" customHeight="1" s="361">
      <c r="A152" s="259" t="n">
        <v>136</v>
      </c>
      <c r="B152" s="408" t="n"/>
      <c r="C152" s="255" t="inlineStr">
        <is>
          <t>101-2452</t>
        </is>
      </c>
      <c r="D152" s="256" t="inlineStr">
        <is>
          <t>Пластины на основе каучука СКФ-32 из резины ИРП-1225 (Бетонитовый шнур на основе каучука)</t>
        </is>
      </c>
      <c r="E152" s="436" t="inlineStr">
        <is>
          <t>т</t>
        </is>
      </c>
      <c r="F152" s="436" t="n">
        <v>0.0072</v>
      </c>
      <c r="G152" s="251" t="n">
        <v>143928.1</v>
      </c>
      <c r="H152" s="251">
        <f>ROUND(F152*G152,2)</f>
        <v/>
      </c>
      <c r="I152" s="265" t="n"/>
      <c r="K152" s="262" t="n"/>
    </row>
    <row r="153">
      <c r="A153" s="259" t="n">
        <v>137</v>
      </c>
      <c r="B153" s="408" t="n"/>
      <c r="C153" s="255" t="inlineStr">
        <is>
          <t>105-0071</t>
        </is>
      </c>
      <c r="D153" s="256" t="inlineStr">
        <is>
          <t>Шпалы непропитанные для железных дорог 1 тип</t>
        </is>
      </c>
      <c r="E153" s="436" t="inlineStr">
        <is>
          <t>шт.</t>
        </is>
      </c>
      <c r="F153" s="436" t="n">
        <v>3.84</v>
      </c>
      <c r="G153" s="251" t="n">
        <v>266.67</v>
      </c>
      <c r="H153" s="251">
        <f>ROUND(F153*G153,2)</f>
        <v/>
      </c>
      <c r="I153" s="265" t="n"/>
      <c r="K153" s="262" t="n"/>
    </row>
    <row r="154" ht="25.5" customHeight="1" s="361">
      <c r="A154" s="259" t="n">
        <v>138</v>
      </c>
      <c r="B154" s="408" t="n"/>
      <c r="C154" s="255" t="inlineStr">
        <is>
          <t>403-0120</t>
        </is>
      </c>
      <c r="D154" s="256" t="inlineStr">
        <is>
          <t>Кольца для колодцев сборные железобетонные диаметром 1500 мм</t>
        </is>
      </c>
      <c r="E154" s="436" t="inlineStr">
        <is>
          <t>м</t>
        </is>
      </c>
      <c r="F154" s="436" t="n">
        <v>1.22464</v>
      </c>
      <c r="G154" s="251" t="n">
        <v>806.47</v>
      </c>
      <c r="H154" s="251">
        <f>ROUND(F154*G154,2)</f>
        <v/>
      </c>
    </row>
    <row r="155" ht="38.25" customHeight="1" s="361">
      <c r="A155" s="259" t="n">
        <v>139</v>
      </c>
      <c r="B155" s="408" t="n"/>
      <c r="C155" s="255" t="inlineStr">
        <is>
          <t>403-8275</t>
        </is>
      </c>
      <c r="D155" s="256" t="inlineStr">
        <is>
          <t>Кольцо стеновое смотровых колодцев КС15.9 /бетон В15 (М200), объем 0,40 м3, расход арматуры 7,02 кг/ (серия 3.900.1-14)</t>
        </is>
      </c>
      <c r="E155" s="436" t="inlineStr">
        <is>
          <t>шт.</t>
        </is>
      </c>
      <c r="F155" s="436" t="n">
        <v>3</v>
      </c>
      <c r="G155" s="251" t="n">
        <v>323.89</v>
      </c>
      <c r="H155" s="251">
        <f>ROUND(F155*G155,2)</f>
        <v/>
      </c>
    </row>
    <row r="156">
      <c r="A156" s="259" t="n">
        <v>140</v>
      </c>
      <c r="B156" s="408" t="n"/>
      <c r="C156" s="255" t="inlineStr">
        <is>
          <t>101-1668</t>
        </is>
      </c>
      <c r="D156" s="256" t="inlineStr">
        <is>
          <t>Рогожа</t>
        </is>
      </c>
      <c r="E156" s="436" t="inlineStr">
        <is>
          <t>м2</t>
        </is>
      </c>
      <c r="F156" s="436" t="n">
        <v>94.03084</v>
      </c>
      <c r="G156" s="251" t="n">
        <v>10.2</v>
      </c>
      <c r="H156" s="251">
        <f>ROUND(F156*G156,2)</f>
        <v/>
      </c>
    </row>
    <row r="157" ht="25.5" customHeight="1" s="361">
      <c r="A157" s="259" t="n">
        <v>141</v>
      </c>
      <c r="B157" s="408" t="n"/>
      <c r="C157" s="255" t="inlineStr">
        <is>
          <t>509-0963</t>
        </is>
      </c>
      <c r="D157" s="256" t="inlineStr">
        <is>
          <t>Ткань асбестовая со стеклонитью АСТ-1 толщиной 1,8 мм</t>
        </is>
      </c>
      <c r="E157" s="436" t="inlineStr">
        <is>
          <t>т</t>
        </is>
      </c>
      <c r="F157" s="436" t="n">
        <v>0.0134</v>
      </c>
      <c r="G157" s="251" t="n">
        <v>66860</v>
      </c>
      <c r="H157" s="251">
        <f>ROUND(F157*G157,2)</f>
        <v/>
      </c>
      <c r="I157" s="265" t="n"/>
    </row>
    <row r="158" ht="25.5" customHeight="1" s="361">
      <c r="A158" s="259" t="n">
        <v>142</v>
      </c>
      <c r="B158" s="408" t="n"/>
      <c r="C158" s="255" t="inlineStr">
        <is>
          <t>408-0020</t>
        </is>
      </c>
      <c r="D158" s="256" t="inlineStr">
        <is>
          <t>Щебень из природного камня для строительных работ марка 600, фракция 40-70 мм</t>
        </is>
      </c>
      <c r="E158" s="436" t="inlineStr">
        <is>
          <t>м3</t>
        </is>
      </c>
      <c r="F158" s="436" t="n">
        <v>9.071999999999999</v>
      </c>
      <c r="G158" s="251" t="n">
        <v>98.59999999999999</v>
      </c>
      <c r="H158" s="251">
        <f>ROUND(F158*G158,2)</f>
        <v/>
      </c>
      <c r="I158" s="265" t="n"/>
    </row>
    <row r="159">
      <c r="A159" s="259" t="n">
        <v>143</v>
      </c>
      <c r="B159" s="408" t="n"/>
      <c r="C159" s="255" t="inlineStr">
        <is>
          <t>101-2451</t>
        </is>
      </c>
      <c r="D159" s="256" t="inlineStr">
        <is>
          <t>Пластина техническая без тканевых прокладок</t>
        </is>
      </c>
      <c r="E159" s="436" t="inlineStr">
        <is>
          <t>т</t>
        </is>
      </c>
      <c r="F159" s="436" t="n">
        <v>0.016</v>
      </c>
      <c r="G159" s="251" t="n">
        <v>53400</v>
      </c>
      <c r="H159" s="251">
        <f>ROUND(F159*G159,2)</f>
        <v/>
      </c>
      <c r="I159" s="265" t="n"/>
    </row>
    <row r="160" ht="63.75" customHeight="1" s="361">
      <c r="A160" s="259" t="n">
        <v>144</v>
      </c>
      <c r="B160" s="408" t="n"/>
      <c r="C160" s="255" t="inlineStr">
        <is>
          <t>201-0774</t>
        </is>
      </c>
      <c r="D160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0" s="436" t="inlineStr">
        <is>
          <t>т</t>
        </is>
      </c>
      <c r="F160" s="436" t="n">
        <v>0.07162</v>
      </c>
      <c r="G160" s="251" t="n">
        <v>11255</v>
      </c>
      <c r="H160" s="251">
        <f>ROUND(F160*G160,2)</f>
        <v/>
      </c>
      <c r="I160" s="265" t="n"/>
    </row>
    <row r="161" ht="38.25" customHeight="1" s="361">
      <c r="A161" s="259" t="n">
        <v>145</v>
      </c>
      <c r="B161" s="408" t="n"/>
      <c r="C161" s="255" t="inlineStr">
        <is>
          <t>507-0989</t>
        </is>
      </c>
      <c r="D161" s="256" t="inlineStr">
        <is>
          <t>Фланцы стальные плоские приварные из стали ВСт3сп2, ВСт3сп3, давлением 1,0 МПа (10 кгс/см2), диаметром 200 мм</t>
        </is>
      </c>
      <c r="E161" s="436" t="inlineStr">
        <is>
          <t>шт.</t>
        </is>
      </c>
      <c r="F161" s="436" t="n">
        <v>8</v>
      </c>
      <c r="G161" s="251" t="n">
        <v>100</v>
      </c>
      <c r="H161" s="251">
        <f>ROUND(F161*G161,2)</f>
        <v/>
      </c>
      <c r="I161" s="265" t="n"/>
    </row>
    <row r="162">
      <c r="A162" s="259" t="n">
        <v>146</v>
      </c>
      <c r="B162" s="408" t="n"/>
      <c r="C162" s="255" t="inlineStr">
        <is>
          <t>402-0002</t>
        </is>
      </c>
      <c r="D162" s="256" t="inlineStr">
        <is>
          <t>Раствор готовый кладочный цементный марки 50</t>
        </is>
      </c>
      <c r="E162" s="436" t="inlineStr">
        <is>
          <t>м3</t>
        </is>
      </c>
      <c r="F162" s="436" t="n">
        <v>1.62844</v>
      </c>
      <c r="G162" s="251" t="n">
        <v>485.9</v>
      </c>
      <c r="H162" s="251">
        <f>ROUND(F162*G162,2)</f>
        <v/>
      </c>
      <c r="I162" s="265" t="n"/>
    </row>
    <row r="163" ht="25.5" customHeight="1" s="361">
      <c r="A163" s="259" t="n">
        <v>147</v>
      </c>
      <c r="B163" s="408" t="n"/>
      <c r="C163" s="255" t="inlineStr">
        <is>
          <t>101-2575</t>
        </is>
      </c>
      <c r="D163" s="256" t="inlineStr">
        <is>
          <t>Болты с гайками и шайбами для санитарно-технических работ диаметром 12 мм</t>
        </is>
      </c>
      <c r="E163" s="436" t="inlineStr">
        <is>
          <t>т</t>
        </is>
      </c>
      <c r="F163" s="436" t="n">
        <v>0.0516</v>
      </c>
      <c r="G163" s="251" t="n">
        <v>15323</v>
      </c>
      <c r="H163" s="251">
        <f>ROUND(F163*G163,2)</f>
        <v/>
      </c>
      <c r="I163" s="265" t="n"/>
    </row>
    <row r="164" ht="25.5" customFormat="1" customHeight="1" s="226">
      <c r="A164" s="259" t="n">
        <v>148</v>
      </c>
      <c r="B164" s="408" t="n"/>
      <c r="C164" s="255" t="inlineStr">
        <is>
          <t>403-8234</t>
        </is>
      </c>
      <c r="D164" s="256" t="inlineStr">
        <is>
          <t>Плита перекрытия 2ПП15/бетон В15 (М200), объем 0,27 м3, расход ар-ры 32,71 кг/ (серия 3.900.1-14)</t>
        </is>
      </c>
      <c r="E164" s="436" t="inlineStr">
        <is>
          <t>шт.</t>
        </is>
      </c>
      <c r="F164" s="436" t="n">
        <v>2</v>
      </c>
      <c r="G164" s="251" t="n">
        <v>391.02</v>
      </c>
      <c r="H164" s="251">
        <f>ROUND(F164*G164,2)</f>
        <v/>
      </c>
      <c r="I164" s="265" t="n"/>
    </row>
    <row r="165" ht="25.5" customHeight="1" s="361">
      <c r="A165" s="259" t="n">
        <v>149</v>
      </c>
      <c r="B165" s="408" t="n"/>
      <c r="C165" s="255" t="inlineStr">
        <is>
          <t>204-0020</t>
        </is>
      </c>
      <c r="D165" s="256" t="inlineStr">
        <is>
          <t>Горячекатаная арматурная сталь периодического профиля класса А-III, диаметром 8 мм</t>
        </is>
      </c>
      <c r="E165" s="436" t="inlineStr">
        <is>
          <t>т</t>
        </is>
      </c>
      <c r="F165" s="436" t="n">
        <v>0.09132899999999999</v>
      </c>
      <c r="G165" s="251" t="n">
        <v>8102.64</v>
      </c>
      <c r="H165" s="251">
        <f>ROUND(F165*G165,2)</f>
        <v/>
      </c>
      <c r="I165" s="265" t="n"/>
    </row>
    <row r="166" ht="25.5" customHeight="1" s="361">
      <c r="A166" s="259" t="n">
        <v>150</v>
      </c>
      <c r="B166" s="408" t="n"/>
      <c r="C166" s="255" t="inlineStr">
        <is>
          <t>102-0025</t>
        </is>
      </c>
      <c r="D166" s="256" t="inlineStr">
        <is>
          <t>Бруски обрезные хвойных пород длиной 4-6,5 м, шириной 75-150 мм, толщиной 40-75 мм, III сорта</t>
        </is>
      </c>
      <c r="E166" s="436" t="inlineStr">
        <is>
          <t>м3</t>
        </is>
      </c>
      <c r="F166" s="436" t="n">
        <v>0.513988</v>
      </c>
      <c r="G166" s="251" t="n">
        <v>1287</v>
      </c>
      <c r="H166" s="251">
        <f>ROUND(F166*G166,2)</f>
        <v/>
      </c>
      <c r="I166" s="265" t="n"/>
      <c r="K166" s="262" t="n"/>
    </row>
    <row r="167">
      <c r="A167" s="259" t="n">
        <v>151</v>
      </c>
      <c r="B167" s="408" t="n"/>
      <c r="C167" s="255" t="inlineStr">
        <is>
          <t>413-0009</t>
        </is>
      </c>
      <c r="D167" s="256" t="inlineStr">
        <is>
          <t>Камень булыжный</t>
        </is>
      </c>
      <c r="E167" s="436" t="inlineStr">
        <is>
          <t>м3</t>
        </is>
      </c>
      <c r="F167" s="436" t="n">
        <v>2.828</v>
      </c>
      <c r="G167" s="251" t="n">
        <v>203.4</v>
      </c>
      <c r="H167" s="251">
        <f>ROUND(F167*G167,2)</f>
        <v/>
      </c>
      <c r="I167" s="265" t="n"/>
      <c r="K167" s="262" t="n"/>
    </row>
    <row r="168" ht="25.5" customHeight="1" s="361">
      <c r="A168" s="259" t="n">
        <v>152</v>
      </c>
      <c r="B168" s="408" t="n"/>
      <c r="C168" s="255" t="inlineStr">
        <is>
          <t>509-2848</t>
        </is>
      </c>
      <c r="D168" s="256" t="inlineStr">
        <is>
          <t>Зажим аппаратный штыревой АШМ-12-1 (Зажим аппаратный штыревой АШМ-20-1)</t>
        </is>
      </c>
      <c r="E168" s="436" t="inlineStr">
        <is>
          <t>шт.</t>
        </is>
      </c>
      <c r="F168" s="436" t="n">
        <v>4</v>
      </c>
      <c r="G168" s="251" t="n">
        <v>136.52</v>
      </c>
      <c r="H168" s="251">
        <f>ROUND(F168*G168,2)</f>
        <v/>
      </c>
      <c r="I168" s="265" t="n"/>
      <c r="K168" s="262" t="n"/>
    </row>
    <row r="169" ht="25.5" customHeight="1" s="361">
      <c r="A169" s="259" t="n">
        <v>153</v>
      </c>
      <c r="B169" s="408" t="n"/>
      <c r="C169" s="255" t="inlineStr">
        <is>
          <t>408-0015</t>
        </is>
      </c>
      <c r="D169" s="256" t="inlineStr">
        <is>
          <t>Щебень из природного камня для строительных работ марка 800, фракция 20-40 мм</t>
        </is>
      </c>
      <c r="E169" s="436" t="inlineStr">
        <is>
          <t>м3</t>
        </is>
      </c>
      <c r="F169" s="436" t="n">
        <v>4.303186</v>
      </c>
      <c r="G169" s="251" t="n">
        <v>108.4</v>
      </c>
      <c r="H169" s="251">
        <f>ROUND(F169*G169,2)</f>
        <v/>
      </c>
      <c r="I169" s="265" t="n"/>
      <c r="K169" s="262" t="n"/>
    </row>
    <row r="170" ht="25.5" customHeight="1" s="361">
      <c r="A170" s="259" t="n">
        <v>154</v>
      </c>
      <c r="B170" s="408" t="n"/>
      <c r="C170" s="255" t="inlineStr">
        <is>
          <t>403-8296</t>
        </is>
      </c>
      <c r="D170" s="256" t="inlineStr">
        <is>
          <t>Кольцо опорное КО-6 /бетон В15 (М200), объем 0,02 м3, расход ар-ры 1,10 кг / (серия 3.900.1-14)</t>
        </is>
      </c>
      <c r="E170" s="436" t="inlineStr">
        <is>
          <t>шт.</t>
        </is>
      </c>
      <c r="F170" s="436" t="n">
        <v>29</v>
      </c>
      <c r="G170" s="251" t="n">
        <v>15.72</v>
      </c>
      <c r="H170" s="251">
        <f>ROUND(F170*G170,2)</f>
        <v/>
      </c>
    </row>
    <row r="171">
      <c r="A171" s="259" t="n">
        <v>155</v>
      </c>
      <c r="B171" s="408" t="n"/>
      <c r="C171" s="255" t="inlineStr">
        <is>
          <t>203-0511</t>
        </is>
      </c>
      <c r="D171" s="256" t="inlineStr">
        <is>
          <t>Щиты из досок толщиной 25 мм</t>
        </is>
      </c>
      <c r="E171" s="436" t="inlineStr">
        <is>
          <t>м2</t>
        </is>
      </c>
      <c r="F171" s="436" t="n">
        <v>12.807866</v>
      </c>
      <c r="G171" s="251" t="n">
        <v>35.53</v>
      </c>
      <c r="H171" s="251">
        <f>ROUND(F171*G171,2)</f>
        <v/>
      </c>
    </row>
    <row r="172" ht="25.5" customHeight="1" s="361">
      <c r="A172" s="259" t="n">
        <v>156</v>
      </c>
      <c r="B172" s="408" t="n"/>
      <c r="C172" s="255" t="inlineStr">
        <is>
          <t>102-0061</t>
        </is>
      </c>
      <c r="D172" s="256" t="inlineStr">
        <is>
          <t>Доски обрезные хвойных пород длиной 4-6,5 м, шириной 75-150 мм, толщиной 44 мм и более, III сорта</t>
        </is>
      </c>
      <c r="E172" s="436" t="inlineStr">
        <is>
          <t>м3</t>
        </is>
      </c>
      <c r="F172" s="436" t="n">
        <v>0.427158</v>
      </c>
      <c r="G172" s="251" t="n">
        <v>1056</v>
      </c>
      <c r="H172" s="251">
        <f>ROUND(F172*G172,2)</f>
        <v/>
      </c>
    </row>
    <row r="173" ht="25.5" customHeight="1" s="361">
      <c r="A173" s="259" t="n">
        <v>157</v>
      </c>
      <c r="B173" s="408" t="n"/>
      <c r="C173" s="255" t="inlineStr">
        <is>
          <t>103-0775</t>
        </is>
      </c>
      <c r="D173" s="256" t="inlineStr">
        <is>
          <t>Трубы стальные сварные, наружным диаметром 245 мм толщина стенок 6,5 мм</t>
        </is>
      </c>
      <c r="E173" s="436" t="inlineStr">
        <is>
          <t>м</t>
        </is>
      </c>
      <c r="F173" s="436" t="n">
        <v>1.2</v>
      </c>
      <c r="G173" s="251" t="n">
        <v>323.7</v>
      </c>
      <c r="H173" s="251">
        <f>ROUND(F173*G173,2)</f>
        <v/>
      </c>
    </row>
    <row r="174" ht="63.75" customHeight="1" s="361">
      <c r="A174" s="259" t="n">
        <v>158</v>
      </c>
      <c r="B174" s="408" t="n"/>
      <c r="C174" s="255" t="inlineStr">
        <is>
          <t>204-0064</t>
        </is>
      </c>
      <c r="D174" s="25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4" s="436" t="inlineStr">
        <is>
          <t>т</t>
        </is>
      </c>
      <c r="F174" s="436" t="n">
        <v>0.056416</v>
      </c>
      <c r="G174" s="251" t="n">
        <v>6800</v>
      </c>
      <c r="H174" s="251">
        <f>ROUND(F174*G174,2)</f>
        <v/>
      </c>
    </row>
    <row r="175">
      <c r="A175" s="259" t="n">
        <v>159</v>
      </c>
      <c r="B175" s="408" t="n"/>
      <c r="C175" s="255" t="inlineStr">
        <is>
          <t>101-1513</t>
        </is>
      </c>
      <c r="D175" s="256" t="inlineStr">
        <is>
          <t>Электроды диаметром 4 мм Э42</t>
        </is>
      </c>
      <c r="E175" s="436" t="inlineStr">
        <is>
          <t>т</t>
        </is>
      </c>
      <c r="F175" s="436" t="n">
        <v>0.035592</v>
      </c>
      <c r="G175" s="251" t="n">
        <v>10315.01</v>
      </c>
      <c r="H175" s="251">
        <f>ROUND(F175*G175,2)</f>
        <v/>
      </c>
    </row>
    <row r="176">
      <c r="A176" s="259" t="n">
        <v>160</v>
      </c>
      <c r="B176" s="408" t="n"/>
      <c r="C176" s="255" t="inlineStr">
        <is>
          <t>201-0650</t>
        </is>
      </c>
      <c r="D176" s="256" t="inlineStr">
        <is>
          <t>Стремянки СТ-1</t>
        </is>
      </c>
      <c r="E176" s="436" t="inlineStr">
        <is>
          <t>т</t>
        </is>
      </c>
      <c r="F176" s="436" t="n">
        <v>0.0476</v>
      </c>
      <c r="G176" s="251" t="n">
        <v>7571</v>
      </c>
      <c r="H176" s="251">
        <f>ROUND(F176*G176,2)</f>
        <v/>
      </c>
    </row>
    <row r="177">
      <c r="A177" s="259" t="n">
        <v>161</v>
      </c>
      <c r="B177" s="408" t="n"/>
      <c r="C177" s="255" t="inlineStr">
        <is>
          <t>101-0073</t>
        </is>
      </c>
      <c r="D177" s="256" t="inlineStr">
        <is>
          <t>Битумы нефтяные строительные марки БН-90/10</t>
        </is>
      </c>
      <c r="E177" s="436" t="inlineStr">
        <is>
          <t>т</t>
        </is>
      </c>
      <c r="F177" s="436" t="n">
        <v>0.250938</v>
      </c>
      <c r="G177" s="251" t="n">
        <v>1383.1</v>
      </c>
      <c r="H177" s="251">
        <f>ROUND(F177*G177,2)</f>
        <v/>
      </c>
    </row>
    <row r="178">
      <c r="A178" s="259" t="n">
        <v>162</v>
      </c>
      <c r="B178" s="408" t="n"/>
      <c r="C178" s="255" t="inlineStr">
        <is>
          <t>109-0148</t>
        </is>
      </c>
      <c r="D178" s="256" t="inlineStr">
        <is>
          <t>Шнек диаметром 135 мм</t>
        </is>
      </c>
      <c r="E178" s="436" t="inlineStr">
        <is>
          <t>шт.</t>
        </is>
      </c>
      <c r="F178" s="436" t="n">
        <v>0.43645</v>
      </c>
      <c r="G178" s="251" t="n">
        <v>597</v>
      </c>
      <c r="H178" s="251">
        <f>ROUND(F178*G178,2)</f>
        <v/>
      </c>
    </row>
    <row r="179">
      <c r="A179" s="259" t="n">
        <v>163</v>
      </c>
      <c r="B179" s="408" t="n"/>
      <c r="C179" s="255" t="inlineStr">
        <is>
          <t>101-1805</t>
        </is>
      </c>
      <c r="D179" s="256" t="inlineStr">
        <is>
          <t>Гвозди строительные</t>
        </is>
      </c>
      <c r="E179" s="436" t="inlineStr">
        <is>
          <t>т</t>
        </is>
      </c>
      <c r="F179" s="436" t="n">
        <v>0.021267</v>
      </c>
      <c r="G179" s="251" t="n">
        <v>11978</v>
      </c>
      <c r="H179" s="251">
        <f>ROUND(F179*G179,2)</f>
        <v/>
      </c>
    </row>
    <row r="180" ht="25.5" customHeight="1" s="361">
      <c r="A180" s="259" t="n">
        <v>164</v>
      </c>
      <c r="B180" s="408" t="n"/>
      <c r="C180" s="255" t="inlineStr">
        <is>
          <t>403-8242</t>
        </is>
      </c>
      <c r="D180" s="256" t="inlineStr">
        <is>
          <t>Плита днища ПН15 /бетон В15 (М200), объем 0,38 м3, расход ар-ры 33,13 кг / (серия 3.900.1-14)</t>
        </is>
      </c>
      <c r="E180" s="436" t="inlineStr">
        <is>
          <t>шт.</t>
        </is>
      </c>
      <c r="F180" s="436" t="n">
        <v>1</v>
      </c>
      <c r="G180" s="251" t="n">
        <v>231.42</v>
      </c>
      <c r="H180" s="251">
        <f>ROUND(F180*G180,2)</f>
        <v/>
      </c>
      <c r="I180" s="265" t="n"/>
    </row>
    <row r="181" ht="38.25" customHeight="1" s="361">
      <c r="A181" s="259" t="n">
        <v>165</v>
      </c>
      <c r="B181" s="408" t="n"/>
      <c r="C181" s="255" t="inlineStr">
        <is>
          <t>201-0755</t>
        </is>
      </c>
      <c r="D181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1" s="436" t="inlineStr">
        <is>
          <t>т</t>
        </is>
      </c>
      <c r="F181" s="436" t="n">
        <v>0.02811</v>
      </c>
      <c r="G181" s="251" t="n">
        <v>8060</v>
      </c>
      <c r="H181" s="251">
        <f>ROUND(F181*G181,2)</f>
        <v/>
      </c>
      <c r="I181" s="265" t="n"/>
    </row>
    <row r="182" ht="38.25" customHeight="1" s="361">
      <c r="A182" s="259" t="n">
        <v>166</v>
      </c>
      <c r="B182" s="408" t="n"/>
      <c r="C182" s="255" t="inlineStr">
        <is>
          <t>410-0021</t>
        </is>
      </c>
      <c r="D182" s="25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2" s="436" t="inlineStr">
        <is>
          <t>т</t>
        </is>
      </c>
      <c r="F182" s="436" t="n">
        <v>0.46621</v>
      </c>
      <c r="G182" s="251" t="n">
        <v>459.91</v>
      </c>
      <c r="H182" s="251">
        <f>ROUND(F182*G182,2)</f>
        <v/>
      </c>
      <c r="I182" s="265" t="n"/>
    </row>
    <row r="183">
      <c r="A183" s="259" t="n">
        <v>167</v>
      </c>
      <c r="B183" s="408" t="n"/>
      <c r="C183" s="255" t="inlineStr">
        <is>
          <t>509-1784</t>
        </is>
      </c>
      <c r="D183" s="256" t="inlineStr">
        <is>
          <t>Скобы металлические</t>
        </is>
      </c>
      <c r="E183" s="436" t="inlineStr">
        <is>
          <t>кг</t>
        </is>
      </c>
      <c r="F183" s="436" t="n">
        <v>33.3</v>
      </c>
      <c r="G183" s="251" t="n">
        <v>6.4</v>
      </c>
      <c r="H183" s="251">
        <f>ROUND(F183*G183,2)</f>
        <v/>
      </c>
      <c r="I183" s="265" t="n"/>
    </row>
    <row r="184">
      <c r="A184" s="259" t="n">
        <v>168</v>
      </c>
      <c r="B184" s="408" t="n"/>
      <c r="C184" s="255" t="inlineStr">
        <is>
          <t>101-2143</t>
        </is>
      </c>
      <c r="D184" s="256" t="inlineStr">
        <is>
          <t>Краска</t>
        </is>
      </c>
      <c r="E184" s="436" t="inlineStr">
        <is>
          <t>кг</t>
        </is>
      </c>
      <c r="F184" s="436" t="n">
        <v>7.04</v>
      </c>
      <c r="G184" s="251" t="n">
        <v>28.6</v>
      </c>
      <c r="H184" s="251">
        <f>ROUND(F184*G184,2)</f>
        <v/>
      </c>
      <c r="I184" s="265" t="n"/>
    </row>
    <row r="185">
      <c r="A185" s="259" t="n">
        <v>169</v>
      </c>
      <c r="B185" s="408" t="n"/>
      <c r="C185" s="255" t="inlineStr">
        <is>
          <t>411-0001</t>
        </is>
      </c>
      <c r="D185" s="256" t="inlineStr">
        <is>
          <t>Вода</t>
        </is>
      </c>
      <c r="E185" s="436" t="inlineStr">
        <is>
          <t>м3</t>
        </is>
      </c>
      <c r="F185" s="436" t="n">
        <v>81.597261</v>
      </c>
      <c r="G185" s="251" t="n">
        <v>2.44</v>
      </c>
      <c r="H185" s="251">
        <f>ROUND(F185*G185,2)</f>
        <v/>
      </c>
      <c r="I185" s="265" t="n"/>
    </row>
    <row r="186" ht="25.5" customHeight="1" s="361">
      <c r="A186" s="259" t="n">
        <v>170</v>
      </c>
      <c r="B186" s="408" t="n"/>
      <c r="C186" s="255" t="inlineStr">
        <is>
          <t>101-1627</t>
        </is>
      </c>
      <c r="D186" s="256" t="inlineStr">
        <is>
          <t>Сталь листовая углеродистая обыкновенного качества марки ВСт3пс5 толщиной 4-6 мм</t>
        </is>
      </c>
      <c r="E186" s="436" t="inlineStr">
        <is>
          <t>т</t>
        </is>
      </c>
      <c r="F186" s="436" t="n">
        <v>0.0343</v>
      </c>
      <c r="G186" s="251" t="n">
        <v>5763</v>
      </c>
      <c r="H186" s="251">
        <f>ROUND(F186*G186,2)</f>
        <v/>
      </c>
      <c r="I186" s="265" t="n"/>
    </row>
    <row r="187">
      <c r="A187" s="259" t="n">
        <v>171</v>
      </c>
      <c r="B187" s="408" t="n"/>
      <c r="C187" s="255" t="inlineStr">
        <is>
          <t>101-1977</t>
        </is>
      </c>
      <c r="D187" s="256" t="inlineStr">
        <is>
          <t>Болты с гайками и шайбами строительные</t>
        </is>
      </c>
      <c r="E187" s="436" t="inlineStr">
        <is>
          <t>кг</t>
        </is>
      </c>
      <c r="F187" s="436" t="n">
        <v>21.69</v>
      </c>
      <c r="G187" s="251" t="n">
        <v>9.039999999999999</v>
      </c>
      <c r="H187" s="251">
        <f>ROUND(F187*G187,2)</f>
        <v/>
      </c>
      <c r="I187" s="265" t="n"/>
    </row>
    <row r="188" ht="25.5" customHeight="1" s="361">
      <c r="A188" s="259" t="n">
        <v>172</v>
      </c>
      <c r="B188" s="408" t="n"/>
      <c r="C188" s="255" t="inlineStr">
        <is>
          <t>403-8232</t>
        </is>
      </c>
      <c r="D188" s="256" t="inlineStr">
        <is>
          <t>Плита перекрытия 1ПП15-2 /бетон В15 (М200), объем 0,27 м3, расход ар-ры 32,21кг/ (серия 3.900.1-14)</t>
        </is>
      </c>
      <c r="E188" s="436" t="inlineStr">
        <is>
          <t>шт.</t>
        </is>
      </c>
      <c r="F188" s="436" t="n">
        <v>1</v>
      </c>
      <c r="G188" s="251" t="n">
        <v>193.82</v>
      </c>
      <c r="H188" s="251">
        <f>ROUND(F188*G188,2)</f>
        <v/>
      </c>
      <c r="I188" s="265" t="n"/>
    </row>
    <row r="189" ht="25.5" customFormat="1" customHeight="1" s="226">
      <c r="A189" s="259" t="n">
        <v>173</v>
      </c>
      <c r="B189" s="408" t="n"/>
      <c r="C189" s="255" t="inlineStr">
        <is>
          <t>509-0971</t>
        </is>
      </c>
      <c r="D189" s="256" t="inlineStr">
        <is>
          <t>Прокладки из паронита марки ПМБ, толщиной 1 мм, диаметром 300 мм</t>
        </is>
      </c>
      <c r="E189" s="436" t="inlineStr">
        <is>
          <t>1000 шт.</t>
        </is>
      </c>
      <c r="F189" s="436" t="n">
        <v>0.012</v>
      </c>
      <c r="G189" s="251" t="n">
        <v>15270.7</v>
      </c>
      <c r="H189" s="251">
        <f>ROUND(F189*G189,2)</f>
        <v/>
      </c>
      <c r="I189" s="265" t="n"/>
    </row>
    <row r="190">
      <c r="A190" s="259" t="n">
        <v>174</v>
      </c>
      <c r="B190" s="408" t="n"/>
      <c r="C190" s="255" t="inlineStr">
        <is>
          <t>203-0512</t>
        </is>
      </c>
      <c r="D190" s="256" t="inlineStr">
        <is>
          <t>Щиты из досок толщиной 40 мм</t>
        </is>
      </c>
      <c r="E190" s="436" t="inlineStr">
        <is>
          <t>м2</t>
        </is>
      </c>
      <c r="F190" s="436" t="n">
        <v>3.02731</v>
      </c>
      <c r="G190" s="251" t="n">
        <v>57.63</v>
      </c>
      <c r="H190" s="251">
        <f>ROUND(F190*G190,2)</f>
        <v/>
      </c>
      <c r="I190" s="265" t="n"/>
    </row>
    <row r="191" ht="51" customHeight="1" s="361">
      <c r="A191" s="259" t="n">
        <v>175</v>
      </c>
      <c r="B191" s="408" t="n"/>
      <c r="C191" s="255" t="inlineStr">
        <is>
          <t>201-0777</t>
        </is>
      </c>
      <c r="D191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1" s="436" t="inlineStr">
        <is>
          <t>т</t>
        </is>
      </c>
      <c r="F191" s="436" t="n">
        <v>0.0164</v>
      </c>
      <c r="G191" s="251" t="n">
        <v>10045</v>
      </c>
      <c r="H191" s="251">
        <f>ROUND(F191*G191,2)</f>
        <v/>
      </c>
      <c r="I191" s="265" t="n"/>
      <c r="K191" s="262" t="n"/>
    </row>
    <row r="192" ht="25.5" customHeight="1" s="361">
      <c r="A192" s="259" t="n">
        <v>176</v>
      </c>
      <c r="B192" s="408" t="n"/>
      <c r="C192" s="255" t="inlineStr">
        <is>
          <t>101-1300</t>
        </is>
      </c>
      <c r="D192" s="256" t="inlineStr">
        <is>
          <t>Топливо моторное для среднеоборотных и малооборотных дизелей, марки ДТ</t>
        </is>
      </c>
      <c r="E192" s="436" t="inlineStr">
        <is>
          <t>т</t>
        </is>
      </c>
      <c r="F192" s="436" t="n">
        <v>0.039732</v>
      </c>
      <c r="G192" s="251" t="n">
        <v>4041.7</v>
      </c>
      <c r="H192" s="251">
        <f>ROUND(F192*G192,2)</f>
        <v/>
      </c>
      <c r="I192" s="265" t="n"/>
      <c r="K192" s="262" t="n"/>
    </row>
    <row r="193" ht="25.5" customHeight="1" s="361">
      <c r="A193" s="259" t="n">
        <v>177</v>
      </c>
      <c r="B193" s="408" t="n"/>
      <c r="C193" s="255" t="inlineStr">
        <is>
          <t>101-2598</t>
        </is>
      </c>
      <c r="D193" s="256" t="inlineStr">
        <is>
          <t>Стойки деревометаллические раздвижные инвентарные</t>
        </is>
      </c>
      <c r="E193" s="436" t="inlineStr">
        <is>
          <t>шт.</t>
        </is>
      </c>
      <c r="F193" s="436" t="n">
        <v>0.157416</v>
      </c>
      <c r="G193" s="251" t="n">
        <v>1010</v>
      </c>
      <c r="H193" s="251">
        <f>ROUND(F193*G193,2)</f>
        <v/>
      </c>
      <c r="I193" s="265" t="n"/>
      <c r="K193" s="262" t="n"/>
    </row>
    <row r="194" ht="25.5" customHeight="1" s="361">
      <c r="A194" s="259" t="n">
        <v>178</v>
      </c>
      <c r="B194" s="408" t="n"/>
      <c r="C194" s="255" t="inlineStr">
        <is>
          <t>102-0053</t>
        </is>
      </c>
      <c r="D194" s="256" t="inlineStr">
        <is>
          <t>Доски обрезные хвойных пород длиной 4-6,5 м, шириной 75-150 мм, толщиной 25 мм, III сорта</t>
        </is>
      </c>
      <c r="E194" s="436" t="inlineStr">
        <is>
          <t>м3</t>
        </is>
      </c>
      <c r="F194" s="436" t="n">
        <v>0.143364</v>
      </c>
      <c r="G194" s="251" t="n">
        <v>1100</v>
      </c>
      <c r="H194" s="251">
        <f>ROUND(F194*G194,2)</f>
        <v/>
      </c>
    </row>
    <row r="195" ht="25.5" customHeight="1" s="361">
      <c r="A195" s="259" t="n">
        <v>179</v>
      </c>
      <c r="B195" s="408" t="n"/>
      <c r="C195" s="255" t="inlineStr">
        <is>
          <t>204-0001</t>
        </is>
      </c>
      <c r="D195" s="256" t="inlineStr">
        <is>
          <t>Горячекатаная арматурная сталь гладкая класса А-I, диаметром 6 мм</t>
        </is>
      </c>
      <c r="E195" s="436" t="inlineStr">
        <is>
          <t>т</t>
        </is>
      </c>
      <c r="F195" s="436" t="n">
        <v>0.020706</v>
      </c>
      <c r="G195" s="251" t="n">
        <v>7418.82</v>
      </c>
      <c r="H195" s="251">
        <f>ROUND(F195*G195,2)</f>
        <v/>
      </c>
    </row>
    <row r="196">
      <c r="A196" s="259" t="n">
        <v>180</v>
      </c>
      <c r="B196" s="408" t="n"/>
      <c r="C196" s="255" t="inlineStr">
        <is>
          <t>101-2611</t>
        </is>
      </c>
      <c r="D196" s="256" t="inlineStr">
        <is>
          <t>Опалубка металлическая</t>
        </is>
      </c>
      <c r="E196" s="436" t="inlineStr">
        <is>
          <t>т</t>
        </is>
      </c>
      <c r="F196" s="436" t="n">
        <v>0.038385</v>
      </c>
      <c r="G196" s="251" t="n">
        <v>3938.2</v>
      </c>
      <c r="H196" s="251">
        <f>ROUND(F196*G196,2)</f>
        <v/>
      </c>
    </row>
    <row r="197" ht="25.5" customHeight="1" s="361">
      <c r="A197" s="259" t="n">
        <v>181</v>
      </c>
      <c r="B197" s="408" t="n"/>
      <c r="C197" s="255" t="inlineStr">
        <is>
          <t>101-1755</t>
        </is>
      </c>
      <c r="D197" s="256" t="inlineStr">
        <is>
          <t>Сталь полосовая, марка стали Ст3сп шириной 50-200 мм толщиной 4-5 мм</t>
        </is>
      </c>
      <c r="E197" s="436" t="inlineStr">
        <is>
          <t>т</t>
        </is>
      </c>
      <c r="F197" s="436" t="n">
        <v>0.03</v>
      </c>
      <c r="G197" s="251" t="n">
        <v>5000</v>
      </c>
      <c r="H197" s="251">
        <f>ROUND(F197*G197,2)</f>
        <v/>
      </c>
      <c r="I197" s="265" t="n"/>
    </row>
    <row r="198">
      <c r="A198" s="259" t="n">
        <v>182</v>
      </c>
      <c r="B198" s="408" t="n"/>
      <c r="C198" s="255" t="inlineStr">
        <is>
          <t>411-0041</t>
        </is>
      </c>
      <c r="D198" s="256" t="inlineStr">
        <is>
          <t>Электроэнергия</t>
        </is>
      </c>
      <c r="E198" s="436" t="inlineStr">
        <is>
          <t>кВт-ч</t>
        </is>
      </c>
      <c r="F198" s="436" t="n">
        <v>334.95</v>
      </c>
      <c r="G198" s="251" t="n">
        <v>0.4</v>
      </c>
      <c r="H198" s="251">
        <f>ROUND(F198*G198,2)</f>
        <v/>
      </c>
      <c r="I198" s="265" t="n"/>
    </row>
    <row r="199">
      <c r="A199" s="259" t="n">
        <v>183</v>
      </c>
      <c r="B199" s="408" t="n"/>
      <c r="C199" s="255" t="inlineStr">
        <is>
          <t>101-0322</t>
        </is>
      </c>
      <c r="D199" s="256" t="inlineStr">
        <is>
          <t>Керосин для технических целей марок КТ-1, КТ-2</t>
        </is>
      </c>
      <c r="E199" s="436" t="inlineStr">
        <is>
          <t>т</t>
        </is>
      </c>
      <c r="F199" s="436" t="n">
        <v>0.050939</v>
      </c>
      <c r="G199" s="251" t="n">
        <v>2606.9</v>
      </c>
      <c r="H199" s="251">
        <f>ROUND(F199*G199,2)</f>
        <v/>
      </c>
      <c r="I199" s="265" t="n"/>
    </row>
    <row r="200">
      <c r="A200" s="259" t="n">
        <v>184</v>
      </c>
      <c r="B200" s="408" t="n"/>
      <c r="C200" s="255" t="inlineStr">
        <is>
          <t>101-0113</t>
        </is>
      </c>
      <c r="D200" s="256" t="inlineStr">
        <is>
          <t>Бязь суровая арт. 6804</t>
        </is>
      </c>
      <c r="E200" s="436" t="inlineStr">
        <is>
          <t>10 м2</t>
        </is>
      </c>
      <c r="F200" s="436" t="n">
        <v>1.541</v>
      </c>
      <c r="G200" s="251" t="n">
        <v>79.09999999999999</v>
      </c>
      <c r="H200" s="251">
        <f>ROUND(F200*G200,2)</f>
        <v/>
      </c>
      <c r="I200" s="265" t="n"/>
    </row>
    <row r="201" ht="25.5" customHeight="1" s="361">
      <c r="A201" s="259" t="n">
        <v>185</v>
      </c>
      <c r="B201" s="408" t="n"/>
      <c r="C201" s="255" t="inlineStr">
        <is>
          <t>410-0054</t>
        </is>
      </c>
      <c r="D201" s="256" t="inlineStr">
        <is>
          <t>Асфальт литой для покрытий тротуаров тип II (жесткий)</t>
        </is>
      </c>
      <c r="E201" s="436" t="inlineStr">
        <is>
          <t>т</t>
        </is>
      </c>
      <c r="F201" s="436" t="n">
        <v>0.266893</v>
      </c>
      <c r="G201" s="251" t="n">
        <v>455.39</v>
      </c>
      <c r="H201" s="251">
        <f>ROUND(F201*G201,2)</f>
        <v/>
      </c>
      <c r="I201" s="265" t="n"/>
    </row>
    <row r="202">
      <c r="A202" s="259" t="n">
        <v>186</v>
      </c>
      <c r="B202" s="408" t="n"/>
      <c r="C202" s="255" t="inlineStr">
        <is>
          <t>101-2278</t>
        </is>
      </c>
      <c r="D202" s="256" t="inlineStr">
        <is>
          <t>Пропан-бутан, смесь техническая</t>
        </is>
      </c>
      <c r="E202" s="436" t="inlineStr">
        <is>
          <t>кг</t>
        </is>
      </c>
      <c r="F202" s="436" t="n">
        <v>19.73952</v>
      </c>
      <c r="G202" s="251" t="n">
        <v>6.09</v>
      </c>
      <c r="H202" s="251">
        <f>ROUND(F202*G202,2)</f>
        <v/>
      </c>
      <c r="I202" s="265" t="n"/>
    </row>
    <row r="203" ht="38.25" customHeight="1" s="361">
      <c r="A203" s="259" t="n">
        <v>187</v>
      </c>
      <c r="B203" s="408" t="n"/>
      <c r="C203" s="255" t="inlineStr">
        <is>
          <t>102-0032</t>
        </is>
      </c>
      <c r="D203" s="256" t="inlineStr">
        <is>
          <t>Бруски обрезные хвойных пород длиной 4-6,5 м, шириной 75-150 мм, толщиной 150 мм и более, II сорта</t>
        </is>
      </c>
      <c r="E203" s="436" t="inlineStr">
        <is>
          <t>м3</t>
        </is>
      </c>
      <c r="F203" s="436" t="n">
        <v>0.055658</v>
      </c>
      <c r="G203" s="251" t="n">
        <v>2156</v>
      </c>
      <c r="H203" s="251">
        <f>ROUND(F203*G203,2)</f>
        <v/>
      </c>
      <c r="I203" s="265" t="n"/>
    </row>
    <row r="204" ht="25.5" customFormat="1" customHeight="1" s="226">
      <c r="A204" s="259" t="n">
        <v>188</v>
      </c>
      <c r="B204" s="408" t="n"/>
      <c r="C204" s="255" t="inlineStr">
        <is>
          <t>408-0391</t>
        </is>
      </c>
      <c r="D204" s="256" t="inlineStr">
        <is>
          <t>Щебень известняковый для строительных работ марки 600 фракции 5-10 мм</t>
        </is>
      </c>
      <c r="E204" s="436" t="inlineStr">
        <is>
          <t>м3</t>
        </is>
      </c>
      <c r="F204" s="436" t="n">
        <v>0.818622</v>
      </c>
      <c r="G204" s="251" t="n">
        <v>145.8</v>
      </c>
      <c r="H204" s="251">
        <f>ROUND(F204*G204,2)</f>
        <v/>
      </c>
      <c r="I204" s="265" t="n"/>
    </row>
    <row r="205">
      <c r="A205" s="259" t="n">
        <v>189</v>
      </c>
      <c r="B205" s="408" t="n"/>
      <c r="C205" s="255" t="inlineStr">
        <is>
          <t>101-0324</t>
        </is>
      </c>
      <c r="D205" s="256" t="inlineStr">
        <is>
          <t>Кислород технический газообразный</t>
        </is>
      </c>
      <c r="E205" s="436" t="inlineStr">
        <is>
          <t>м3</t>
        </is>
      </c>
      <c r="F205" s="436" t="n">
        <v>18.779226</v>
      </c>
      <c r="G205" s="251" t="n">
        <v>6.22</v>
      </c>
      <c r="H205" s="251">
        <f>ROUND(F205*G205,2)</f>
        <v/>
      </c>
      <c r="I205" s="265" t="n"/>
    </row>
    <row r="206">
      <c r="A206" s="259" t="n">
        <v>190</v>
      </c>
      <c r="B206" s="408" t="n"/>
      <c r="C206" s="255" t="inlineStr">
        <is>
          <t>111-0087</t>
        </is>
      </c>
      <c r="D206" s="256" t="inlineStr">
        <is>
          <t>Бирки-оконцеватели</t>
        </is>
      </c>
      <c r="E206" s="436" t="inlineStr">
        <is>
          <t>100 шт.</t>
        </is>
      </c>
      <c r="F206" s="436" t="n">
        <v>1.84</v>
      </c>
      <c r="G206" s="251" t="n">
        <v>63</v>
      </c>
      <c r="H206" s="251">
        <f>ROUND(F206*G206,2)</f>
        <v/>
      </c>
      <c r="I206" s="265" t="n"/>
      <c r="K206" s="262" t="n"/>
    </row>
    <row r="207">
      <c r="A207" s="259" t="n">
        <v>191</v>
      </c>
      <c r="B207" s="408" t="n"/>
      <c r="C207" s="255" t="inlineStr">
        <is>
          <t>109-0137</t>
        </is>
      </c>
      <c r="D207" s="256" t="inlineStr">
        <is>
          <t>Долота шнековые диаметром 250 мм</t>
        </is>
      </c>
      <c r="E207" s="436" t="inlineStr">
        <is>
          <t>шт.</t>
        </is>
      </c>
      <c r="F207" s="436" t="n">
        <v>0.16385</v>
      </c>
      <c r="G207" s="251" t="n">
        <v>699.6</v>
      </c>
      <c r="H207" s="251">
        <f>ROUND(F207*G207,2)</f>
        <v/>
      </c>
      <c r="I207" s="265" t="n"/>
      <c r="K207" s="262" t="n"/>
    </row>
    <row r="208" ht="25.5" customHeight="1" s="361">
      <c r="A208" s="259" t="n">
        <v>192</v>
      </c>
      <c r="B208" s="408" t="n"/>
      <c r="C208" s="255" t="inlineStr">
        <is>
          <t>101-0797</t>
        </is>
      </c>
      <c r="D208" s="256" t="inlineStr">
        <is>
          <t>Проволока горячекатаная в мотках, диаметром 6,3-6,5 мм</t>
        </is>
      </c>
      <c r="E208" s="436" t="inlineStr">
        <is>
          <t>т</t>
        </is>
      </c>
      <c r="F208" s="436" t="n">
        <v>0.024512</v>
      </c>
      <c r="G208" s="251" t="n">
        <v>4455.2</v>
      </c>
      <c r="H208" s="251">
        <f>ROUND(F208*G208,2)</f>
        <v/>
      </c>
      <c r="I208" s="265" t="n"/>
      <c r="K208" s="262" t="n"/>
    </row>
    <row r="209">
      <c r="A209" s="259" t="n">
        <v>193</v>
      </c>
      <c r="B209" s="408" t="n"/>
      <c r="C209" s="255" t="inlineStr">
        <is>
          <t>101-1924</t>
        </is>
      </c>
      <c r="D209" s="256" t="inlineStr">
        <is>
          <t>Электроды диаметром 4 мм Э42А</t>
        </is>
      </c>
      <c r="E209" s="436" t="inlineStr">
        <is>
          <t>кг</t>
        </is>
      </c>
      <c r="F209" s="436" t="n">
        <v>10.33</v>
      </c>
      <c r="G209" s="251" t="n">
        <v>10.57</v>
      </c>
      <c r="H209" s="251">
        <f>ROUND(F209*G209,2)</f>
        <v/>
      </c>
      <c r="I209" s="265" t="n"/>
      <c r="K209" s="262" t="n"/>
    </row>
    <row r="210">
      <c r="A210" s="259" t="n">
        <v>194</v>
      </c>
      <c r="B210" s="408" t="n"/>
      <c r="C210" s="255" t="inlineStr">
        <is>
          <t>402-0004</t>
        </is>
      </c>
      <c r="D210" s="256" t="inlineStr">
        <is>
          <t>Раствор готовый кладочный цементный марки 100</t>
        </is>
      </c>
      <c r="E210" s="436" t="inlineStr">
        <is>
          <t>м3</t>
        </is>
      </c>
      <c r="F210" s="436" t="n">
        <v>0.194236</v>
      </c>
      <c r="G210" s="251" t="n">
        <v>519.8</v>
      </c>
      <c r="H210" s="251">
        <f>ROUND(F210*G210,2)</f>
        <v/>
      </c>
    </row>
    <row r="211">
      <c r="A211" s="259" t="n">
        <v>195</v>
      </c>
      <c r="B211" s="408" t="n"/>
      <c r="C211" s="255" t="inlineStr">
        <is>
          <t>502-0639</t>
        </is>
      </c>
      <c r="D211" s="256" t="inlineStr">
        <is>
          <t>Муфта</t>
        </is>
      </c>
      <c r="E211" s="436" t="inlineStr">
        <is>
          <t>шт.</t>
        </is>
      </c>
      <c r="F211" s="436" t="n">
        <v>20</v>
      </c>
      <c r="G211" s="251" t="n">
        <v>5</v>
      </c>
      <c r="H211" s="251">
        <f>ROUND(F211*G211,2)</f>
        <v/>
      </c>
    </row>
    <row r="212">
      <c r="A212" s="259" t="n">
        <v>196</v>
      </c>
      <c r="B212" s="408" t="n"/>
      <c r="C212" s="255" t="inlineStr">
        <is>
          <t>101-2355</t>
        </is>
      </c>
      <c r="D212" s="256" t="inlineStr">
        <is>
          <t>Бумага шлифовальная</t>
        </is>
      </c>
      <c r="E212" s="436" t="inlineStr">
        <is>
          <t>кг</t>
        </is>
      </c>
      <c r="F212" s="436" t="n">
        <v>2</v>
      </c>
      <c r="G212" s="251" t="n">
        <v>50</v>
      </c>
      <c r="H212" s="251">
        <f>ROUND(F212*G212,2)</f>
        <v/>
      </c>
    </row>
    <row r="213">
      <c r="A213" s="259" t="n">
        <v>197</v>
      </c>
      <c r="B213" s="408" t="n"/>
      <c r="C213" s="255" t="inlineStr">
        <is>
          <t>101-1529</t>
        </is>
      </c>
      <c r="D213" s="256" t="inlineStr">
        <is>
          <t>Электроды диаметром 6 мм Э42</t>
        </is>
      </c>
      <c r="E213" s="436" t="inlineStr">
        <is>
          <t>т</t>
        </is>
      </c>
      <c r="F213" s="436" t="n">
        <v>0.010299</v>
      </c>
      <c r="G213" s="251" t="n">
        <v>9424</v>
      </c>
      <c r="H213" s="251">
        <f>ROUND(F213*G213,2)</f>
        <v/>
      </c>
    </row>
    <row r="214">
      <c r="A214" s="259" t="n">
        <v>198</v>
      </c>
      <c r="B214" s="408" t="n"/>
      <c r="C214" s="255" t="inlineStr">
        <is>
          <t>201-0835</t>
        </is>
      </c>
      <c r="D214" s="256" t="inlineStr">
        <is>
          <t>Подкладки металлические</t>
        </is>
      </c>
      <c r="E214" s="436" t="inlineStr">
        <is>
          <t>кг</t>
        </is>
      </c>
      <c r="F214" s="436" t="n">
        <v>7.6</v>
      </c>
      <c r="G214" s="251" t="n">
        <v>12.6</v>
      </c>
      <c r="H214" s="251">
        <f>ROUND(F214*G214,2)</f>
        <v/>
      </c>
    </row>
    <row r="215">
      <c r="A215" s="259" t="n">
        <v>199</v>
      </c>
      <c r="B215" s="408" t="n"/>
      <c r="C215" s="255" t="inlineStr">
        <is>
          <t>104-0128</t>
        </is>
      </c>
      <c r="D215" s="256" t="inlineStr">
        <is>
          <t>Плиты пенополистирольные М50</t>
        </is>
      </c>
      <c r="E215" s="436" t="inlineStr">
        <is>
          <t>м3</t>
        </is>
      </c>
      <c r="F215" s="436" t="n">
        <v>0.050918</v>
      </c>
      <c r="G215" s="251" t="n">
        <v>1755.41</v>
      </c>
      <c r="H215" s="251">
        <f>ROUND(F215*G215,2)</f>
        <v/>
      </c>
    </row>
    <row r="216" ht="25.5" customHeight="1" s="361">
      <c r="A216" s="259" t="n">
        <v>200</v>
      </c>
      <c r="B216" s="408" t="n"/>
      <c r="C216" s="255" t="inlineStr">
        <is>
          <t>408-0018</t>
        </is>
      </c>
      <c r="D216" s="256" t="inlineStr">
        <is>
          <t>Щебень из природного камня для строительных работ марка 600, фракция 10-20 мм</t>
        </is>
      </c>
      <c r="E216" s="436" t="inlineStr">
        <is>
          <t>м3</t>
        </is>
      </c>
      <c r="F216" s="436" t="n">
        <v>0.72</v>
      </c>
      <c r="G216" s="251" t="n">
        <v>118.6</v>
      </c>
      <c r="H216" s="251">
        <f>ROUND(F216*G216,2)</f>
        <v/>
      </c>
    </row>
    <row r="217" ht="38.25" customHeight="1" s="361">
      <c r="A217" s="259" t="n">
        <v>201</v>
      </c>
      <c r="B217" s="408" t="n"/>
      <c r="C217" s="255" t="inlineStr">
        <is>
          <t>204-0059</t>
        </is>
      </c>
      <c r="D217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7" s="436" t="inlineStr">
        <is>
          <t>т</t>
        </is>
      </c>
      <c r="F217" s="436" t="n">
        <v>0.008</v>
      </c>
      <c r="G217" s="251" t="n">
        <v>10100</v>
      </c>
      <c r="H217" s="251">
        <f>ROUND(F217*G217,2)</f>
        <v/>
      </c>
    </row>
    <row r="218" ht="25.5" customHeight="1" s="361">
      <c r="A218" s="259" t="n">
        <v>202</v>
      </c>
      <c r="B218" s="408" t="n"/>
      <c r="C218" s="255" t="inlineStr">
        <is>
          <t>102-0081</t>
        </is>
      </c>
      <c r="D218" s="256" t="inlineStr">
        <is>
          <t>Доски необрезные хвойных пород длиной 4-6,5 м, все ширины, толщиной 44 мм и более, III сорта</t>
        </is>
      </c>
      <c r="E218" s="436" t="inlineStr">
        <is>
          <t>м3</t>
        </is>
      </c>
      <c r="F218" s="436" t="n">
        <v>0.082</v>
      </c>
      <c r="G218" s="251" t="n">
        <v>684</v>
      </c>
      <c r="H218" s="251">
        <f>ROUND(F218*G218,2)</f>
        <v/>
      </c>
    </row>
    <row r="219">
      <c r="A219" s="259" t="n">
        <v>203</v>
      </c>
      <c r="B219" s="408" t="n"/>
      <c r="C219" s="255" t="inlineStr">
        <is>
          <t>402-0064</t>
        </is>
      </c>
      <c r="D219" s="256" t="inlineStr">
        <is>
          <t>Раствор асбоцементный</t>
        </is>
      </c>
      <c r="E219" s="436" t="inlineStr">
        <is>
          <t>м3</t>
        </is>
      </c>
      <c r="F219" s="436" t="n">
        <v>0.1306</v>
      </c>
      <c r="G219" s="251" t="n">
        <v>395</v>
      </c>
      <c r="H219" s="251">
        <f>ROUND(F219*G219,2)</f>
        <v/>
      </c>
    </row>
    <row r="220" ht="25.5" customHeight="1" s="361">
      <c r="A220" s="259" t="n">
        <v>204</v>
      </c>
      <c r="B220" s="408" t="n"/>
      <c r="C220" s="255" t="inlineStr">
        <is>
          <t>102-0008</t>
        </is>
      </c>
      <c r="D220" s="256" t="inlineStr">
        <is>
          <t>Лесоматериалы круглые хвойных пород для строительства диаметром 14-24 см, длиной 3-6,5 м</t>
        </is>
      </c>
      <c r="E220" s="436" t="inlineStr">
        <is>
          <t>м3</t>
        </is>
      </c>
      <c r="F220" s="436" t="n">
        <v>0.07696799999999999</v>
      </c>
      <c r="G220" s="251" t="n">
        <v>558.33</v>
      </c>
      <c r="H220" s="251">
        <f>ROUND(F220*G220,2)</f>
        <v/>
      </c>
      <c r="I220" s="265" t="n"/>
    </row>
    <row r="221" ht="25.5" customHeight="1" s="361">
      <c r="A221" s="259" t="n">
        <v>205</v>
      </c>
      <c r="B221" s="408" t="n"/>
      <c r="C221" s="255" t="inlineStr">
        <is>
          <t>408-0101</t>
        </is>
      </c>
      <c r="D221" s="256" t="inlineStr">
        <is>
          <t>Гравий для строительных работ марка 1000, фракция 5(3)-10 мм</t>
        </is>
      </c>
      <c r="E221" s="436" t="inlineStr">
        <is>
          <t>м3</t>
        </is>
      </c>
      <c r="F221" s="436" t="n">
        <v>0.3708</v>
      </c>
      <c r="G221" s="251" t="n">
        <v>113.2</v>
      </c>
      <c r="H221" s="251">
        <f>ROUND(F221*G221,2)</f>
        <v/>
      </c>
      <c r="I221" s="265" t="n"/>
    </row>
    <row r="222">
      <c r="A222" s="259" t="n">
        <v>206</v>
      </c>
      <c r="B222" s="408" t="n"/>
      <c r="C222" s="255" t="inlineStr">
        <is>
          <t>101-1531</t>
        </is>
      </c>
      <c r="D222" s="256" t="inlineStr">
        <is>
          <t>Электроды диаметром 6 мм Э46</t>
        </is>
      </c>
      <c r="E222" s="436" t="inlineStr">
        <is>
          <t>т</t>
        </is>
      </c>
      <c r="F222" s="436" t="n">
        <v>0.004267</v>
      </c>
      <c r="G222" s="251" t="n">
        <v>9793</v>
      </c>
      <c r="H222" s="251">
        <f>ROUND(F222*G222,2)</f>
        <v/>
      </c>
      <c r="I222" s="265" t="n"/>
    </row>
    <row r="223" ht="25.5" customHeight="1" s="361">
      <c r="A223" s="259" t="n">
        <v>207</v>
      </c>
      <c r="B223" s="408" t="n"/>
      <c r="C223" s="255" t="inlineStr">
        <is>
          <t>509-0969</t>
        </is>
      </c>
      <c r="D223" s="256" t="inlineStr">
        <is>
          <t>Прокладки из паронита марки ПМБ, толщиной 1 мм, диаметром 200 мм</t>
        </is>
      </c>
      <c r="E223" s="436" t="inlineStr">
        <is>
          <t>1000 шт.</t>
        </is>
      </c>
      <c r="F223" s="436" t="n">
        <v>0.004</v>
      </c>
      <c r="G223" s="251" t="n">
        <v>10374</v>
      </c>
      <c r="H223" s="251">
        <f>ROUND(F223*G223,2)</f>
        <v/>
      </c>
      <c r="I223" s="265" t="n"/>
    </row>
    <row r="224" ht="25.5" customHeight="1" s="361">
      <c r="A224" s="259" t="n">
        <v>208</v>
      </c>
      <c r="B224" s="408" t="n"/>
      <c r="C224" s="255" t="inlineStr">
        <is>
          <t>Приложение 40 табл.1 и 2. Общие положения</t>
        </is>
      </c>
      <c r="D224" s="256" t="inlineStr">
        <is>
          <t>Добавляется на водонепроницаемость бетона до W., бетон В30 401-0011 (3%)</t>
        </is>
      </c>
      <c r="E224" s="436" t="inlineStr">
        <is>
          <t>м3</t>
        </is>
      </c>
      <c r="F224" s="436" t="n">
        <v>1.906</v>
      </c>
      <c r="G224" s="251" t="n">
        <v>21.51</v>
      </c>
      <c r="H224" s="251">
        <f>ROUND(F224*G224,2)</f>
        <v/>
      </c>
      <c r="I224" s="265" t="n"/>
    </row>
    <row r="225">
      <c r="A225" s="259" t="n">
        <v>209</v>
      </c>
      <c r="B225" s="408" t="n"/>
      <c r="C225" s="255" t="inlineStr">
        <is>
          <t>101-0782</t>
        </is>
      </c>
      <c r="D225" s="256" t="inlineStr">
        <is>
          <t>Поковки из квадратных заготовок, масса 1,8 кг</t>
        </is>
      </c>
      <c r="E225" s="436" t="inlineStr">
        <is>
          <t>т</t>
        </is>
      </c>
      <c r="F225" s="436" t="n">
        <v>0.005888</v>
      </c>
      <c r="G225" s="251" t="n">
        <v>5989</v>
      </c>
      <c r="H225" s="251">
        <f>ROUND(F225*G225,2)</f>
        <v/>
      </c>
      <c r="I225" s="265" t="n"/>
    </row>
    <row r="226">
      <c r="A226" s="259" t="n">
        <v>210</v>
      </c>
      <c r="B226" s="408" t="n"/>
      <c r="C226" s="255" t="inlineStr">
        <is>
          <t>405-0253</t>
        </is>
      </c>
      <c r="D226" s="256" t="inlineStr">
        <is>
          <t>Известь строительная негашеная комовая, сорт I</t>
        </is>
      </c>
      <c r="E226" s="436" t="inlineStr">
        <is>
          <t>т</t>
        </is>
      </c>
      <c r="F226" s="436" t="n">
        <v>0.044376</v>
      </c>
      <c r="G226" s="251" t="n">
        <v>734.5</v>
      </c>
      <c r="H226" s="251">
        <f>ROUND(F226*G226,2)</f>
        <v/>
      </c>
      <c r="I226" s="265" t="n"/>
    </row>
    <row r="227">
      <c r="A227" s="259" t="n">
        <v>211</v>
      </c>
      <c r="B227" s="408" t="n"/>
      <c r="C227" s="255" t="inlineStr">
        <is>
          <t>402-0078</t>
        </is>
      </c>
      <c r="D227" s="256" t="inlineStr">
        <is>
          <t>Раствор готовый отделочный тяжелый, цементный 1:3</t>
        </is>
      </c>
      <c r="E227" s="436" t="inlineStr">
        <is>
          <t>м3</t>
        </is>
      </c>
      <c r="F227" s="436" t="n">
        <v>0.053549</v>
      </c>
      <c r="G227" s="251" t="n">
        <v>497</v>
      </c>
      <c r="H227" s="251">
        <f>ROUND(F227*G227,2)</f>
        <v/>
      </c>
      <c r="I227" s="265" t="n"/>
    </row>
    <row r="228">
      <c r="A228" s="259" t="n">
        <v>212</v>
      </c>
      <c r="B228" s="408" t="n"/>
      <c r="C228" s="255" t="inlineStr">
        <is>
          <t>113-0246</t>
        </is>
      </c>
      <c r="D228" s="256" t="inlineStr">
        <is>
          <t>Эмаль ПФ-115 серая</t>
        </is>
      </c>
      <c r="E228" s="436" t="inlineStr">
        <is>
          <t>т</t>
        </is>
      </c>
      <c r="F228" s="436" t="n">
        <v>0.001827</v>
      </c>
      <c r="G228" s="251" t="n">
        <v>14312.87</v>
      </c>
      <c r="H228" s="251">
        <f>ROUND(F228*G228,2)</f>
        <v/>
      </c>
      <c r="I228" s="265" t="n"/>
    </row>
    <row r="229" ht="38.25" customFormat="1" customHeight="1" s="226">
      <c r="A229" s="259" t="n">
        <v>213</v>
      </c>
      <c r="B229" s="408" t="n"/>
      <c r="C229" s="255" t="inlineStr">
        <is>
          <t>202-0012</t>
        </is>
      </c>
      <c r="D229" s="25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9" s="436" t="inlineStr">
        <is>
          <t>т</t>
        </is>
      </c>
      <c r="F229" s="436" t="n">
        <v>0.0025</v>
      </c>
      <c r="G229" s="251" t="n">
        <v>9670</v>
      </c>
      <c r="H229" s="251">
        <f>ROUND(F229*G229,2)</f>
        <v/>
      </c>
      <c r="I229" s="265" t="n"/>
    </row>
    <row r="230">
      <c r="A230" s="259" t="n">
        <v>214</v>
      </c>
      <c r="B230" s="408" t="n"/>
      <c r="C230" s="255" t="inlineStr">
        <is>
          <t>102-8009</t>
        </is>
      </c>
      <c r="D230" s="256" t="inlineStr">
        <is>
          <t>Доски дубовые II сорта</t>
        </is>
      </c>
      <c r="E230" s="436" t="inlineStr">
        <is>
          <t>м3</t>
        </is>
      </c>
      <c r="F230" s="436" t="n">
        <v>0.0148</v>
      </c>
      <c r="G230" s="251" t="n">
        <v>1410</v>
      </c>
      <c r="H230" s="251">
        <f>ROUND(F230*G230,2)</f>
        <v/>
      </c>
      <c r="I230" s="265" t="n"/>
    </row>
    <row r="231">
      <c r="A231" s="259" t="n">
        <v>215</v>
      </c>
      <c r="B231" s="408" t="n"/>
      <c r="C231" s="255" t="inlineStr">
        <is>
          <t>101-1782</t>
        </is>
      </c>
      <c r="D231" s="256" t="inlineStr">
        <is>
          <t>Ткань мешочная</t>
        </is>
      </c>
      <c r="E231" s="436" t="inlineStr">
        <is>
          <t>10 м2</t>
        </is>
      </c>
      <c r="F231" s="436" t="n">
        <v>0.241184</v>
      </c>
      <c r="G231" s="251" t="n">
        <v>84.75</v>
      </c>
      <c r="H231" s="251">
        <f>ROUND(F231*G231,2)</f>
        <v/>
      </c>
      <c r="I231" s="265" t="n"/>
      <c r="K231" s="262" t="n"/>
    </row>
    <row r="232">
      <c r="A232" s="259" t="n">
        <v>216</v>
      </c>
      <c r="B232" s="408" t="n"/>
      <c r="C232" s="255" t="inlineStr">
        <is>
          <t>101-1514</t>
        </is>
      </c>
      <c r="D232" s="256" t="inlineStr">
        <is>
          <t>Электроды диаметром 4 мм Э42А</t>
        </is>
      </c>
      <c r="E232" s="436" t="inlineStr">
        <is>
          <t>т</t>
        </is>
      </c>
      <c r="F232" s="436" t="n">
        <v>0.00192</v>
      </c>
      <c r="G232" s="251" t="n">
        <v>10578</v>
      </c>
      <c r="H232" s="251">
        <f>ROUND(F232*G232,2)</f>
        <v/>
      </c>
      <c r="I232" s="265" t="n"/>
      <c r="K232" s="262" t="n"/>
    </row>
    <row r="233">
      <c r="A233" s="259" t="n">
        <v>217</v>
      </c>
      <c r="B233" s="408" t="n"/>
      <c r="C233" s="255" t="inlineStr">
        <is>
          <t>101-1518</t>
        </is>
      </c>
      <c r="D233" s="256" t="inlineStr">
        <is>
          <t>Электроды диаметром 4 мм Э50А</t>
        </is>
      </c>
      <c r="E233" s="436" t="inlineStr">
        <is>
          <t>т</t>
        </is>
      </c>
      <c r="F233" s="436" t="n">
        <v>0.00175</v>
      </c>
      <c r="G233" s="251" t="n">
        <v>11524</v>
      </c>
      <c r="H233" s="251">
        <f>ROUND(F233*G233,2)</f>
        <v/>
      </c>
      <c r="I233" s="265" t="n"/>
      <c r="K233" s="262" t="n"/>
    </row>
    <row r="234">
      <c r="A234" s="259" t="n">
        <v>218</v>
      </c>
      <c r="B234" s="408" t="n"/>
      <c r="C234" s="255" t="inlineStr">
        <is>
          <t>113-8040</t>
        </is>
      </c>
      <c r="D234" s="256" t="inlineStr">
        <is>
          <t>Клей БМК-5к</t>
        </is>
      </c>
      <c r="E234" s="436" t="inlineStr">
        <is>
          <t>кг</t>
        </is>
      </c>
      <c r="F234" s="436" t="n">
        <v>0.65</v>
      </c>
      <c r="G234" s="251" t="n">
        <v>25.8</v>
      </c>
      <c r="H234" s="251">
        <f>ROUND(F234*G234,2)</f>
        <v/>
      </c>
    </row>
    <row r="235" ht="25.5" customHeight="1" s="361">
      <c r="A235" s="259" t="n">
        <v>219</v>
      </c>
      <c r="B235" s="408" t="n"/>
      <c r="C235" s="255" t="inlineStr">
        <is>
          <t>101-2343</t>
        </is>
      </c>
      <c r="D235" s="256" t="inlineStr">
        <is>
          <t>Смазка универсальная тугоплавкая УТ (консталин жировой)</t>
        </is>
      </c>
      <c r="E235" s="436" t="inlineStr">
        <is>
          <t>т</t>
        </is>
      </c>
      <c r="F235" s="436" t="n">
        <v>0.000943</v>
      </c>
      <c r="G235" s="251" t="n">
        <v>17500</v>
      </c>
      <c r="H235" s="251">
        <f>ROUND(F235*G235,2)</f>
        <v/>
      </c>
    </row>
    <row r="236">
      <c r="A236" s="259" t="n">
        <v>220</v>
      </c>
      <c r="B236" s="408" t="n"/>
      <c r="C236" s="255" t="inlineStr">
        <is>
          <t>509-0860</t>
        </is>
      </c>
      <c r="D236" s="256" t="inlineStr">
        <is>
          <t>Прессшпан листовой, марки А</t>
        </is>
      </c>
      <c r="E236" s="436" t="inlineStr">
        <is>
          <t>кг</t>
        </is>
      </c>
      <c r="F236" s="436" t="n">
        <v>0.3</v>
      </c>
      <c r="G236" s="251" t="n">
        <v>47.57</v>
      </c>
      <c r="H236" s="251">
        <f>ROUND(F236*G236,2)</f>
        <v/>
      </c>
    </row>
    <row r="237">
      <c r="A237" s="259" t="n">
        <v>221</v>
      </c>
      <c r="B237" s="408" t="n"/>
      <c r="C237" s="255" t="inlineStr">
        <is>
          <t>101-1797</t>
        </is>
      </c>
      <c r="D237" s="256" t="inlineStr">
        <is>
          <t>Эмульсия битумно-дорожная</t>
        </is>
      </c>
      <c r="E237" s="436" t="inlineStr">
        <is>
          <t>т</t>
        </is>
      </c>
      <c r="F237" s="436" t="n">
        <v>0.006691</v>
      </c>
      <c r="G237" s="251" t="n">
        <v>1554.2</v>
      </c>
      <c r="H237" s="251">
        <f>ROUND(F237*G237,2)</f>
        <v/>
      </c>
      <c r="I237" s="265" t="n"/>
    </row>
    <row r="238">
      <c r="A238" s="259" t="n">
        <v>222</v>
      </c>
      <c r="B238" s="408" t="n"/>
      <c r="C238" s="255" t="inlineStr">
        <is>
          <t>101-2478</t>
        </is>
      </c>
      <c r="D238" s="256" t="inlineStr">
        <is>
          <t>Лента К226</t>
        </is>
      </c>
      <c r="E238" s="436" t="inlineStr">
        <is>
          <t>100 м</t>
        </is>
      </c>
      <c r="F238" s="436" t="n">
        <v>0.07199999999999999</v>
      </c>
      <c r="G238" s="251" t="n">
        <v>120</v>
      </c>
      <c r="H238" s="251">
        <f>ROUND(F238*G238,2)</f>
        <v/>
      </c>
      <c r="I238" s="265" t="n"/>
    </row>
    <row r="239" ht="25.5" customHeight="1" s="361">
      <c r="A239" s="259" t="n">
        <v>223</v>
      </c>
      <c r="B239" s="408" t="n"/>
      <c r="C239" s="255" t="inlineStr">
        <is>
          <t>408-0042</t>
        </is>
      </c>
      <c r="D239" s="256" t="inlineStr">
        <is>
          <t>Щебень из гравия для строительных работ марка 1000, фракция 10-20 мм</t>
        </is>
      </c>
      <c r="E239" s="436" t="inlineStr">
        <is>
          <t>м3</t>
        </is>
      </c>
      <c r="F239" s="436" t="n">
        <v>0.043</v>
      </c>
      <c r="G239" s="251" t="n">
        <v>198.73</v>
      </c>
      <c r="H239" s="251">
        <f>ROUND(F239*G239,2)</f>
        <v/>
      </c>
      <c r="I239" s="265" t="n"/>
    </row>
    <row r="240">
      <c r="A240" s="259" t="n">
        <v>224</v>
      </c>
      <c r="B240" s="408" t="n"/>
      <c r="C240" s="255" t="inlineStr">
        <is>
          <t>101-1764</t>
        </is>
      </c>
      <c r="D240" s="256" t="inlineStr">
        <is>
          <t>Тальк молотый, сорт I</t>
        </is>
      </c>
      <c r="E240" s="436" t="inlineStr">
        <is>
          <t>т</t>
        </is>
      </c>
      <c r="F240" s="436" t="n">
        <v>0.0043</v>
      </c>
      <c r="G240" s="251" t="n">
        <v>1820</v>
      </c>
      <c r="H240" s="251">
        <f>ROUND(F240*G240,2)</f>
        <v/>
      </c>
      <c r="I240" s="265" t="n"/>
    </row>
    <row r="241" ht="25.5" customHeight="1" s="361">
      <c r="A241" s="259" t="n">
        <v>225</v>
      </c>
      <c r="B241" s="408" t="n"/>
      <c r="C241" s="255" t="inlineStr">
        <is>
          <t>101-1305</t>
        </is>
      </c>
      <c r="D241" s="256" t="inlineStr">
        <is>
          <t>Портландцемент общестроительного назначения бездобавочный, марки 400</t>
        </is>
      </c>
      <c r="E241" s="436" t="inlineStr">
        <is>
          <t>т</t>
        </is>
      </c>
      <c r="F241" s="436" t="n">
        <v>0.017718</v>
      </c>
      <c r="G241" s="251" t="n">
        <v>412</v>
      </c>
      <c r="H241" s="251">
        <f>ROUND(F241*G241,2)</f>
        <v/>
      </c>
      <c r="I241" s="265" t="n"/>
    </row>
    <row r="242">
      <c r="A242" s="259" t="n">
        <v>226</v>
      </c>
      <c r="B242" s="408" t="n"/>
      <c r="C242" s="255" t="inlineStr">
        <is>
          <t>101-1602</t>
        </is>
      </c>
      <c r="D242" s="256" t="inlineStr">
        <is>
          <t>Ацетилен газообразный технический</t>
        </is>
      </c>
      <c r="E242" s="436" t="inlineStr">
        <is>
          <t>м3</t>
        </is>
      </c>
      <c r="F242" s="436" t="n">
        <v>0.188</v>
      </c>
      <c r="G242" s="251" t="n">
        <v>38.51</v>
      </c>
      <c r="H242" s="251">
        <f>ROUND(F242*G242,2)</f>
        <v/>
      </c>
      <c r="I242" s="265" t="n"/>
    </row>
    <row r="243">
      <c r="A243" s="259" t="n">
        <v>227</v>
      </c>
      <c r="B243" s="408" t="n"/>
      <c r="C243" s="255" t="inlineStr">
        <is>
          <t>101-0816</t>
        </is>
      </c>
      <c r="D243" s="256" t="inlineStr">
        <is>
          <t>Проволока светлая диаметром 1,1 мм</t>
        </is>
      </c>
      <c r="E243" s="436" t="inlineStr">
        <is>
          <t>т</t>
        </is>
      </c>
      <c r="F243" s="436" t="n">
        <v>0.000694</v>
      </c>
      <c r="G243" s="251" t="n">
        <v>10200</v>
      </c>
      <c r="H243" s="251">
        <f>ROUND(F243*G243,2)</f>
        <v/>
      </c>
      <c r="I243" s="265" t="n"/>
    </row>
    <row r="244" customFormat="1" s="226">
      <c r="A244" s="259" t="n">
        <v>228</v>
      </c>
      <c r="B244" s="408" t="n"/>
      <c r="C244" s="255" t="inlineStr">
        <is>
          <t>101-3593</t>
        </is>
      </c>
      <c r="D244" s="256" t="inlineStr">
        <is>
          <t>Лента киперная 40 мм</t>
        </is>
      </c>
      <c r="E244" s="436" t="inlineStr">
        <is>
          <t>100 м</t>
        </is>
      </c>
      <c r="F244" s="436" t="n">
        <v>0.07000000000000001</v>
      </c>
      <c r="G244" s="251" t="n">
        <v>94</v>
      </c>
      <c r="H244" s="251">
        <f>ROUND(F244*G244,2)</f>
        <v/>
      </c>
      <c r="I244" s="265" t="n"/>
    </row>
    <row r="245" ht="25.5" customHeight="1" s="361">
      <c r="A245" s="259" t="n">
        <v>229</v>
      </c>
      <c r="B245" s="408" t="n"/>
      <c r="C245" s="255" t="inlineStr">
        <is>
          <t>101-1641</t>
        </is>
      </c>
      <c r="D245" s="256" t="inlineStr">
        <is>
          <t>Сталь угловая равнополочная, марка стали ВСт3кп2, размером 50x50x5 мм</t>
        </is>
      </c>
      <c r="E245" s="436" t="inlineStr">
        <is>
          <t>т</t>
        </is>
      </c>
      <c r="F245" s="436" t="n">
        <v>0.001</v>
      </c>
      <c r="G245" s="251" t="n">
        <v>5763</v>
      </c>
      <c r="H245" s="251">
        <f>ROUND(F245*G245,2)</f>
        <v/>
      </c>
      <c r="I245" s="265" t="n"/>
    </row>
    <row r="246" ht="25.5" customHeight="1" s="361">
      <c r="A246" s="259" t="n">
        <v>230</v>
      </c>
      <c r="B246" s="408" t="n"/>
      <c r="C246" s="255" t="inlineStr">
        <is>
          <t>204-0005</t>
        </is>
      </c>
      <c r="D246" s="256" t="inlineStr">
        <is>
          <t>Горячекатаная арматурная сталь гладкая класса А-I, диаметром 14 мм</t>
        </is>
      </c>
      <c r="E246" s="436" t="inlineStr">
        <is>
          <t>т</t>
        </is>
      </c>
      <c r="F246" s="436" t="n">
        <v>0.00072</v>
      </c>
      <c r="G246" s="251" t="n">
        <v>6210</v>
      </c>
      <c r="H246" s="251">
        <f>ROUND(F246*G246,2)</f>
        <v/>
      </c>
      <c r="I246" s="265" t="n"/>
      <c r="K246" s="262" t="n"/>
    </row>
    <row r="247">
      <c r="A247" s="259" t="n">
        <v>231</v>
      </c>
      <c r="B247" s="408" t="n"/>
      <c r="C247" s="255" t="inlineStr">
        <is>
          <t>101-1714</t>
        </is>
      </c>
      <c r="D247" s="256" t="inlineStr">
        <is>
          <t>Болты с гайками и шайбами строительные (1%)</t>
        </is>
      </c>
      <c r="E247" s="436" t="inlineStr">
        <is>
          <t>т</t>
        </is>
      </c>
      <c r="F247" s="436" t="n">
        <v>0.000476</v>
      </c>
      <c r="G247" s="251" t="n">
        <v>9040.01</v>
      </c>
      <c r="H247" s="251">
        <f>ROUND(F247*G247,2)</f>
        <v/>
      </c>
      <c r="I247" s="265" t="n"/>
      <c r="K247" s="262" t="n"/>
    </row>
    <row r="248">
      <c r="A248" s="259" t="n">
        <v>232</v>
      </c>
      <c r="B248" s="408" t="n"/>
      <c r="C248" s="255" t="inlineStr">
        <is>
          <t>101-0179</t>
        </is>
      </c>
      <c r="D248" s="256" t="inlineStr">
        <is>
          <t>Гвозди строительные с плоской головкой 1,6x50 мм</t>
        </is>
      </c>
      <c r="E248" s="436" t="inlineStr">
        <is>
          <t>т</t>
        </is>
      </c>
      <c r="F248" s="436" t="n">
        <v>0.0005</v>
      </c>
      <c r="G248" s="251" t="n">
        <v>8475</v>
      </c>
      <c r="H248" s="251">
        <f>ROUND(F248*G248,2)</f>
        <v/>
      </c>
      <c r="I248" s="265" t="n"/>
      <c r="K248" s="262" t="n"/>
    </row>
    <row r="249">
      <c r="A249" s="259" t="n">
        <v>233</v>
      </c>
      <c r="B249" s="408" t="n"/>
      <c r="C249" s="255" t="inlineStr">
        <is>
          <t>101-1561</t>
        </is>
      </c>
      <c r="D249" s="256" t="inlineStr">
        <is>
          <t>Битумы нефтяные дорожные жидкие, класс МГ, СГ</t>
        </is>
      </c>
      <c r="E249" s="436" t="inlineStr">
        <is>
          <t>т</t>
        </is>
      </c>
      <c r="F249" s="436" t="n">
        <v>0.002243</v>
      </c>
      <c r="G249" s="251" t="n">
        <v>1487.6</v>
      </c>
      <c r="H249" s="251">
        <f>ROUND(F249*G249,2)</f>
        <v/>
      </c>
      <c r="I249" s="265" t="n"/>
      <c r="K249" s="262" t="n"/>
    </row>
    <row r="250">
      <c r="A250" s="259" t="n">
        <v>234</v>
      </c>
      <c r="B250" s="408" t="n"/>
      <c r="C250" s="255" t="inlineStr">
        <is>
          <t>113-1786</t>
        </is>
      </c>
      <c r="D250" s="256" t="inlineStr">
        <is>
          <t>Лак битумный БТ-123</t>
        </is>
      </c>
      <c r="E250" s="436" t="inlineStr">
        <is>
          <t>т</t>
        </is>
      </c>
      <c r="F250" s="436" t="n">
        <v>0.000357</v>
      </c>
      <c r="G250" s="251" t="n">
        <v>7826.9</v>
      </c>
      <c r="H250" s="251">
        <f>ROUND(F250*G250,2)</f>
        <v/>
      </c>
    </row>
    <row r="251">
      <c r="A251" s="259" t="n">
        <v>235</v>
      </c>
      <c r="B251" s="408" t="n"/>
      <c r="C251" s="255" t="inlineStr">
        <is>
          <t>101-0069</t>
        </is>
      </c>
      <c r="D251" s="256" t="inlineStr">
        <is>
          <t>Бензин авиационный Б-70</t>
        </is>
      </c>
      <c r="E251" s="436" t="inlineStr">
        <is>
          <t>т</t>
        </is>
      </c>
      <c r="F251" s="436" t="n">
        <v>0.0005999999999999999</v>
      </c>
      <c r="G251" s="251" t="n">
        <v>4488.4</v>
      </c>
      <c r="H251" s="251">
        <f>ROUND(F251*G251,2)</f>
        <v/>
      </c>
    </row>
    <row r="252" ht="38.25" customHeight="1" s="361">
      <c r="A252" s="259" t="n">
        <v>236</v>
      </c>
      <c r="B252" s="408" t="n"/>
      <c r="C252" s="255" t="inlineStr">
        <is>
          <t>103-0006</t>
        </is>
      </c>
      <c r="D252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2" s="436" t="inlineStr">
        <is>
          <t>м</t>
        </is>
      </c>
      <c r="F252" s="436" t="n">
        <v>0.08749999999999999</v>
      </c>
      <c r="G252" s="251" t="n">
        <v>28.05</v>
      </c>
      <c r="H252" s="251">
        <f>ROUND(F252*G252,2)</f>
        <v/>
      </c>
    </row>
    <row r="253">
      <c r="A253" s="259" t="n">
        <v>237</v>
      </c>
      <c r="B253" s="408" t="n"/>
      <c r="C253" s="255" t="inlineStr">
        <is>
          <t>101-1515</t>
        </is>
      </c>
      <c r="D253" s="256" t="inlineStr">
        <is>
          <t>Электроды диаметром 4 мм Э46</t>
        </is>
      </c>
      <c r="E253" s="436" t="inlineStr">
        <is>
          <t>т</t>
        </is>
      </c>
      <c r="F253" s="436" t="n">
        <v>0.00019</v>
      </c>
      <c r="G253" s="251" t="n">
        <v>10749</v>
      </c>
      <c r="H253" s="251">
        <f>ROUND(F253*G253,2)</f>
        <v/>
      </c>
    </row>
    <row r="254">
      <c r="A254" s="259" t="n">
        <v>238</v>
      </c>
      <c r="B254" s="408" t="n"/>
      <c r="C254" s="255" t="inlineStr">
        <is>
          <t>401-0007</t>
        </is>
      </c>
      <c r="D254" s="256" t="inlineStr">
        <is>
          <t>Бетон тяжелый, класс В20 (М250)</t>
        </is>
      </c>
      <c r="E254" s="436" t="inlineStr">
        <is>
          <t>м3</t>
        </is>
      </c>
      <c r="F254" s="436" t="n">
        <v>0.0016</v>
      </c>
      <c r="G254" s="251" t="n">
        <v>665</v>
      </c>
      <c r="H254" s="251">
        <f>ROUND(F254*G254,2)</f>
        <v/>
      </c>
    </row>
    <row r="255">
      <c r="A255" s="259" t="n">
        <v>239</v>
      </c>
      <c r="B255" s="408" t="n"/>
      <c r="C255" s="255" t="inlineStr">
        <is>
          <t>101-1292</t>
        </is>
      </c>
      <c r="D255" s="256" t="inlineStr">
        <is>
          <t>Уайт-спирит</t>
        </is>
      </c>
      <c r="E255" s="436" t="inlineStr">
        <is>
          <t>т</t>
        </is>
      </c>
      <c r="F255" s="436" t="n">
        <v>0.000135</v>
      </c>
      <c r="G255" s="251" t="n">
        <v>6667</v>
      </c>
      <c r="H255" s="251">
        <f>ROUND(F255*G255,2)</f>
        <v/>
      </c>
    </row>
    <row r="256" ht="25.5" customHeight="1" s="361">
      <c r="A256" s="259" t="n">
        <v>240</v>
      </c>
      <c r="B256" s="408" t="n"/>
      <c r="C256" s="255" t="inlineStr">
        <is>
          <t>101-0388</t>
        </is>
      </c>
      <c r="D256" s="256" t="inlineStr">
        <is>
          <t>Краски масляные земляные марки МА-0115 мумия, сурик железный</t>
        </is>
      </c>
      <c r="E256" s="436" t="inlineStr">
        <is>
          <t>т</t>
        </is>
      </c>
      <c r="F256" s="436" t="n">
        <v>3.7e-05</v>
      </c>
      <c r="G256" s="251" t="n">
        <v>15119</v>
      </c>
      <c r="H256" s="251">
        <f>ROUND(F256*G256,2)</f>
        <v/>
      </c>
    </row>
    <row r="257">
      <c r="A257" s="259" t="n">
        <v>241</v>
      </c>
      <c r="B257" s="408" t="n"/>
      <c r="C257" s="255" t="inlineStr">
        <is>
          <t>101-1019</t>
        </is>
      </c>
      <c r="D257" s="256" t="inlineStr">
        <is>
          <t>Швеллеры № 40 из стали марки Ст0</t>
        </is>
      </c>
      <c r="E257" s="436" t="inlineStr">
        <is>
          <t>т</t>
        </is>
      </c>
      <c r="F257" s="436" t="n">
        <v>9.2e-05</v>
      </c>
      <c r="G257" s="251" t="n">
        <v>4920</v>
      </c>
      <c r="H257" s="251">
        <f>ROUND(F257*G257,2)</f>
        <v/>
      </c>
    </row>
    <row r="258" ht="51" customHeight="1" s="361">
      <c r="A258" s="259" t="n">
        <v>242</v>
      </c>
      <c r="B258" s="408" t="n"/>
      <c r="C258" s="255" t="inlineStr">
        <is>
          <t>201-0756</t>
        </is>
      </c>
      <c r="D258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8" s="436" t="inlineStr">
        <is>
          <t>т</t>
        </is>
      </c>
      <c r="F258" s="436" t="n">
        <v>4.8e-05</v>
      </c>
      <c r="G258" s="251" t="n">
        <v>7712</v>
      </c>
      <c r="H258" s="251">
        <f>ROUND(F258*G258,2)</f>
        <v/>
      </c>
    </row>
    <row r="259">
      <c r="A259" s="259" t="n">
        <v>243</v>
      </c>
      <c r="B259" s="408" t="n"/>
      <c r="C259" s="255" t="inlineStr">
        <is>
          <t>101-2467</t>
        </is>
      </c>
      <c r="D259" s="256" t="inlineStr">
        <is>
          <t>Растворитель марки Р-4</t>
        </is>
      </c>
      <c r="E259" s="436" t="inlineStr">
        <is>
          <t>т</t>
        </is>
      </c>
      <c r="F259" s="436" t="n">
        <v>2.9e-05</v>
      </c>
      <c r="G259" s="251" t="n">
        <v>9420</v>
      </c>
      <c r="H259" s="251">
        <f>ROUND(F259*G259,2)</f>
        <v/>
      </c>
    </row>
    <row r="260">
      <c r="A260" s="259" t="n">
        <v>244</v>
      </c>
      <c r="B260" s="408" t="n"/>
      <c r="C260" s="255" t="inlineStr">
        <is>
          <t>509-1206</t>
        </is>
      </c>
      <c r="D260" s="256" t="inlineStr">
        <is>
          <t>Парафины нефтяные твердые марки Т-1</t>
        </is>
      </c>
      <c r="E260" s="436" t="inlineStr">
        <is>
          <t>т</t>
        </is>
      </c>
      <c r="F260" s="436" t="n">
        <v>3e-05</v>
      </c>
      <c r="G260" s="251" t="n">
        <v>8105.71</v>
      </c>
      <c r="H260" s="251">
        <f>ROUND(F260*G260,2)</f>
        <v/>
      </c>
      <c r="I260" s="265" t="n"/>
    </row>
    <row r="261">
      <c r="A261" s="259" t="n">
        <v>245</v>
      </c>
      <c r="B261" s="408" t="n"/>
      <c r="C261" s="255" t="inlineStr">
        <is>
          <t>113-0021</t>
        </is>
      </c>
      <c r="D261" s="256" t="inlineStr">
        <is>
          <t>Грунтовка ГФ-021 красно-коричневая</t>
        </is>
      </c>
      <c r="E261" s="436" t="inlineStr">
        <is>
          <t>т</t>
        </is>
      </c>
      <c r="F261" s="436" t="n">
        <v>1.5e-05</v>
      </c>
      <c r="G261" s="251" t="n">
        <v>15620</v>
      </c>
      <c r="H261" s="251">
        <f>ROUND(F261*G261,2)</f>
        <v/>
      </c>
      <c r="I261" s="265" t="n"/>
    </row>
    <row r="262">
      <c r="A262" s="259" t="n">
        <v>246</v>
      </c>
      <c r="B262" s="408" t="n"/>
      <c r="C262" s="255" t="inlineStr">
        <is>
          <t>101-0309</t>
        </is>
      </c>
      <c r="D262" s="256" t="inlineStr">
        <is>
          <t>Канаты пеньковые пропитанные</t>
        </is>
      </c>
      <c r="E262" s="436" t="inlineStr">
        <is>
          <t>т</t>
        </is>
      </c>
      <c r="F262" s="436" t="n">
        <v>5e-06</v>
      </c>
      <c r="G262" s="251" t="n">
        <v>37900</v>
      </c>
      <c r="H262" s="251">
        <f>ROUND(F262*G262,2)</f>
        <v/>
      </c>
      <c r="I262" s="265" t="n"/>
    </row>
    <row r="263">
      <c r="A263" s="259" t="n">
        <v>247</v>
      </c>
      <c r="B263" s="408" t="n"/>
      <c r="C263" s="255" t="inlineStr">
        <is>
          <t>113-0551</t>
        </is>
      </c>
      <c r="D263" s="256" t="inlineStr">
        <is>
          <t>Жидкость гидрофобизирующая Типром К люкс</t>
        </is>
      </c>
      <c r="E263" s="436" t="inlineStr">
        <is>
          <t>л</t>
        </is>
      </c>
      <c r="F263" s="436" t="n">
        <v>0.0025</v>
      </c>
      <c r="G263" s="251" t="n">
        <v>55.89</v>
      </c>
      <c r="H263" s="251">
        <f>ROUND(F263*G263,2)</f>
        <v/>
      </c>
      <c r="I263" s="265" t="n"/>
    </row>
    <row r="264" ht="25.5" customHeight="1" s="361">
      <c r="A264" s="259" t="n">
        <v>248</v>
      </c>
      <c r="B264" s="408" t="n"/>
      <c r="C264" s="255" t="inlineStr">
        <is>
          <t>102-0023</t>
        </is>
      </c>
      <c r="D264" s="256" t="inlineStr">
        <is>
          <t>Бруски обрезные хвойных пород длиной 4-6,5 м, шириной 75-150 мм, толщиной 40-75 мм, I сорта</t>
        </is>
      </c>
      <c r="E264" s="436" t="inlineStr">
        <is>
          <t>м3</t>
        </is>
      </c>
      <c r="F264" s="436" t="n">
        <v>4.9e-05</v>
      </c>
      <c r="G264" s="251" t="n">
        <v>1700</v>
      </c>
      <c r="H264" s="251">
        <f>ROUND(F264*G264,2)</f>
        <v/>
      </c>
      <c r="I264" s="265" t="n"/>
    </row>
    <row r="265" ht="51" customHeight="1" s="361">
      <c r="A265" s="259" t="n">
        <v>249</v>
      </c>
      <c r="B265" s="408" t="n"/>
      <c r="C265" s="255" t="inlineStr">
        <is>
          <t>508-0097</t>
        </is>
      </c>
      <c r="D265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5" s="436" t="inlineStr">
        <is>
          <t>10 м</t>
        </is>
      </c>
      <c r="F265" s="436" t="n">
        <v>0.0008899999999999999</v>
      </c>
      <c r="G265" s="251" t="n">
        <v>50.24</v>
      </c>
      <c r="H265" s="251">
        <f>ROUND(F265*G265,2)</f>
        <v/>
      </c>
      <c r="I265" s="265" t="n"/>
    </row>
    <row r="266">
      <c r="A266" s="259" t="n">
        <v>250</v>
      </c>
      <c r="B266" s="408" t="n"/>
      <c r="C266" s="255" t="inlineStr">
        <is>
          <t>201-0798</t>
        </is>
      </c>
      <c r="D266" s="256" t="inlineStr">
        <is>
          <t>Кондуктор инвентарный металлический</t>
        </is>
      </c>
      <c r="E266" s="436" t="inlineStr">
        <is>
          <t>шт.</t>
        </is>
      </c>
      <c r="F266" s="436" t="n">
        <v>8.000000000000001e-05</v>
      </c>
      <c r="G266" s="251" t="n">
        <v>346</v>
      </c>
      <c r="H266" s="251">
        <f>ROUND(F266*G266,2)</f>
        <v/>
      </c>
      <c r="I266" s="265" t="n"/>
    </row>
    <row r="267">
      <c r="A267" s="259" t="n">
        <v>251</v>
      </c>
      <c r="B267" s="408" t="n"/>
      <c r="C267" s="255" t="inlineStr">
        <is>
          <t>101-1757</t>
        </is>
      </c>
      <c r="D267" s="256" t="inlineStr">
        <is>
          <t>Ветошь</t>
        </is>
      </c>
      <c r="E267" s="436" t="inlineStr">
        <is>
          <t>кг</t>
        </is>
      </c>
      <c r="F267" s="436" t="n">
        <v>0.014696</v>
      </c>
      <c r="G267" s="251" t="n">
        <v>1.82</v>
      </c>
      <c r="H267" s="251">
        <f>ROUND(F267*G267,2)</f>
        <v/>
      </c>
      <c r="I267" s="265" t="n"/>
    </row>
    <row r="270">
      <c r="B270" s="372" t="inlineStr">
        <is>
          <t>Составил ______________________     Д.Ю. Нефедова</t>
        </is>
      </c>
    </row>
    <row r="271">
      <c r="B271" s="398" t="inlineStr">
        <is>
          <t xml:space="preserve">                         (подпись, инициалы, фамилия)</t>
        </is>
      </c>
    </row>
    <row r="273">
      <c r="B273" s="372" t="inlineStr">
        <is>
          <t>Проверил ______________________        А.В. Костянецкая</t>
        </is>
      </c>
    </row>
    <row r="274">
      <c r="B274" s="3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5:E35"/>
    <mergeCell ref="A3:H3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105:E105"/>
    <mergeCell ref="G9:H9"/>
    <mergeCell ref="A110:E11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ColWidth="9.140625" defaultRowHeight="15"/>
  <cols>
    <col width="4.140625" customWidth="1" style="361" min="1" max="1"/>
    <col width="36.28515625" customWidth="1" style="361" min="2" max="2"/>
    <col width="18.85546875" customWidth="1" style="361" min="3" max="3"/>
    <col width="18.28515625" customWidth="1" style="361" min="4" max="4"/>
    <col width="18.85546875" customWidth="1" style="361" min="5" max="5"/>
    <col width="9.140625" customWidth="1" style="361" min="6" max="6"/>
    <col width="13.42578125" customWidth="1" style="361" min="7" max="7"/>
    <col width="9.140625" customWidth="1" style="361" min="8" max="11"/>
    <col width="13.5703125" customWidth="1" style="361" min="12" max="12"/>
    <col width="9.140625" customWidth="1" style="361" min="13" max="13"/>
  </cols>
  <sheetData>
    <row r="1">
      <c r="B1" s="358" t="n"/>
      <c r="C1" s="358" t="n"/>
      <c r="D1" s="358" t="n"/>
      <c r="E1" s="358" t="n"/>
    </row>
    <row r="2">
      <c r="B2" s="358" t="n"/>
      <c r="C2" s="358" t="n"/>
      <c r="D2" s="358" t="n"/>
      <c r="E2" s="431" t="inlineStr">
        <is>
          <t>Приложение № 4</t>
        </is>
      </c>
    </row>
    <row r="3">
      <c r="B3" s="358" t="n"/>
      <c r="C3" s="358" t="n"/>
      <c r="D3" s="358" t="n"/>
      <c r="E3" s="358" t="n"/>
    </row>
    <row r="4">
      <c r="B4" s="358" t="n"/>
      <c r="C4" s="358" t="n"/>
      <c r="D4" s="358" t="n"/>
      <c r="E4" s="358" t="n"/>
    </row>
    <row r="5">
      <c r="B5" s="387" t="inlineStr">
        <is>
          <t>Ресурсная модель</t>
        </is>
      </c>
    </row>
    <row r="6">
      <c r="B6" s="243" t="n"/>
      <c r="C6" s="358" t="n"/>
      <c r="D6" s="358" t="n"/>
      <c r="E6" s="358" t="n"/>
    </row>
    <row r="7" ht="25.5" customHeight="1" s="361">
      <c r="B7" s="402" t="inlineStr">
        <is>
          <t>Наименование разрабатываемого показателя УНЦ — Ячейка трёхобмоточного трансформатора Т220/35(20,110)/НН, мощность 100МВА</t>
        </is>
      </c>
    </row>
    <row r="8">
      <c r="B8" s="412" t="inlineStr">
        <is>
          <t>Единица измерения  — 1 ячейка</t>
        </is>
      </c>
    </row>
    <row r="9">
      <c r="B9" s="243" t="n"/>
      <c r="C9" s="358" t="n"/>
      <c r="D9" s="358" t="n"/>
      <c r="E9" s="358" t="n"/>
    </row>
    <row r="10" ht="51" customHeight="1" s="361">
      <c r="B10" s="416" t="inlineStr">
        <is>
          <t>Наименование</t>
        </is>
      </c>
      <c r="C10" s="416" t="inlineStr">
        <is>
          <t>Сметная стоимость в ценах на 01.01.2023
 (руб.)</t>
        </is>
      </c>
      <c r="D10" s="416" t="inlineStr">
        <is>
          <t>Удельный вес, 
(в СМР)</t>
        </is>
      </c>
      <c r="E10" s="416" t="inlineStr">
        <is>
          <t>Удельный вес, % 
(от всего по РМ)</t>
        </is>
      </c>
    </row>
    <row r="11">
      <c r="B11" s="299" t="inlineStr">
        <is>
          <t>Оплата труда рабочих</t>
        </is>
      </c>
      <c r="C11" s="356">
        <f>'Прил.5 Расчет СМР и ОБ'!J14</f>
        <v/>
      </c>
      <c r="D11" s="297">
        <f>C11/$C$24</f>
        <v/>
      </c>
      <c r="E11" s="297">
        <f>C11/$C$40</f>
        <v/>
      </c>
    </row>
    <row r="12">
      <c r="B12" s="299" t="inlineStr">
        <is>
          <t>Эксплуатация машин основных</t>
        </is>
      </c>
      <c r="C12" s="356">
        <f>'Прил.5 Расчет СМР и ОБ'!J31</f>
        <v/>
      </c>
      <c r="D12" s="297">
        <f>C12/$C$24</f>
        <v/>
      </c>
      <c r="E12" s="297">
        <f>C12/$C$40</f>
        <v/>
      </c>
    </row>
    <row r="13">
      <c r="B13" s="299" t="inlineStr">
        <is>
          <t>Эксплуатация машин прочих</t>
        </is>
      </c>
      <c r="C13" s="356">
        <f>'Прил.5 Расчет СМР и ОБ'!J89</f>
        <v/>
      </c>
      <c r="D13" s="297">
        <f>C13/$C$24</f>
        <v/>
      </c>
      <c r="E13" s="297">
        <f>C13/$C$40</f>
        <v/>
      </c>
    </row>
    <row r="14">
      <c r="B14" s="299" t="inlineStr">
        <is>
          <t>ЭКСПЛУАТАЦИЯ МАШИН, ВСЕГО:</t>
        </is>
      </c>
      <c r="C14" s="356">
        <f>C13+C12</f>
        <v/>
      </c>
      <c r="D14" s="297">
        <f>C14/$C$24</f>
        <v/>
      </c>
      <c r="E14" s="297">
        <f>C14/$C$40</f>
        <v/>
      </c>
    </row>
    <row r="15">
      <c r="B15" s="299" t="inlineStr">
        <is>
          <t>в том числе зарплата машинистов</t>
        </is>
      </c>
      <c r="C15" s="356">
        <f>'Прил.5 Расчет СМР и ОБ'!J16</f>
        <v/>
      </c>
      <c r="D15" s="297">
        <f>C15/$C$24</f>
        <v/>
      </c>
      <c r="E15" s="297">
        <f>C15/$C$40</f>
        <v/>
      </c>
    </row>
    <row r="16">
      <c r="B16" s="299" t="inlineStr">
        <is>
          <t>Материалы основные</t>
        </is>
      </c>
      <c r="C16" s="356">
        <f>'Прил.5 Расчет СМР и ОБ'!J115</f>
        <v/>
      </c>
      <c r="D16" s="297">
        <f>C16/$C$24</f>
        <v/>
      </c>
      <c r="E16" s="297">
        <f>C16/$C$40</f>
        <v/>
      </c>
    </row>
    <row r="17">
      <c r="B17" s="299" t="inlineStr">
        <is>
          <t>Материалы прочие</t>
        </is>
      </c>
      <c r="C17" s="356">
        <f>'Прил.5 Расчет СМР и ОБ'!J261</f>
        <v/>
      </c>
      <c r="D17" s="297">
        <f>C17/$C$24</f>
        <v/>
      </c>
      <c r="E17" s="297">
        <f>C17/$C$40</f>
        <v/>
      </c>
      <c r="G17" s="271" t="n"/>
    </row>
    <row r="18">
      <c r="B18" s="299" t="inlineStr">
        <is>
          <t>МАТЕРИАЛЫ, ВСЕГО:</t>
        </is>
      </c>
      <c r="C18" s="356">
        <f>C17+C16</f>
        <v/>
      </c>
      <c r="D18" s="297">
        <f>C18/$C$24</f>
        <v/>
      </c>
      <c r="E18" s="297">
        <f>C18/$C$40</f>
        <v/>
      </c>
    </row>
    <row r="19">
      <c r="B19" s="299" t="inlineStr">
        <is>
          <t>ИТОГО</t>
        </is>
      </c>
      <c r="C19" s="356">
        <f>C18+C14+C11</f>
        <v/>
      </c>
      <c r="D19" s="297" t="n"/>
      <c r="E19" s="299" t="n"/>
    </row>
    <row r="20">
      <c r="B20" s="299" t="inlineStr">
        <is>
          <t>Сметная прибыль, руб.</t>
        </is>
      </c>
      <c r="C20" s="356">
        <f>ROUND(C21*(C11+C15),2)</f>
        <v/>
      </c>
      <c r="D20" s="297">
        <f>C20/$C$24</f>
        <v/>
      </c>
      <c r="E20" s="297">
        <f>C20/$C$40</f>
        <v/>
      </c>
    </row>
    <row r="21">
      <c r="B21" s="299" t="inlineStr">
        <is>
          <t>Сметная прибыль, %</t>
        </is>
      </c>
      <c r="C21" s="240">
        <f>'Прил.5 Расчет СМР и ОБ'!D265</f>
        <v/>
      </c>
      <c r="D21" s="297" t="n"/>
      <c r="E21" s="299" t="n"/>
    </row>
    <row r="22">
      <c r="B22" s="299" t="inlineStr">
        <is>
          <t>Накладные расходы, руб.</t>
        </is>
      </c>
      <c r="C22" s="356">
        <f>ROUND(C23*(C11+C15),2)</f>
        <v/>
      </c>
      <c r="D22" s="297">
        <f>C22/$C$24</f>
        <v/>
      </c>
      <c r="E22" s="297">
        <f>C22/$C$40</f>
        <v/>
      </c>
    </row>
    <row r="23">
      <c r="B23" s="299" t="inlineStr">
        <is>
          <t>Накладные расходы, %</t>
        </is>
      </c>
      <c r="C23" s="240">
        <f>'Прил.5 Расчет СМР и ОБ'!D264</f>
        <v/>
      </c>
      <c r="D23" s="297" t="n"/>
      <c r="E23" s="299" t="n"/>
    </row>
    <row r="24">
      <c r="B24" s="299" t="inlineStr">
        <is>
          <t>ВСЕГО СМР с НР и СП</t>
        </is>
      </c>
      <c r="C24" s="356">
        <f>C19+C20+C22</f>
        <v/>
      </c>
      <c r="D24" s="297">
        <f>C24/$C$24</f>
        <v/>
      </c>
      <c r="E24" s="297">
        <f>C24/$C$40</f>
        <v/>
      </c>
    </row>
    <row r="25" ht="25.5" customHeight="1" s="361">
      <c r="B25" s="299" t="inlineStr">
        <is>
          <t>ВСЕГО стоимость оборудования, в том числе</t>
        </is>
      </c>
      <c r="C25" s="356">
        <f>'Прил.5 Расчет СМР и ОБ'!J99</f>
        <v/>
      </c>
      <c r="D25" s="297" t="n"/>
      <c r="E25" s="297">
        <f>C25/$C$40</f>
        <v/>
      </c>
    </row>
    <row r="26" ht="25.5" customHeight="1" s="361">
      <c r="B26" s="299" t="inlineStr">
        <is>
          <t>стоимость оборудования технологического</t>
        </is>
      </c>
      <c r="C26" s="356">
        <f>'Прил.5 Расчет СМР и ОБ'!J100</f>
        <v/>
      </c>
      <c r="D26" s="297" t="n"/>
      <c r="E26" s="297">
        <f>C26/$C$40</f>
        <v/>
      </c>
    </row>
    <row r="27">
      <c r="B27" s="299" t="inlineStr">
        <is>
          <t>ИТОГО (СМР + ОБОРУДОВАНИЕ)</t>
        </is>
      </c>
      <c r="C27" s="298">
        <f>C24+C25</f>
        <v/>
      </c>
      <c r="D27" s="297" t="n"/>
      <c r="E27" s="297">
        <f>C27/$C$40</f>
        <v/>
      </c>
      <c r="G27" s="273" t="n"/>
    </row>
    <row r="28" ht="33" customHeight="1" s="361">
      <c r="B28" s="299" t="inlineStr">
        <is>
          <t>ПРОЧ. ЗАТР., УЧТЕННЫЕ ПОКАЗАТЕЛЕМ,  в том числе</t>
        </is>
      </c>
      <c r="C28" s="299" t="n"/>
      <c r="D28" s="299" t="n"/>
      <c r="E28" s="299" t="n"/>
    </row>
    <row r="29" ht="25.5" customHeight="1" s="361">
      <c r="B29" s="299" t="inlineStr">
        <is>
          <t>Временные здания и сооружения - 3,9%</t>
        </is>
      </c>
      <c r="C29" s="298">
        <f>ROUND(C24*3.9%,2)</f>
        <v/>
      </c>
      <c r="D29" s="299" t="n"/>
      <c r="E29" s="297">
        <f>C29/$C$40</f>
        <v/>
      </c>
    </row>
    <row r="30" ht="38.25" customHeight="1" s="361">
      <c r="B30" s="299" t="inlineStr">
        <is>
          <t>Дополнительные затраты при производстве строительно-монтажных работ в зимнее время - 2,1%</t>
        </is>
      </c>
      <c r="C30" s="298">
        <f>ROUND((C24+C29)*2.1%,2)</f>
        <v/>
      </c>
      <c r="D30" s="299" t="n"/>
      <c r="E30" s="297">
        <f>C30/$C$40</f>
        <v/>
      </c>
    </row>
    <row r="31" s="361">
      <c r="B31" s="299" t="inlineStr">
        <is>
          <t>Пусконаладочные работы</t>
        </is>
      </c>
      <c r="C31" s="298">
        <f>401051.15+6*13982.96</f>
        <v/>
      </c>
      <c r="D31" s="299" t="n"/>
      <c r="E31" s="297">
        <f>C31/$C$40</f>
        <v/>
      </c>
    </row>
    <row r="32" ht="25.5" customHeight="1" s="361">
      <c r="B32" s="299" t="inlineStr">
        <is>
          <t>Затраты по перевозке работников к месту работы и обратно</t>
        </is>
      </c>
      <c r="C32" s="298" t="n">
        <v>0</v>
      </c>
      <c r="D32" s="299" t="n"/>
      <c r="E32" s="297">
        <f>C32/$C$40</f>
        <v/>
      </c>
    </row>
    <row r="33" ht="25.5" customHeight="1" s="361">
      <c r="B33" s="299" t="inlineStr">
        <is>
          <t>Затраты, связанные с осуществлением работ вахтовым методом</t>
        </is>
      </c>
      <c r="C33" s="298">
        <f>ROUND(C27*0%,2)</f>
        <v/>
      </c>
      <c r="D33" s="299" t="n"/>
      <c r="E33" s="297">
        <f>C33/$C$40</f>
        <v/>
      </c>
    </row>
    <row r="34" ht="51" customHeight="1" s="361">
      <c r="B34" s="2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8" t="n">
        <v>0</v>
      </c>
      <c r="D34" s="299" t="n"/>
      <c r="E34" s="297">
        <f>C34/$C$40</f>
        <v/>
      </c>
    </row>
    <row r="35" ht="76.5" customHeight="1" s="361">
      <c r="B35" s="2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8">
        <f>ROUND(C27*0%,2)</f>
        <v/>
      </c>
      <c r="D35" s="299" t="n"/>
      <c r="E35" s="297">
        <f>C35/$C$40</f>
        <v/>
      </c>
    </row>
    <row r="36" ht="25.5" customHeight="1" s="361">
      <c r="B36" s="299" t="inlineStr">
        <is>
          <t>Строительный контроль и содержание службы заказчика - 2,14%</t>
        </is>
      </c>
      <c r="C36" s="298">
        <f>ROUND((C27+C32+C33+C34+C35+C29+C31+C30)*2.14%,2)</f>
        <v/>
      </c>
      <c r="D36" s="299" t="n"/>
      <c r="E36" s="297">
        <f>C36/$C$40</f>
        <v/>
      </c>
      <c r="L36" s="273" t="n"/>
    </row>
    <row r="37">
      <c r="B37" s="299" t="inlineStr">
        <is>
          <t>Авторский надзор - 0,2%</t>
        </is>
      </c>
      <c r="C37" s="298">
        <f>ROUND((C27+C32+C33+C34+C35+C29+C31+C30)*0.2%,2)</f>
        <v/>
      </c>
      <c r="D37" s="299" t="n"/>
      <c r="E37" s="297">
        <f>C37/$C$40</f>
        <v/>
      </c>
      <c r="L37" s="273" t="n"/>
    </row>
    <row r="38" ht="38.25" customHeight="1" s="361">
      <c r="B38" s="299" t="inlineStr">
        <is>
          <t>ИТОГО (СМР+ОБОРУДОВАНИЕ+ПРОЧ. ЗАТР., УЧТЕННЫЕ ПОКАЗАТЕЛЕМ)</t>
        </is>
      </c>
      <c r="C38" s="356">
        <f>C27+C32+C33+C34+C35+C29+C31+C30+C36+C37</f>
        <v/>
      </c>
      <c r="D38" s="299" t="n"/>
      <c r="E38" s="297">
        <f>C38/$C$40</f>
        <v/>
      </c>
    </row>
    <row r="39" ht="13.5" customHeight="1" s="361">
      <c r="B39" s="299" t="inlineStr">
        <is>
          <t>Непредвиденные расходы</t>
        </is>
      </c>
      <c r="C39" s="356">
        <f>ROUND(C38*3%,2)</f>
        <v/>
      </c>
      <c r="D39" s="299" t="n"/>
      <c r="E39" s="297">
        <f>C39/$C$38</f>
        <v/>
      </c>
    </row>
    <row r="40">
      <c r="B40" s="299" t="inlineStr">
        <is>
          <t>ВСЕГО:</t>
        </is>
      </c>
      <c r="C40" s="356">
        <f>C39+C38</f>
        <v/>
      </c>
      <c r="D40" s="299" t="n"/>
      <c r="E40" s="297">
        <f>C40/$C$40</f>
        <v/>
      </c>
    </row>
    <row r="41">
      <c r="B41" s="299" t="inlineStr">
        <is>
          <t>ИТОГО ПОКАЗАТЕЛЬ НА ЕД. ИЗМ.</t>
        </is>
      </c>
      <c r="C41" s="356">
        <f>C40/'Прил.5 Расчет СМР и ОБ'!E268</f>
        <v/>
      </c>
      <c r="D41" s="299" t="n"/>
      <c r="E41" s="299" t="n"/>
    </row>
    <row r="42">
      <c r="B42" s="234" t="n"/>
      <c r="C42" s="358" t="n"/>
      <c r="D42" s="358" t="n"/>
      <c r="E42" s="358" t="n"/>
    </row>
    <row r="43">
      <c r="B43" s="234" t="inlineStr">
        <is>
          <t>Составил ____________________________  Д.Ю. Нефедова</t>
        </is>
      </c>
      <c r="C43" s="358" t="n"/>
      <c r="D43" s="358" t="n"/>
      <c r="E43" s="358" t="n"/>
    </row>
    <row r="44">
      <c r="B44" s="234" t="inlineStr">
        <is>
          <t xml:space="preserve">(должность, подпись, инициалы, фамилия) </t>
        </is>
      </c>
      <c r="C44" s="358" t="n"/>
      <c r="D44" s="358" t="n"/>
      <c r="E44" s="358" t="n"/>
    </row>
    <row r="45">
      <c r="B45" s="234" t="n"/>
      <c r="C45" s="358" t="n"/>
      <c r="D45" s="358" t="n"/>
      <c r="E45" s="358" t="n"/>
    </row>
    <row r="46">
      <c r="B46" s="234" t="inlineStr">
        <is>
          <t>Проверил ____________________________ А.В. Костянецкая</t>
        </is>
      </c>
      <c r="C46" s="358" t="n"/>
      <c r="D46" s="358" t="n"/>
      <c r="E46" s="358" t="n"/>
    </row>
    <row r="47">
      <c r="B47" s="412" t="inlineStr">
        <is>
          <t>(должность, подпись, инициалы, фамилия)</t>
        </is>
      </c>
      <c r="D47" s="358" t="n"/>
      <c r="E47" s="358" t="n"/>
    </row>
    <row r="49">
      <c r="B49" s="358" t="n"/>
      <c r="C49" s="358" t="n"/>
      <c r="D49" s="358" t="n"/>
      <c r="E49" s="358" t="n"/>
    </row>
    <row r="50">
      <c r="B50" s="358" t="n"/>
      <c r="C50" s="358" t="n"/>
      <c r="D50" s="358" t="n"/>
      <c r="E50" s="35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AB274"/>
  <sheetViews>
    <sheetView tabSelected="1" view="pageBreakPreview" topLeftCell="A160" zoomScale="40" zoomScaleSheetLayoutView="40" workbookViewId="0">
      <selection activeCell="AJ181" sqref="AJ181"/>
    </sheetView>
  </sheetViews>
  <sheetFormatPr baseColWidth="8" defaultColWidth="9.140625" defaultRowHeight="15" outlineLevelRow="1"/>
  <cols>
    <col width="5.7109375" customWidth="1" style="359" min="1" max="1"/>
    <col width="22.5703125" customWidth="1" style="359" min="2" max="2"/>
    <col width="39.140625" customWidth="1" style="359" min="3" max="3"/>
    <col width="13.5703125" customWidth="1" style="359" min="4" max="4"/>
    <col width="12.7109375" customWidth="1" style="359" min="5" max="5"/>
    <col width="14.5703125" customWidth="1" style="359" min="6" max="6"/>
    <col width="15.85546875" customWidth="1" style="359" min="7" max="7"/>
    <col width="12.7109375" customWidth="1" style="359" min="8" max="8"/>
    <col width="15.85546875" customWidth="1" style="359" min="9" max="9"/>
    <col width="17.5703125" customWidth="1" style="359" min="10" max="10"/>
    <col width="10.85546875" customWidth="1" style="359" min="11" max="11"/>
    <col width="13.85546875" customWidth="1" style="359" min="12" max="12"/>
    <col width="9.140625" customWidth="1" style="361" min="13" max="13"/>
  </cols>
  <sheetData>
    <row r="1" s="361">
      <c r="A1" s="359" t="n"/>
      <c r="B1" s="359" t="n"/>
      <c r="C1" s="359" t="n"/>
      <c r="D1" s="359" t="n"/>
      <c r="E1" s="359" t="n"/>
      <c r="F1" s="359" t="n"/>
      <c r="G1" s="359" t="n"/>
      <c r="H1" s="359" t="n"/>
      <c r="I1" s="359" t="n"/>
      <c r="J1" s="359" t="n"/>
      <c r="K1" s="359" t="n"/>
      <c r="L1" s="359" t="n"/>
      <c r="M1" s="359" t="n"/>
      <c r="N1" s="359" t="n"/>
    </row>
    <row r="2" ht="15.75" customHeight="1" s="361">
      <c r="A2" s="359" t="n"/>
      <c r="B2" s="359" t="n"/>
      <c r="C2" s="359" t="n"/>
      <c r="D2" s="359" t="n"/>
      <c r="E2" s="359" t="n"/>
      <c r="F2" s="359" t="n"/>
      <c r="G2" s="359" t="n"/>
      <c r="H2" s="413" t="inlineStr">
        <is>
          <t>Приложение №5</t>
        </is>
      </c>
      <c r="K2" s="359" t="n"/>
      <c r="L2" s="359" t="n"/>
      <c r="M2" s="359" t="n"/>
      <c r="N2" s="359" t="n"/>
    </row>
    <row r="3" s="361">
      <c r="A3" s="359" t="n"/>
      <c r="B3" s="359" t="n"/>
      <c r="C3" s="359" t="n"/>
      <c r="D3" s="359" t="n"/>
      <c r="E3" s="359" t="n"/>
      <c r="F3" s="359" t="n"/>
      <c r="G3" s="359" t="n"/>
      <c r="H3" s="359" t="n"/>
      <c r="I3" s="359" t="n"/>
      <c r="J3" s="359" t="n"/>
      <c r="K3" s="359" t="n"/>
      <c r="L3" s="359" t="n"/>
      <c r="M3" s="359" t="n"/>
      <c r="N3" s="359" t="n"/>
    </row>
    <row r="4" ht="12.75" customFormat="1" customHeight="1" s="358">
      <c r="A4" s="387" t="inlineStr">
        <is>
          <t>Расчет стоимости СМР и оборудования</t>
        </is>
      </c>
    </row>
    <row r="5" ht="12.75" customFormat="1" customHeight="1" s="358">
      <c r="A5" s="387" t="n"/>
      <c r="B5" s="387" t="n"/>
      <c r="C5" s="438" t="n"/>
      <c r="D5" s="387" t="n"/>
      <c r="E5" s="387" t="n"/>
      <c r="F5" s="387" t="n"/>
      <c r="G5" s="387" t="n"/>
      <c r="H5" s="387" t="n"/>
      <c r="I5" s="387" t="n"/>
      <c r="J5" s="387" t="n"/>
    </row>
    <row r="6" ht="12.75" customFormat="1" customHeight="1" s="358">
      <c r="A6" s="208" t="inlineStr">
        <is>
          <t>Наименование разрабатываемого показателя УНЦ</t>
        </is>
      </c>
      <c r="B6" s="296" t="n"/>
      <c r="C6" s="296" t="n"/>
      <c r="D6" s="390" t="inlineStr">
        <is>
          <t>Ячейка трёхобмоточного трансформатора Т220/35(20,110)/НН, мощность 100МВА</t>
        </is>
      </c>
    </row>
    <row r="7" ht="12.75" customFormat="1" customHeight="1" s="358">
      <c r="A7" s="390" t="inlineStr">
        <is>
          <t>Единица измерения  — 1 ячейка</t>
        </is>
      </c>
      <c r="I7" s="402" t="n"/>
      <c r="J7" s="402" t="n"/>
    </row>
    <row r="8" ht="13.5" customFormat="1" customHeight="1" s="358">
      <c r="A8" s="390" t="n"/>
      <c r="I8" s="358" t="n"/>
    </row>
    <row r="9" ht="27" customHeight="1" s="361">
      <c r="A9" s="416" t="inlineStr">
        <is>
          <t>№ пп.</t>
        </is>
      </c>
      <c r="B9" s="416" t="inlineStr">
        <is>
          <t>Код ресурса</t>
        </is>
      </c>
      <c r="C9" s="416" t="inlineStr">
        <is>
          <t>Наименование</t>
        </is>
      </c>
      <c r="D9" s="416" t="inlineStr">
        <is>
          <t>Ед. изм.</t>
        </is>
      </c>
      <c r="E9" s="416" t="inlineStr">
        <is>
          <t>Кол-во единиц по проектным данным</t>
        </is>
      </c>
      <c r="F9" s="416" t="inlineStr">
        <is>
          <t>Сметная стоимость в ценах на 01.01.2000 (руб.)</t>
        </is>
      </c>
      <c r="G9" s="482" t="n"/>
      <c r="H9" s="416" t="inlineStr">
        <is>
          <t>Удельный вес, %</t>
        </is>
      </c>
      <c r="I9" s="416" t="inlineStr">
        <is>
          <t>Сметная стоимость в ценах на 01.01.2023 (руб.)</t>
        </is>
      </c>
      <c r="J9" s="482" t="n"/>
      <c r="K9" s="359" t="n"/>
      <c r="L9" s="359" t="n"/>
      <c r="M9" s="359" t="n"/>
      <c r="N9" s="359" t="n"/>
    </row>
    <row r="10" ht="28.5" customHeight="1" s="361">
      <c r="A10" s="484" t="n"/>
      <c r="B10" s="484" t="n"/>
      <c r="C10" s="484" t="n"/>
      <c r="D10" s="484" t="n"/>
      <c r="E10" s="484" t="n"/>
      <c r="F10" s="416" t="inlineStr">
        <is>
          <t>на ед. изм.</t>
        </is>
      </c>
      <c r="G10" s="416" t="inlineStr">
        <is>
          <t>общая</t>
        </is>
      </c>
      <c r="H10" s="484" t="n"/>
      <c r="I10" s="416" t="inlineStr">
        <is>
          <t>на ед. изм.</t>
        </is>
      </c>
      <c r="J10" s="416" t="inlineStr">
        <is>
          <t>общая</t>
        </is>
      </c>
      <c r="K10" s="359" t="n"/>
      <c r="L10" s="359" t="n"/>
      <c r="M10" s="359" t="n"/>
      <c r="N10" s="359" t="n"/>
    </row>
    <row r="11" s="361">
      <c r="A11" s="416" t="n">
        <v>1</v>
      </c>
      <c r="B11" s="416" t="n">
        <v>2</v>
      </c>
      <c r="C11" s="416" t="n">
        <v>3</v>
      </c>
      <c r="D11" s="416" t="n">
        <v>4</v>
      </c>
      <c r="E11" s="416" t="n">
        <v>5</v>
      </c>
      <c r="F11" s="416" t="n">
        <v>6</v>
      </c>
      <c r="G11" s="416" t="n">
        <v>7</v>
      </c>
      <c r="H11" s="416" t="n">
        <v>8</v>
      </c>
      <c r="I11" s="417" t="n">
        <v>9</v>
      </c>
      <c r="J11" s="417" t="n">
        <v>10</v>
      </c>
      <c r="K11" s="359" t="n"/>
      <c r="L11" s="359" t="n"/>
      <c r="M11" s="359" t="n"/>
      <c r="N11" s="359" t="n"/>
    </row>
    <row r="12">
      <c r="A12" s="416" t="n"/>
      <c r="B12" s="406" t="inlineStr">
        <is>
          <t>Затраты труда рабочих-строителей</t>
        </is>
      </c>
      <c r="C12" s="481" t="n"/>
      <c r="D12" s="481" t="n"/>
      <c r="E12" s="481" t="n"/>
      <c r="F12" s="481" t="n"/>
      <c r="G12" s="481" t="n"/>
      <c r="H12" s="482" t="n"/>
      <c r="I12" s="323" t="n"/>
      <c r="J12" s="323" t="n"/>
    </row>
    <row r="13" ht="25.5" customHeight="1" s="361">
      <c r="A13" s="416" t="n">
        <v>1</v>
      </c>
      <c r="B13" s="321" t="inlineStr">
        <is>
          <t>1-3-4</t>
        </is>
      </c>
      <c r="C13" s="423" t="inlineStr">
        <is>
          <t>Затраты труда рабочих-строителей среднего разряда (3,4)</t>
        </is>
      </c>
      <c r="D13" s="416" t="inlineStr">
        <is>
          <t>чел.-ч.</t>
        </is>
      </c>
      <c r="E13" s="312">
        <f>G13/F13</f>
        <v/>
      </c>
      <c r="F13" s="317" t="n">
        <v>8.970000000000001</v>
      </c>
      <c r="G13" s="317" t="n">
        <v>42901.01</v>
      </c>
      <c r="H13" s="329">
        <f>G13/G14</f>
        <v/>
      </c>
      <c r="I13" s="317">
        <f>ФОТр.тек.!E13</f>
        <v/>
      </c>
      <c r="J13" s="317">
        <f>ROUND(I13*E13,2)</f>
        <v/>
      </c>
    </row>
    <row r="14" ht="25.5" customFormat="1" customHeight="1" s="359">
      <c r="A14" s="416" t="n"/>
      <c r="B14" s="416" t="n"/>
      <c r="C14" s="406" t="inlineStr">
        <is>
          <t>Итого по разделу "Затраты труда рабочих-строителей"</t>
        </is>
      </c>
      <c r="D14" s="416" t="inlineStr">
        <is>
          <t>чел.-ч.</t>
        </is>
      </c>
      <c r="E14" s="312">
        <f>SUM(E13:E13)</f>
        <v/>
      </c>
      <c r="F14" s="317" t="n"/>
      <c r="G14" s="317">
        <f>SUM(G13:G13)</f>
        <v/>
      </c>
      <c r="H14" s="426" t="n">
        <v>1</v>
      </c>
      <c r="I14" s="323" t="n"/>
      <c r="J14" s="317">
        <f>SUM(J13:J13)</f>
        <v/>
      </c>
    </row>
    <row r="15" ht="14.25" customFormat="1" customHeight="1" s="359">
      <c r="A15" s="416" t="n"/>
      <c r="B15" s="423" t="inlineStr">
        <is>
          <t>Затраты труда машинистов</t>
        </is>
      </c>
      <c r="C15" s="481" t="n"/>
      <c r="D15" s="481" t="n"/>
      <c r="E15" s="481" t="n"/>
      <c r="F15" s="481" t="n"/>
      <c r="G15" s="481" t="n"/>
      <c r="H15" s="482" t="n"/>
      <c r="I15" s="323" t="n"/>
      <c r="J15" s="323" t="n"/>
    </row>
    <row r="16" ht="14.25" customFormat="1" customHeight="1" s="359">
      <c r="A16" s="416" t="n">
        <v>2</v>
      </c>
      <c r="B16" s="416" t="n">
        <v>2</v>
      </c>
      <c r="C16" s="423" t="inlineStr">
        <is>
          <t>Затраты труда машинистов</t>
        </is>
      </c>
      <c r="D16" s="416" t="inlineStr">
        <is>
          <t>чел.-ч.</t>
        </is>
      </c>
      <c r="E16" s="312">
        <f>Прил.3!F34</f>
        <v/>
      </c>
      <c r="F16" s="317">
        <f>G16/E16</f>
        <v/>
      </c>
      <c r="G16" s="317">
        <f>Прил.3!H33</f>
        <v/>
      </c>
      <c r="H16" s="426" t="n">
        <v>1</v>
      </c>
      <c r="I16" s="317">
        <f>ROUND(F16*Прил.10!D11,2)</f>
        <v/>
      </c>
      <c r="J16" s="317">
        <f>ROUND(I16*E16,2)</f>
        <v/>
      </c>
    </row>
    <row r="17" ht="14.25" customFormat="1" customHeight="1" s="359">
      <c r="A17" s="416" t="n"/>
      <c r="B17" s="406" t="inlineStr">
        <is>
          <t>Машины и механизмы</t>
        </is>
      </c>
      <c r="C17" s="481" t="n"/>
      <c r="D17" s="481" t="n"/>
      <c r="E17" s="481" t="n"/>
      <c r="F17" s="481" t="n"/>
      <c r="G17" s="481" t="n"/>
      <c r="H17" s="482" t="n"/>
      <c r="I17" s="323" t="n"/>
      <c r="J17" s="323" t="n"/>
    </row>
    <row r="18" ht="14.25" customFormat="1" customHeight="1" s="359">
      <c r="A18" s="416" t="n"/>
      <c r="B18" s="423" t="inlineStr">
        <is>
          <t>Основные машины и механизмы</t>
        </is>
      </c>
      <c r="C18" s="481" t="n"/>
      <c r="D18" s="481" t="n"/>
      <c r="E18" s="481" t="n"/>
      <c r="F18" s="481" t="n"/>
      <c r="G18" s="481" t="n"/>
      <c r="H18" s="482" t="n"/>
      <c r="I18" s="323" t="n"/>
      <c r="J18" s="323" t="n"/>
    </row>
    <row r="19" ht="38.25" customFormat="1" customHeight="1" s="359">
      <c r="A19" s="416" t="n">
        <v>3</v>
      </c>
      <c r="B19" s="321" t="inlineStr">
        <is>
          <t>91.01.05-086</t>
        </is>
      </c>
      <c r="C19" s="423" t="inlineStr">
        <is>
          <t>Экскаваторы одноковшовые дизельные на гусеничном ходу при работе на других видах строительства 0,65 м3</t>
        </is>
      </c>
      <c r="D19" s="416" t="inlineStr">
        <is>
          <t>маш.-ч</t>
        </is>
      </c>
      <c r="E19" s="312" t="n">
        <v>127.427388</v>
      </c>
      <c r="F19" s="425" t="n">
        <v>115.27</v>
      </c>
      <c r="G19" s="317">
        <f>ROUND(E19*F19,2)</f>
        <v/>
      </c>
      <c r="H19" s="329">
        <f>G19/$G$90</f>
        <v/>
      </c>
      <c r="I19" s="317">
        <f>ROUND(F19*Прил.10!$D$12,2)</f>
        <v/>
      </c>
      <c r="J19" s="317">
        <f>ROUND(I19*E19,2)</f>
        <v/>
      </c>
    </row>
    <row r="20" ht="25.5" customFormat="1" customHeight="1" s="359">
      <c r="A20" s="416" t="n">
        <v>4</v>
      </c>
      <c r="B20" s="321" t="inlineStr">
        <is>
          <t>91.14.03-002</t>
        </is>
      </c>
      <c r="C20" s="423" t="inlineStr">
        <is>
          <t>Автомобиль-самосвал, грузоподъемность до 10 т</t>
        </is>
      </c>
      <c r="D20" s="416" t="inlineStr">
        <is>
          <t>маш.-ч</t>
        </is>
      </c>
      <c r="E20" s="312" t="n">
        <v>136.373825</v>
      </c>
      <c r="F20" s="425" t="n">
        <v>87.48999999999999</v>
      </c>
      <c r="G20" s="317">
        <f>ROUND(E20*F20,2)</f>
        <v/>
      </c>
      <c r="H20" s="329">
        <f>G20/$G$90</f>
        <v/>
      </c>
      <c r="I20" s="317">
        <f>ROUND(F20*Прил.10!$D$12,2)</f>
        <v/>
      </c>
      <c r="J20" s="317">
        <f>ROUND(I20*E20,2)</f>
        <v/>
      </c>
    </row>
    <row r="21" ht="25.5" customFormat="1" customHeight="1" s="359">
      <c r="A21" s="416" t="n">
        <v>5</v>
      </c>
      <c r="B21" s="321" t="inlineStr">
        <is>
          <t>91.10.05-004</t>
        </is>
      </c>
      <c r="C21" s="423" t="inlineStr">
        <is>
          <t>Трубоукладчики для труб диаметром до 400 мм, грузоподъемность 6,3 т</t>
        </is>
      </c>
      <c r="D21" s="416" t="inlineStr">
        <is>
          <t>маш.-ч</t>
        </is>
      </c>
      <c r="E21" s="312" t="n">
        <v>72.47215</v>
      </c>
      <c r="F21" s="425" t="n">
        <v>160.03</v>
      </c>
      <c r="G21" s="317">
        <f>ROUND(E21*F21,2)</f>
        <v/>
      </c>
      <c r="H21" s="329">
        <f>G21/$G$90</f>
        <v/>
      </c>
      <c r="I21" s="317">
        <f>ROUND(F21*Прил.10!$D$12,2)</f>
        <v/>
      </c>
      <c r="J21" s="317">
        <f>ROUND(I21*E21,2)</f>
        <v/>
      </c>
    </row>
    <row r="22" ht="38.25" customFormat="1" customHeight="1" s="359">
      <c r="A22" s="416" t="n">
        <v>6</v>
      </c>
      <c r="B22" s="321" t="inlineStr">
        <is>
          <t>91.05.05-014</t>
        </is>
      </c>
      <c r="C22" s="423" t="inlineStr">
        <is>
          <t>Краны на автомобильном ходу при работе на монтаже технологического оборудования 10 т</t>
        </is>
      </c>
      <c r="D22" s="416" t="inlineStr">
        <is>
          <t>маш.-ч</t>
        </is>
      </c>
      <c r="E22" s="312" t="n">
        <v>87.34835</v>
      </c>
      <c r="F22" s="425" t="n">
        <v>111.99</v>
      </c>
      <c r="G22" s="317">
        <f>ROUND(E22*F22,2)</f>
        <v/>
      </c>
      <c r="H22" s="329">
        <f>G22/$G$90</f>
        <v/>
      </c>
      <c r="I22" s="317">
        <f>ROUND(F22*Прил.10!$D$12,2)</f>
        <v/>
      </c>
      <c r="J22" s="317">
        <f>ROUND(I22*E22,2)</f>
        <v/>
      </c>
    </row>
    <row r="23" ht="25.5" customFormat="1" customHeight="1" s="359">
      <c r="A23" s="416" t="n">
        <v>7</v>
      </c>
      <c r="B23" s="321" t="inlineStr">
        <is>
          <t>91.08.03-009</t>
        </is>
      </c>
      <c r="C23" s="423" t="inlineStr">
        <is>
          <t>Катки самоходные гладкие вибрационные, масса 2,2 т</t>
        </is>
      </c>
      <c r="D23" s="416" t="inlineStr">
        <is>
          <t>маш.-ч</t>
        </is>
      </c>
      <c r="E23" s="312" t="n">
        <v>81.26781800000001</v>
      </c>
      <c r="F23" s="425" t="n">
        <v>103.16</v>
      </c>
      <c r="G23" s="317">
        <f>ROUND(E23*F23,2)</f>
        <v/>
      </c>
      <c r="H23" s="329">
        <f>G23/$G$90</f>
        <v/>
      </c>
      <c r="I23" s="317">
        <f>ROUND(F23*Прил.10!$D$12,2)</f>
        <v/>
      </c>
      <c r="J23" s="317">
        <f>ROUND(I23*E23,2)</f>
        <v/>
      </c>
    </row>
    <row r="24" ht="14.25" customFormat="1" customHeight="1" s="359">
      <c r="A24" s="416" t="n">
        <v>8</v>
      </c>
      <c r="B24" s="321" t="inlineStr">
        <is>
          <t>91.01.01-036</t>
        </is>
      </c>
      <c r="C24" s="423" t="inlineStr">
        <is>
          <t>Бульдозеры, мощность 96 кВт (130 л.с.)</t>
        </is>
      </c>
      <c r="D24" s="416" t="inlineStr">
        <is>
          <t>маш.-ч</t>
        </is>
      </c>
      <c r="E24" s="312" t="n">
        <v>78.904128</v>
      </c>
      <c r="F24" s="425" t="n">
        <v>94.05</v>
      </c>
      <c r="G24" s="317">
        <f>ROUND(E24*F24,2)</f>
        <v/>
      </c>
      <c r="H24" s="329">
        <f>G24/$G$90</f>
        <v/>
      </c>
      <c r="I24" s="317">
        <f>ROUND(F24*Прил.10!$D$12,2)</f>
        <v/>
      </c>
      <c r="J24" s="317">
        <f>ROUND(I24*E24,2)</f>
        <v/>
      </c>
    </row>
    <row r="25" ht="51" customFormat="1" customHeight="1" s="359">
      <c r="A25" s="416" t="n">
        <v>9</v>
      </c>
      <c r="B25" s="321" t="inlineStr">
        <is>
          <t>91.18.01-007</t>
        </is>
      </c>
      <c r="C25" s="42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16" t="inlineStr">
        <is>
          <t>маш.-ч</t>
        </is>
      </c>
      <c r="E25" s="312" t="n">
        <v>68.806456</v>
      </c>
      <c r="F25" s="425" t="n">
        <v>90</v>
      </c>
      <c r="G25" s="317">
        <f>ROUND(E25*F25,2)</f>
        <v/>
      </c>
      <c r="H25" s="329">
        <f>G25/$G$90</f>
        <v/>
      </c>
      <c r="I25" s="317">
        <f>ROUND(F25*Прил.10!$D$12,2)</f>
        <v/>
      </c>
      <c r="J25" s="317">
        <f>ROUND(I25*E25,2)</f>
        <v/>
      </c>
    </row>
    <row r="26" ht="25.5" customFormat="1" customHeight="1" s="359">
      <c r="A26" s="416" t="n">
        <v>10</v>
      </c>
      <c r="B26" s="321" t="inlineStr">
        <is>
          <t>91.05.05-014</t>
        </is>
      </c>
      <c r="C26" s="423" t="inlineStr">
        <is>
          <t>Краны на автомобильном ходу, грузоподъемность 10 т</t>
        </is>
      </c>
      <c r="D26" s="416" t="inlineStr">
        <is>
          <t>маш.-ч</t>
        </is>
      </c>
      <c r="E26" s="312" t="n">
        <v>43.973668</v>
      </c>
      <c r="F26" s="425" t="n">
        <v>111.99</v>
      </c>
      <c r="G26" s="317">
        <f>ROUND(E26*F26,2)</f>
        <v/>
      </c>
      <c r="H26" s="329">
        <f>G26/$G$90</f>
        <v/>
      </c>
      <c r="I26" s="317">
        <f>ROUND(F26*Прил.10!$D$12,2)</f>
        <v/>
      </c>
      <c r="J26" s="317">
        <f>ROUND(I26*E26,2)</f>
        <v/>
      </c>
    </row>
    <row r="27" ht="14.25" customFormat="1" customHeight="1" s="359">
      <c r="A27" s="416" t="n">
        <v>11</v>
      </c>
      <c r="B27" s="321" t="inlineStr">
        <is>
          <t>91.01.01-035</t>
        </is>
      </c>
      <c r="C27" s="423" t="inlineStr">
        <is>
          <t>Бульдозеры, мощность 79 кВт (108 л.с.)</t>
        </is>
      </c>
      <c r="D27" s="416" t="inlineStr">
        <is>
          <t>маш.-ч</t>
        </is>
      </c>
      <c r="E27" s="312" t="n">
        <v>45.864662</v>
      </c>
      <c r="F27" s="425" t="n">
        <v>79.06999999999999</v>
      </c>
      <c r="G27" s="317">
        <f>ROUND(E27*F27,2)</f>
        <v/>
      </c>
      <c r="H27" s="329">
        <f>G27/$G$90</f>
        <v/>
      </c>
      <c r="I27" s="317">
        <f>ROUND(F27*Прил.10!$D$12,2)</f>
        <v/>
      </c>
      <c r="J27" s="317">
        <f>ROUND(I27*E27,2)</f>
        <v/>
      </c>
    </row>
    <row r="28" ht="38.25" customFormat="1" customHeight="1" s="359">
      <c r="A28" s="416" t="n">
        <v>12</v>
      </c>
      <c r="B28" s="321" t="inlineStr">
        <is>
          <t>91.17.04-033</t>
        </is>
      </c>
      <c r="C28" s="423" t="inlineStr">
        <is>
          <t>Агрегаты сварочные двухпостовые для ручной сварки на тракторе, мощность 79 кВт (108 л.с.)</t>
        </is>
      </c>
      <c r="D28" s="416" t="inlineStr">
        <is>
          <t>маш.-ч</t>
        </is>
      </c>
      <c r="E28" s="312" t="n">
        <v>24.4</v>
      </c>
      <c r="F28" s="425" t="n">
        <v>133.97</v>
      </c>
      <c r="G28" s="317">
        <f>ROUND(E28*F28,2)</f>
        <v/>
      </c>
      <c r="H28" s="329">
        <f>G28/$G$90</f>
        <v/>
      </c>
      <c r="I28" s="317">
        <f>ROUND(F28*Прил.10!$D$12,2)</f>
        <v/>
      </c>
      <c r="J28" s="317">
        <f>ROUND(I28*E28,2)</f>
        <v/>
      </c>
    </row>
    <row r="29" ht="14.25" customFormat="1" customHeight="1" s="359">
      <c r="A29" s="416" t="n">
        <v>13</v>
      </c>
      <c r="B29" s="321" t="inlineStr">
        <is>
          <t>91.06.09-001</t>
        </is>
      </c>
      <c r="C29" s="423" t="inlineStr">
        <is>
          <t>Вышки телескопические 25 м</t>
        </is>
      </c>
      <c r="D29" s="416" t="inlineStr">
        <is>
          <t>маш.-ч</t>
        </is>
      </c>
      <c r="E29" s="312" t="n">
        <v>18.12</v>
      </c>
      <c r="F29" s="425" t="n">
        <v>142.7</v>
      </c>
      <c r="G29" s="317">
        <f>ROUND(E29*F29,2)</f>
        <v/>
      </c>
      <c r="H29" s="329">
        <f>G29/$G$90</f>
        <v/>
      </c>
      <c r="I29" s="317">
        <f>ROUND(F29*Прил.10!$D$12,2)</f>
        <v/>
      </c>
      <c r="J29" s="317">
        <f>ROUND(I29*E29,2)</f>
        <v/>
      </c>
    </row>
    <row r="30" ht="14.25" customFormat="1" customHeight="1" s="359">
      <c r="A30" s="416" t="n">
        <v>14</v>
      </c>
      <c r="B30" s="321" t="inlineStr">
        <is>
          <t>91.21.22-438</t>
        </is>
      </c>
      <c r="C30" s="423" t="inlineStr">
        <is>
          <t>Установка передвижная цеолитовая</t>
        </is>
      </c>
      <c r="D30" s="416" t="inlineStr">
        <is>
          <t>маш.-ч</t>
        </is>
      </c>
      <c r="E30" s="312" t="n">
        <v>66.63</v>
      </c>
      <c r="F30" s="425" t="n">
        <v>38.65</v>
      </c>
      <c r="G30" s="317">
        <f>ROUND(E30*F30,2)</f>
        <v/>
      </c>
      <c r="H30" s="329">
        <f>G30/$G$90</f>
        <v/>
      </c>
      <c r="I30" s="317">
        <f>ROUND(F30*Прил.10!$D$12,2)</f>
        <v/>
      </c>
      <c r="J30" s="317">
        <f>ROUND(I30*E30,2)</f>
        <v/>
      </c>
    </row>
    <row r="31" ht="14.25" customFormat="1" customHeight="1" s="359">
      <c r="A31" s="416" t="n"/>
      <c r="B31" s="416" t="n"/>
      <c r="C31" s="423" t="inlineStr">
        <is>
          <t>Итого основные машины и механизмы</t>
        </is>
      </c>
      <c r="D31" s="416" t="n"/>
      <c r="E31" s="312" t="n"/>
      <c r="F31" s="317" t="n"/>
      <c r="G31" s="317">
        <f>SUM(G19:G30)</f>
        <v/>
      </c>
      <c r="H31" s="426">
        <f>G31/G90</f>
        <v/>
      </c>
      <c r="I31" s="328" t="n"/>
      <c r="J31" s="317">
        <f>SUM(J19:J30)</f>
        <v/>
      </c>
    </row>
    <row r="32" outlineLevel="1" ht="25.5" customFormat="1" customHeight="1" s="359">
      <c r="A32" s="416" t="n">
        <v>15</v>
      </c>
      <c r="B32" s="321" t="inlineStr">
        <is>
          <t>91.14.02-001</t>
        </is>
      </c>
      <c r="C32" s="423" t="inlineStr">
        <is>
          <t>Автомобили бортовые, грузоподъемность до 5 т</t>
        </is>
      </c>
      <c r="D32" s="416" t="inlineStr">
        <is>
          <t>маш.-ч</t>
        </is>
      </c>
      <c r="E32" s="312" t="n">
        <v>34.090379</v>
      </c>
      <c r="F32" s="425" t="n">
        <v>65.70999999999999</v>
      </c>
      <c r="G32" s="317">
        <f>ROUND(E32*F32,2)</f>
        <v/>
      </c>
      <c r="H32" s="329">
        <f>G32/$G$90</f>
        <v/>
      </c>
      <c r="I32" s="317">
        <f>ROUND(F32*Прил.10!$D$12,2)</f>
        <v/>
      </c>
      <c r="J32" s="317">
        <f>ROUND(I32*E32,2)</f>
        <v/>
      </c>
    </row>
    <row r="33" outlineLevel="1" ht="14.25" customFormat="1" customHeight="1" s="359">
      <c r="A33" s="416" t="n">
        <v>16</v>
      </c>
      <c r="B33" s="321" t="n">
        <v>350221</v>
      </c>
      <c r="C33" s="423" t="inlineStr">
        <is>
          <t>Маслоподогреватель</t>
        </is>
      </c>
      <c r="D33" s="416" t="inlineStr">
        <is>
          <t>маш.-ч</t>
        </is>
      </c>
      <c r="E33" s="312" t="n">
        <v>51.53</v>
      </c>
      <c r="F33" s="425" t="n">
        <v>38.87</v>
      </c>
      <c r="G33" s="317">
        <f>ROUND(E33*F33,2)</f>
        <v/>
      </c>
      <c r="H33" s="329">
        <f>G33/$G$90</f>
        <v/>
      </c>
      <c r="I33" s="317">
        <f>ROUND(F33*Прил.10!$D$12,2)</f>
        <v/>
      </c>
      <c r="J33" s="317">
        <f>ROUND(I33*E33,2)</f>
        <v/>
      </c>
    </row>
    <row r="34" outlineLevel="1" ht="25.5" customFormat="1" customHeight="1" s="359">
      <c r="A34" s="416" t="n">
        <v>17</v>
      </c>
      <c r="B34" s="321" t="n">
        <v>350801</v>
      </c>
      <c r="C34" s="423" t="inlineStr">
        <is>
          <t>Установка вакуумной обработки трансформаторного масла</t>
        </is>
      </c>
      <c r="D34" s="416" t="inlineStr">
        <is>
          <t>маш.-ч</t>
        </is>
      </c>
      <c r="E34" s="312" t="n">
        <v>22.74</v>
      </c>
      <c r="F34" s="425" t="n">
        <v>77.03</v>
      </c>
      <c r="G34" s="317">
        <f>ROUND(E34*F34,2)</f>
        <v/>
      </c>
      <c r="H34" s="329">
        <f>G34/$G$90</f>
        <v/>
      </c>
      <c r="I34" s="317">
        <f>ROUND(F34*Прил.10!$D$12,2)</f>
        <v/>
      </c>
      <c r="J34" s="317">
        <f>ROUND(I34*E34,2)</f>
        <v/>
      </c>
    </row>
    <row r="35" outlineLevel="1" ht="25.5" customFormat="1" customHeight="1" s="359">
      <c r="A35" s="416" t="n">
        <v>18</v>
      </c>
      <c r="B35" s="321" t="n">
        <v>21243</v>
      </c>
      <c r="C35" s="423" t="inlineStr">
        <is>
          <t>Краны на гусеничном ходу при работе на других видах строительства до 16 т</t>
        </is>
      </c>
      <c r="D35" s="416" t="inlineStr">
        <is>
          <t>маш.-ч</t>
        </is>
      </c>
      <c r="E35" s="312" t="n">
        <v>17.670697</v>
      </c>
      <c r="F35" s="425" t="n">
        <v>96.89</v>
      </c>
      <c r="G35" s="317">
        <f>ROUND(E35*F35,2)</f>
        <v/>
      </c>
      <c r="H35" s="329">
        <f>G35/$G$90</f>
        <v/>
      </c>
      <c r="I35" s="317">
        <f>ROUND(F35*Прил.10!$D$12,2)</f>
        <v/>
      </c>
      <c r="J35" s="317">
        <f>ROUND(I35*E35,2)</f>
        <v/>
      </c>
    </row>
    <row r="36" outlineLevel="1" ht="25.5" customFormat="1" customHeight="1" s="359">
      <c r="A36" s="416" t="n">
        <v>19</v>
      </c>
      <c r="B36" s="321" t="n">
        <v>20129</v>
      </c>
      <c r="C36" s="423" t="inlineStr">
        <is>
          <t>Краны башенные при работе на других видах строительства 8 т</t>
        </is>
      </c>
      <c r="D36" s="416" t="inlineStr">
        <is>
          <t>маш.-ч</t>
        </is>
      </c>
      <c r="E36" s="312" t="n">
        <v>10.164241</v>
      </c>
      <c r="F36" s="425" t="n">
        <v>86.40000000000001</v>
      </c>
      <c r="G36" s="317">
        <f>ROUND(E36*F36,2)</f>
        <v/>
      </c>
      <c r="H36" s="329">
        <f>G36/$G$90</f>
        <v/>
      </c>
      <c r="I36" s="317">
        <f>ROUND(F36*Прил.10!$D$12,2)</f>
        <v/>
      </c>
      <c r="J36" s="317">
        <f>ROUND(I36*E36,2)</f>
        <v/>
      </c>
    </row>
    <row r="37" outlineLevel="1" ht="63.75" customFormat="1" customHeight="1" s="359">
      <c r="A37" s="416" t="n">
        <v>20</v>
      </c>
      <c r="B37" s="321" t="n">
        <v>42901</v>
      </c>
      <c r="C37" s="42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7" s="416" t="inlineStr">
        <is>
          <t>маш.-ч</t>
        </is>
      </c>
      <c r="E37" s="312" t="n">
        <v>29.875</v>
      </c>
      <c r="F37" s="425" t="n">
        <v>26.32</v>
      </c>
      <c r="G37" s="317">
        <f>ROUND(E37*F37,2)</f>
        <v/>
      </c>
      <c r="H37" s="329">
        <f>G37/$G$90</f>
        <v/>
      </c>
      <c r="I37" s="317">
        <f>ROUND(F37*Прил.10!$D$12,2)</f>
        <v/>
      </c>
      <c r="J37" s="317">
        <f>ROUND(I37*E37,2)</f>
        <v/>
      </c>
    </row>
    <row r="38" outlineLevel="1" ht="14.25" customFormat="1" customHeight="1" s="359">
      <c r="A38" s="416" t="n">
        <v>21</v>
      </c>
      <c r="B38" s="321" t="n">
        <v>350401</v>
      </c>
      <c r="C38" s="423" t="inlineStr">
        <is>
          <t>Насос вакуумный 3,6 м3/мин</t>
        </is>
      </c>
      <c r="D38" s="416" t="inlineStr">
        <is>
          <t>маш.-ч</t>
        </is>
      </c>
      <c r="E38" s="312" t="n">
        <v>125.2</v>
      </c>
      <c r="F38" s="425" t="n">
        <v>6.28</v>
      </c>
      <c r="G38" s="317">
        <f>ROUND(E38*F38,2)</f>
        <v/>
      </c>
      <c r="H38" s="329">
        <f>G38/$G$90</f>
        <v/>
      </c>
      <c r="I38" s="317">
        <f>ROUND(F38*Прил.10!$D$12,2)</f>
        <v/>
      </c>
      <c r="J38" s="317">
        <f>ROUND(I38*E38,2)</f>
        <v/>
      </c>
    </row>
    <row r="39" outlineLevel="1" ht="25.5" customFormat="1" customHeight="1" s="359">
      <c r="A39" s="416" t="n">
        <v>22</v>
      </c>
      <c r="B39" s="321" t="n">
        <v>40502</v>
      </c>
      <c r="C39" s="423" t="inlineStr">
        <is>
          <t>Установки для сварки ручной дуговой (постоянного тока)</t>
        </is>
      </c>
      <c r="D39" s="416" t="inlineStr">
        <is>
          <t>маш.-ч</t>
        </is>
      </c>
      <c r="E39" s="312" t="n">
        <v>74.70549200000001</v>
      </c>
      <c r="F39" s="425" t="n">
        <v>8.1</v>
      </c>
      <c r="G39" s="317">
        <f>ROUND(E39*F39,2)</f>
        <v/>
      </c>
      <c r="H39" s="329">
        <f>G39/$G$90</f>
        <v/>
      </c>
      <c r="I39" s="317">
        <f>ROUND(F39*Прил.10!$D$12,2)</f>
        <v/>
      </c>
      <c r="J39" s="317">
        <f>ROUND(I39*E39,2)</f>
        <v/>
      </c>
    </row>
    <row r="40" outlineLevel="1" ht="14.25" customFormat="1" customHeight="1" s="359">
      <c r="A40" s="416" t="n">
        <v>23</v>
      </c>
      <c r="B40" s="321" t="n">
        <v>351101</v>
      </c>
      <c r="C40" s="423" t="inlineStr">
        <is>
          <t>Установка «Суховей»</t>
        </is>
      </c>
      <c r="D40" s="416" t="inlineStr">
        <is>
          <t>маш.-ч</t>
        </is>
      </c>
      <c r="E40" s="312" t="n">
        <v>42</v>
      </c>
      <c r="F40" s="425" t="n">
        <v>13.49</v>
      </c>
      <c r="G40" s="317">
        <f>ROUND(E40*F40,2)</f>
        <v/>
      </c>
      <c r="H40" s="329">
        <f>G40/$G$90</f>
        <v/>
      </c>
      <c r="I40" s="317">
        <f>ROUND(F40*Прил.10!$D$12,2)</f>
        <v/>
      </c>
      <c r="J40" s="317">
        <f>ROUND(I40*E40,2)</f>
        <v/>
      </c>
    </row>
    <row r="41" outlineLevel="1" ht="51" customFormat="1" customHeight="1" s="359">
      <c r="A41" s="416" t="n">
        <v>24</v>
      </c>
      <c r="B41" s="321" t="n">
        <v>100401</v>
      </c>
      <c r="C41" s="423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1" s="416" t="inlineStr">
        <is>
          <t>маш.-ч</t>
        </is>
      </c>
      <c r="E41" s="312" t="n">
        <v>6.3916</v>
      </c>
      <c r="F41" s="425" t="n">
        <v>87.59999999999999</v>
      </c>
      <c r="G41" s="317">
        <f>ROUND(E41*F41,2)</f>
        <v/>
      </c>
      <c r="H41" s="329">
        <f>G41/$G$90</f>
        <v/>
      </c>
      <c r="I41" s="317">
        <f>ROUND(F41*Прил.10!$D$12,2)</f>
        <v/>
      </c>
      <c r="J41" s="317">
        <f>ROUND(I41*E41,2)</f>
        <v/>
      </c>
    </row>
    <row r="42" outlineLevel="1" ht="25.5" customFormat="1" customHeight="1" s="359">
      <c r="A42" s="416" t="n">
        <v>25</v>
      </c>
      <c r="B42" s="321" t="n">
        <v>140101</v>
      </c>
      <c r="C42" s="423" t="inlineStr">
        <is>
          <t>Агрегаты копровые без дизель-молота на базе экскаватора 0,65 м3</t>
        </is>
      </c>
      <c r="D42" s="416" t="inlineStr">
        <is>
          <t>маш.-ч</t>
        </is>
      </c>
      <c r="E42" s="312" t="n">
        <v>2.899875</v>
      </c>
      <c r="F42" s="425" t="n">
        <v>190.94</v>
      </c>
      <c r="G42" s="317">
        <f>ROUND(E42*F42,2)</f>
        <v/>
      </c>
      <c r="H42" s="329">
        <f>G42/$G$90</f>
        <v/>
      </c>
      <c r="I42" s="317">
        <f>ROUND(F42*Прил.10!$D$12,2)</f>
        <v/>
      </c>
      <c r="J42" s="317">
        <f>ROUND(I42*E42,2)</f>
        <v/>
      </c>
    </row>
    <row r="43" outlineLevel="1" ht="25.5" customFormat="1" customHeight="1" s="359">
      <c r="A43" s="416" t="n">
        <v>26</v>
      </c>
      <c r="B43" s="321" t="n">
        <v>30902</v>
      </c>
      <c r="C43" s="423" t="inlineStr">
        <is>
          <t>Подъемники гидравлические высотой подъема 10 м</t>
        </is>
      </c>
      <c r="D43" s="416" t="inlineStr">
        <is>
          <t>маш.-ч</t>
        </is>
      </c>
      <c r="E43" s="312" t="n">
        <v>13.15391</v>
      </c>
      <c r="F43" s="425" t="n">
        <v>29.6</v>
      </c>
      <c r="G43" s="317">
        <f>ROUND(E43*F43,2)</f>
        <v/>
      </c>
      <c r="H43" s="329">
        <f>G43/$G$90</f>
        <v/>
      </c>
      <c r="I43" s="317">
        <f>ROUND(F43*Прил.10!$D$12,2)</f>
        <v/>
      </c>
      <c r="J43" s="317">
        <f>ROUND(I43*E43,2)</f>
        <v/>
      </c>
    </row>
    <row r="44" outlineLevel="1" ht="25.5" customFormat="1" customHeight="1" s="359">
      <c r="A44" s="416" t="n">
        <v>27</v>
      </c>
      <c r="B44" s="321" t="n">
        <v>350100</v>
      </c>
      <c r="C44" s="423" t="inlineStr">
        <is>
          <t>Выпрямитель полупроводниковый для подогрева трансформаторов</t>
        </is>
      </c>
      <c r="D44" s="416" t="inlineStr">
        <is>
          <t>маш.-ч</t>
        </is>
      </c>
      <c r="E44" s="312" t="n">
        <v>90.3</v>
      </c>
      <c r="F44" s="425" t="n">
        <v>3.82</v>
      </c>
      <c r="G44" s="317">
        <f>ROUND(E44*F44,2)</f>
        <v/>
      </c>
      <c r="H44" s="329">
        <f>G44/$G$90</f>
        <v/>
      </c>
      <c r="I44" s="317">
        <f>ROUND(F44*Прил.10!$D$12,2)</f>
        <v/>
      </c>
      <c r="J44" s="317">
        <f>ROUND(I44*E44,2)</f>
        <v/>
      </c>
    </row>
    <row r="45" outlineLevel="1" ht="14.25" customFormat="1" customHeight="1" s="359">
      <c r="A45" s="416" t="n">
        <v>28</v>
      </c>
      <c r="B45" s="321" t="n">
        <v>121011</v>
      </c>
      <c r="C45" s="423" t="inlineStr">
        <is>
          <t>Котлы битумные передвижные 400 л</t>
        </is>
      </c>
      <c r="D45" s="416" t="inlineStr">
        <is>
          <t>маш.-ч</t>
        </is>
      </c>
      <c r="E45" s="312" t="n">
        <v>8.43173</v>
      </c>
      <c r="F45" s="425" t="n">
        <v>30</v>
      </c>
      <c r="G45" s="317">
        <f>ROUND(E45*F45,2)</f>
        <v/>
      </c>
      <c r="H45" s="329">
        <f>G45/$G$90</f>
        <v/>
      </c>
      <c r="I45" s="317">
        <f>ROUND(F45*Прил.10!$D$12,2)</f>
        <v/>
      </c>
      <c r="J45" s="317">
        <f>ROUND(I45*E45,2)</f>
        <v/>
      </c>
    </row>
    <row r="46" outlineLevel="1" ht="25.5" customFormat="1" customHeight="1" s="359">
      <c r="A46" s="416" t="n">
        <v>29</v>
      </c>
      <c r="B46" s="321" t="n">
        <v>150702</v>
      </c>
      <c r="C46" s="423" t="inlineStr">
        <is>
          <t>Трубоукладчики для труб диаметром до 700 мм грузоподъемностью 12,5 т</t>
        </is>
      </c>
      <c r="D46" s="416" t="inlineStr">
        <is>
          <t>маш.-ч</t>
        </is>
      </c>
      <c r="E46" s="312" t="n">
        <v>1.212675</v>
      </c>
      <c r="F46" s="425" t="n">
        <v>152.5</v>
      </c>
      <c r="G46" s="317">
        <f>ROUND(E46*F46,2)</f>
        <v/>
      </c>
      <c r="H46" s="329">
        <f>G46/$G$90</f>
        <v/>
      </c>
      <c r="I46" s="317">
        <f>ROUND(F46*Прил.10!$D$12,2)</f>
        <v/>
      </c>
      <c r="J46" s="317">
        <f>ROUND(I46*E46,2)</f>
        <v/>
      </c>
    </row>
    <row r="47" outlineLevel="1" ht="14.25" customFormat="1" customHeight="1" s="359">
      <c r="A47" s="416" t="n">
        <v>30</v>
      </c>
      <c r="B47" s="321" t="n">
        <v>30101</v>
      </c>
      <c r="C47" s="423" t="inlineStr">
        <is>
          <t>Автопогрузчики 5 т</t>
        </is>
      </c>
      <c r="D47" s="416" t="inlineStr">
        <is>
          <t>маш.-ч</t>
        </is>
      </c>
      <c r="E47" s="312" t="n">
        <v>1.960916</v>
      </c>
      <c r="F47" s="425" t="n">
        <v>89.98999999999999</v>
      </c>
      <c r="G47" s="317">
        <f>ROUND(E47*F47,2)</f>
        <v/>
      </c>
      <c r="H47" s="329">
        <f>G47/$G$90</f>
        <v/>
      </c>
      <c r="I47" s="317">
        <f>ROUND(F47*Прил.10!$D$12,2)</f>
        <v/>
      </c>
      <c r="J47" s="317">
        <f>ROUND(I47*E47,2)</f>
        <v/>
      </c>
    </row>
    <row r="48" outlineLevel="1" ht="14.25" customFormat="1" customHeight="1" s="359">
      <c r="A48" s="416" t="n">
        <v>31</v>
      </c>
      <c r="B48" s="321" t="n">
        <v>140503</v>
      </c>
      <c r="C48" s="423" t="inlineStr">
        <is>
          <t>Дизель-молоты 1,8 т</t>
        </is>
      </c>
      <c r="D48" s="416" t="inlineStr">
        <is>
          <t>маш.-ч</t>
        </is>
      </c>
      <c r="E48" s="312" t="n">
        <v>2.899875</v>
      </c>
      <c r="F48" s="425" t="n">
        <v>56.77</v>
      </c>
      <c r="G48" s="317">
        <f>ROUND(E48*F48,2)</f>
        <v/>
      </c>
      <c r="H48" s="329">
        <f>G48/$G$90</f>
        <v/>
      </c>
      <c r="I48" s="317">
        <f>ROUND(F48*Прил.10!$D$12,2)</f>
        <v/>
      </c>
      <c r="J48" s="317">
        <f>ROUND(I48*E48,2)</f>
        <v/>
      </c>
    </row>
    <row r="49" outlineLevel="1" ht="25.5" customFormat="1" customHeight="1" s="359">
      <c r="A49" s="416" t="n">
        <v>32</v>
      </c>
      <c r="B49" s="321" t="n">
        <v>21143</v>
      </c>
      <c r="C49" s="423" t="inlineStr">
        <is>
          <t>Краны на автомобильном ходу при работе на других видах строительства 16 т</t>
        </is>
      </c>
      <c r="D49" s="416" t="inlineStr">
        <is>
          <t>маш.-ч</t>
        </is>
      </c>
      <c r="E49" s="312" t="n">
        <v>1.377836</v>
      </c>
      <c r="F49" s="425" t="n">
        <v>115.4</v>
      </c>
      <c r="G49" s="317">
        <f>ROUND(E49*F49,2)</f>
        <v/>
      </c>
      <c r="H49" s="329">
        <f>G49/$G$90</f>
        <v/>
      </c>
      <c r="I49" s="317">
        <f>ROUND(F49*Прил.10!$D$12,2)</f>
        <v/>
      </c>
      <c r="J49" s="317">
        <f>ROUND(I49*E49,2)</f>
        <v/>
      </c>
    </row>
    <row r="50" outlineLevel="1" ht="14.25" customFormat="1" customHeight="1" s="359">
      <c r="A50" s="416" t="n">
        <v>33</v>
      </c>
      <c r="B50" s="321" t="n">
        <v>40102</v>
      </c>
      <c r="C50" s="423" t="inlineStr">
        <is>
          <t>Электростанции передвижные 4 кВт</t>
        </is>
      </c>
      <c r="D50" s="416" t="inlineStr">
        <is>
          <t>маш.-ч</t>
        </is>
      </c>
      <c r="E50" s="312" t="n">
        <v>3.4655</v>
      </c>
      <c r="F50" s="425" t="n">
        <v>27.11</v>
      </c>
      <c r="G50" s="317">
        <f>ROUND(E50*F50,2)</f>
        <v/>
      </c>
      <c r="H50" s="329">
        <f>G50/$G$90</f>
        <v/>
      </c>
      <c r="I50" s="317">
        <f>ROUND(F50*Прил.10!$D$12,2)</f>
        <v/>
      </c>
      <c r="J50" s="317">
        <f>ROUND(I50*E50,2)</f>
        <v/>
      </c>
    </row>
    <row r="51" outlineLevel="1" ht="38.25" customFormat="1" customHeight="1" s="359">
      <c r="A51" s="416" t="n">
        <v>34</v>
      </c>
      <c r="B51" s="321" t="n">
        <v>10410</v>
      </c>
      <c r="C51" s="423" t="inlineStr">
        <is>
          <t>Тракторы на пневмоколесном ходу при работе на других видах строительства 59 кВт (80 л.с.)</t>
        </is>
      </c>
      <c r="D51" s="416" t="inlineStr">
        <is>
          <t>маш.-ч</t>
        </is>
      </c>
      <c r="E51" s="312" t="n">
        <v>1.24</v>
      </c>
      <c r="F51" s="425" t="n">
        <v>74.61</v>
      </c>
      <c r="G51" s="317">
        <f>ROUND(E51*F51,2)</f>
        <v/>
      </c>
      <c r="H51" s="329">
        <f>G51/$G$90</f>
        <v/>
      </c>
      <c r="I51" s="317">
        <f>ROUND(F51*Прил.10!$D$12,2)</f>
        <v/>
      </c>
      <c r="J51" s="317">
        <f>ROUND(I51*E51,2)</f>
        <v/>
      </c>
    </row>
    <row r="52" outlineLevel="1" ht="14.25" customFormat="1" customHeight="1" s="359">
      <c r="A52" s="416" t="n">
        <v>35</v>
      </c>
      <c r="B52" s="321" t="n">
        <v>120907</v>
      </c>
      <c r="C52" s="423" t="inlineStr">
        <is>
          <t>Катки дорожные самоходные гладкие 13 т</t>
        </is>
      </c>
      <c r="D52" s="416" t="inlineStr">
        <is>
          <t>маш.-ч</t>
        </is>
      </c>
      <c r="E52" s="312" t="n">
        <v>0.65664</v>
      </c>
      <c r="F52" s="425" t="n">
        <v>121</v>
      </c>
      <c r="G52" s="317">
        <f>ROUND(E52*F52,2)</f>
        <v/>
      </c>
      <c r="H52" s="329">
        <f>G52/$G$90</f>
        <v/>
      </c>
      <c r="I52" s="317">
        <f>ROUND(F52*Прил.10!$D$12,2)</f>
        <v/>
      </c>
      <c r="J52" s="317">
        <f>ROUND(I52*E52,2)</f>
        <v/>
      </c>
    </row>
    <row r="53" outlineLevel="1" ht="25.5" customFormat="1" customHeight="1" s="359">
      <c r="A53" s="416" t="n">
        <v>36</v>
      </c>
      <c r="B53" s="321" t="n">
        <v>30203</v>
      </c>
      <c r="C53" s="423" t="inlineStr">
        <is>
          <t>Домкраты гидравлические грузоподъемностью 63-100 т</t>
        </is>
      </c>
      <c r="D53" s="416" t="inlineStr">
        <is>
          <t>маш.-ч</t>
        </is>
      </c>
      <c r="E53" s="312" t="n">
        <v>81.636196</v>
      </c>
      <c r="F53" s="425" t="n">
        <v>0.9</v>
      </c>
      <c r="G53" s="317">
        <f>ROUND(E53*F53,2)</f>
        <v/>
      </c>
      <c r="H53" s="329">
        <f>G53/$G$90</f>
        <v/>
      </c>
      <c r="I53" s="317">
        <f>ROUND(F53*Прил.10!$D$12,2)</f>
        <v/>
      </c>
      <c r="J53" s="317">
        <f>ROUND(I53*E53,2)</f>
        <v/>
      </c>
    </row>
    <row r="54" outlineLevel="1" ht="14.25" customFormat="1" customHeight="1" s="359">
      <c r="A54" s="416" t="n">
        <v>37</v>
      </c>
      <c r="B54" s="321" t="n">
        <v>110901</v>
      </c>
      <c r="C54" s="423" t="inlineStr">
        <is>
          <t>Растворосмесители передвижные 65 л</t>
        </is>
      </c>
      <c r="D54" s="416" t="inlineStr">
        <is>
          <t>маш.-ч</t>
        </is>
      </c>
      <c r="E54" s="312" t="n">
        <v>3.972379</v>
      </c>
      <c r="F54" s="425" t="n">
        <v>12.39</v>
      </c>
      <c r="G54" s="317">
        <f>ROUND(E54*F54,2)</f>
        <v/>
      </c>
      <c r="H54" s="329">
        <f>G54/$G$90</f>
        <v/>
      </c>
      <c r="I54" s="317">
        <f>ROUND(F54*Прил.10!$D$12,2)</f>
        <v/>
      </c>
      <c r="J54" s="317">
        <f>ROUND(I54*E54,2)</f>
        <v/>
      </c>
    </row>
    <row r="55" outlineLevel="1" ht="51" customFormat="1" customHeight="1" s="359">
      <c r="A55" s="416" t="n">
        <v>38</v>
      </c>
      <c r="B55" s="321" t="n">
        <v>340201</v>
      </c>
      <c r="C55" s="423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416" t="inlineStr">
        <is>
          <t>маш.-ч</t>
        </is>
      </c>
      <c r="E55" s="312" t="n">
        <v>7.8678</v>
      </c>
      <c r="F55" s="425" t="n">
        <v>5.59</v>
      </c>
      <c r="G55" s="317">
        <f>ROUND(E55*F55,2)</f>
        <v/>
      </c>
      <c r="H55" s="329">
        <f>G55/$G$90</f>
        <v/>
      </c>
      <c r="I55" s="317">
        <f>ROUND(F55*Прил.10!$D$12,2)</f>
        <v/>
      </c>
      <c r="J55" s="317">
        <f>ROUND(I55*E55,2)</f>
        <v/>
      </c>
    </row>
    <row r="56" outlineLevel="1" ht="14.25" customFormat="1" customHeight="1" s="359">
      <c r="A56" s="416" t="n">
        <v>39</v>
      </c>
      <c r="B56" s="321" t="n">
        <v>351251</v>
      </c>
      <c r="C56" s="423" t="inlineStr">
        <is>
          <t>Шкаф сушильный</t>
        </is>
      </c>
      <c r="D56" s="416" t="inlineStr">
        <is>
          <t>маш.-ч</t>
        </is>
      </c>
      <c r="E56" s="312" t="n">
        <v>16.24</v>
      </c>
      <c r="F56" s="425" t="n">
        <v>2.67</v>
      </c>
      <c r="G56" s="317">
        <f>ROUND(E56*F56,2)</f>
        <v/>
      </c>
      <c r="H56" s="329">
        <f>G56/$G$90</f>
        <v/>
      </c>
      <c r="I56" s="317">
        <f>ROUND(F56*Прил.10!$D$12,2)</f>
        <v/>
      </c>
      <c r="J56" s="317">
        <f>ROUND(I56*E56,2)</f>
        <v/>
      </c>
    </row>
    <row r="57" outlineLevel="1" ht="14.25" customFormat="1" customHeight="1" s="359">
      <c r="A57" s="416" t="n">
        <v>40</v>
      </c>
      <c r="B57" s="321" t="n">
        <v>331305</v>
      </c>
      <c r="C57" s="423" t="inlineStr">
        <is>
          <t>Пылесосы промышленные</t>
        </is>
      </c>
      <c r="D57" s="416" t="inlineStr">
        <is>
          <t>маш.-ч</t>
        </is>
      </c>
      <c r="E57" s="312" t="n">
        <v>14.57</v>
      </c>
      <c r="F57" s="425" t="n">
        <v>2.7</v>
      </c>
      <c r="G57" s="317">
        <f>ROUND(E57*F57,2)</f>
        <v/>
      </c>
      <c r="H57" s="329">
        <f>G57/$G$90</f>
        <v/>
      </c>
      <c r="I57" s="317">
        <f>ROUND(F57*Прил.10!$D$12,2)</f>
        <v/>
      </c>
      <c r="J57" s="317">
        <f>ROUND(I57*E57,2)</f>
        <v/>
      </c>
    </row>
    <row r="58" outlineLevel="1" ht="38.25" customFormat="1" customHeight="1" s="359">
      <c r="A58" s="416" t="n">
        <v>41</v>
      </c>
      <c r="B58" s="321" t="n">
        <v>120902</v>
      </c>
      <c r="C58" s="423" t="inlineStr">
        <is>
          <t>Катки дорожные самоходные вибрационные типа DYNAPAC, HAMM, BOMAG, 2,2 т</t>
        </is>
      </c>
      <c r="D58" s="416" t="inlineStr">
        <is>
          <t>маш.-ч</t>
        </is>
      </c>
      <c r="E58" s="312" t="n">
        <v>0.46592</v>
      </c>
      <c r="F58" s="425" t="n">
        <v>77.43000000000001</v>
      </c>
      <c r="G58" s="317">
        <f>ROUND(E58*F58,2)</f>
        <v/>
      </c>
      <c r="H58" s="329">
        <f>G58/$G$90</f>
        <v/>
      </c>
      <c r="I58" s="317">
        <f>ROUND(F58*Прил.10!$D$12,2)</f>
        <v/>
      </c>
      <c r="J58" s="317">
        <f>ROUND(I58*E58,2)</f>
        <v/>
      </c>
    </row>
    <row r="59" outlineLevel="1" ht="25.5" customFormat="1" customHeight="1" s="359">
      <c r="A59" s="416" t="n">
        <v>42</v>
      </c>
      <c r="B59" s="321" t="n">
        <v>160401</v>
      </c>
      <c r="C59" s="423" t="inlineStr">
        <is>
          <t>Машины бурильно-крановые на тракторе 66 кВт (90 л.с.), глубина бурения 1,5-3 м</t>
        </is>
      </c>
      <c r="D59" s="416" t="inlineStr">
        <is>
          <t>маш.-ч</t>
        </is>
      </c>
      <c r="E59" s="312" t="n">
        <v>0.2471</v>
      </c>
      <c r="F59" s="425" t="n">
        <v>140.95</v>
      </c>
      <c r="G59" s="317">
        <f>ROUND(E59*F59,2)</f>
        <v/>
      </c>
      <c r="H59" s="329">
        <f>G59/$G$90</f>
        <v/>
      </c>
      <c r="I59" s="317">
        <f>ROUND(F59*Прил.10!$D$12,2)</f>
        <v/>
      </c>
      <c r="J59" s="317">
        <f>ROUND(I59*E59,2)</f>
        <v/>
      </c>
    </row>
    <row r="60" outlineLevel="1" ht="25.5" customFormat="1" customHeight="1" s="359">
      <c r="A60" s="416" t="n">
        <v>43</v>
      </c>
      <c r="B60" s="321" t="n">
        <v>331100</v>
      </c>
      <c r="C60" s="423" t="inlineStr">
        <is>
          <t>Трамбовки пневматические при работе от передвижных компрессорных станций</t>
        </is>
      </c>
      <c r="D60" s="416" t="inlineStr">
        <is>
          <t>маш.-ч</t>
        </is>
      </c>
      <c r="E60" s="312" t="n">
        <v>59.952333</v>
      </c>
      <c r="F60" s="425" t="n">
        <v>0.55</v>
      </c>
      <c r="G60" s="317">
        <f>ROUND(E60*F60,2)</f>
        <v/>
      </c>
      <c r="H60" s="329">
        <f>G60/$G$90</f>
        <v/>
      </c>
      <c r="I60" s="317">
        <f>ROUND(F60*Прил.10!$D$12,2)</f>
        <v/>
      </c>
      <c r="J60" s="317">
        <f>ROUND(I60*E60,2)</f>
        <v/>
      </c>
    </row>
    <row r="61" outlineLevel="1" ht="14.25" customFormat="1" customHeight="1" s="359">
      <c r="A61" s="416" t="n">
        <v>44</v>
      </c>
      <c r="B61" s="321" t="n">
        <v>31910</v>
      </c>
      <c r="C61" s="423" t="inlineStr">
        <is>
          <t>Люлька</t>
        </is>
      </c>
      <c r="D61" s="416" t="inlineStr">
        <is>
          <t>маш.-ч</t>
        </is>
      </c>
      <c r="E61" s="312" t="n">
        <v>0.6032</v>
      </c>
      <c r="F61" s="425" t="n">
        <v>53.87</v>
      </c>
      <c r="G61" s="317">
        <f>ROUND(E61*F61,2)</f>
        <v/>
      </c>
      <c r="H61" s="329">
        <f>G61/$G$90</f>
        <v/>
      </c>
      <c r="I61" s="317">
        <f>ROUND(F61*Прил.10!$D$12,2)</f>
        <v/>
      </c>
      <c r="J61" s="317">
        <f>ROUND(I61*E61,2)</f>
        <v/>
      </c>
    </row>
    <row r="62" outlineLevel="1" ht="14.25" customFormat="1" customHeight="1" s="359">
      <c r="A62" s="416" t="n">
        <v>45</v>
      </c>
      <c r="B62" s="321" t="n">
        <v>111100</v>
      </c>
      <c r="C62" s="423" t="inlineStr">
        <is>
          <t>Вибратор глубинный</t>
        </is>
      </c>
      <c r="D62" s="416" t="inlineStr">
        <is>
          <t>маш.-ч</t>
        </is>
      </c>
      <c r="E62" s="312" t="n">
        <v>12.703987</v>
      </c>
      <c r="F62" s="425" t="n">
        <v>1.9</v>
      </c>
      <c r="G62" s="317">
        <f>ROUND(E62*F62,2)</f>
        <v/>
      </c>
      <c r="H62" s="329">
        <f>G62/$G$90</f>
        <v/>
      </c>
      <c r="I62" s="317">
        <f>ROUND(F62*Прил.10!$D$12,2)</f>
        <v/>
      </c>
      <c r="J62" s="317">
        <f>ROUND(I62*E62,2)</f>
        <v/>
      </c>
    </row>
    <row r="63" outlineLevel="1" ht="25.5" customFormat="1" customHeight="1" s="359">
      <c r="A63" s="416" t="n">
        <v>46</v>
      </c>
      <c r="B63" s="321" t="n">
        <v>350202</v>
      </c>
      <c r="C63" s="423" t="inlineStr">
        <is>
          <t>Маслонасосы шестеренные, производительность м3/час 2,3</t>
        </is>
      </c>
      <c r="D63" s="416" t="inlineStr">
        <is>
          <t>маш.-ч</t>
        </is>
      </c>
      <c r="E63" s="312" t="n">
        <v>21.53</v>
      </c>
      <c r="F63" s="425" t="n">
        <v>0.9</v>
      </c>
      <c r="G63" s="317">
        <f>ROUND(E63*F63,2)</f>
        <v/>
      </c>
      <c r="H63" s="329">
        <f>G63/$G$90</f>
        <v/>
      </c>
      <c r="I63" s="317">
        <f>ROUND(F63*Прил.10!$D$12,2)</f>
        <v/>
      </c>
      <c r="J63" s="317">
        <f>ROUND(I63*E63,2)</f>
        <v/>
      </c>
    </row>
    <row r="64" outlineLevel="1" ht="14.25" customFormat="1" customHeight="1" s="359">
      <c r="A64" s="416" t="n">
        <v>47</v>
      </c>
      <c r="B64" s="321" t="n">
        <v>121601</v>
      </c>
      <c r="C64" s="423" t="inlineStr">
        <is>
          <t>Машины поливомоечные 6000 л</t>
        </is>
      </c>
      <c r="D64" s="416" t="inlineStr">
        <is>
          <t>маш.-ч</t>
        </is>
      </c>
      <c r="E64" s="312" t="n">
        <v>0.165031</v>
      </c>
      <c r="F64" s="425" t="n">
        <v>110</v>
      </c>
      <c r="G64" s="317">
        <f>ROUND(E64*F64,2)</f>
        <v/>
      </c>
      <c r="H64" s="329">
        <f>G64/$G$90</f>
        <v/>
      </c>
      <c r="I64" s="317">
        <f>ROUND(F64*Прил.10!$D$12,2)</f>
        <v/>
      </c>
      <c r="J64" s="317">
        <f>ROUND(I64*E64,2)</f>
        <v/>
      </c>
    </row>
    <row r="65" outlineLevel="1" ht="14.25" customFormat="1" customHeight="1" s="359">
      <c r="A65" s="416" t="n">
        <v>48</v>
      </c>
      <c r="B65" s="321" t="n">
        <v>120906</v>
      </c>
      <c r="C65" s="423" t="inlineStr">
        <is>
          <t>Катки дорожные самоходные гладкие 8 т</t>
        </is>
      </c>
      <c r="D65" s="416" t="inlineStr">
        <is>
          <t>маш.-ч</t>
        </is>
      </c>
      <c r="E65" s="312" t="n">
        <v>0.238606</v>
      </c>
      <c r="F65" s="425" t="n">
        <v>75</v>
      </c>
      <c r="G65" s="317">
        <f>ROUND(E65*F65,2)</f>
        <v/>
      </c>
      <c r="H65" s="329">
        <f>G65/$G$90</f>
        <v/>
      </c>
      <c r="I65" s="317">
        <f>ROUND(F65*Прил.10!$D$12,2)</f>
        <v/>
      </c>
      <c r="J65" s="317">
        <f>ROUND(I65*E65,2)</f>
        <v/>
      </c>
    </row>
    <row r="66" outlineLevel="1" ht="25.5" customFormat="1" customHeight="1" s="359">
      <c r="A66" s="416" t="n">
        <v>49</v>
      </c>
      <c r="B66" s="321" t="n">
        <v>350701</v>
      </c>
      <c r="C66" s="423" t="inlineStr">
        <is>
          <t>Станция насосная для привода гидродомкратов</t>
        </is>
      </c>
      <c r="D66" s="416" t="inlineStr">
        <is>
          <t>маш.-ч</t>
        </is>
      </c>
      <c r="E66" s="312" t="n">
        <v>9.050000000000001</v>
      </c>
      <c r="F66" s="425" t="n">
        <v>1.82</v>
      </c>
      <c r="G66" s="317">
        <f>ROUND(E66*F66,2)</f>
        <v/>
      </c>
      <c r="H66" s="329">
        <f>G66/$G$90</f>
        <v/>
      </c>
      <c r="I66" s="317">
        <f>ROUND(F66*Прил.10!$D$12,2)</f>
        <v/>
      </c>
      <c r="J66" s="317">
        <f>ROUND(I66*E66,2)</f>
        <v/>
      </c>
    </row>
    <row r="67" outlineLevel="1" ht="14.25" customFormat="1" customHeight="1" s="359">
      <c r="A67" s="416" t="n">
        <v>50</v>
      </c>
      <c r="B67" s="321" t="n">
        <v>400101</v>
      </c>
      <c r="C67" s="423" t="inlineStr">
        <is>
          <t>Тягачи седельные, грузоподъемность 12 т</t>
        </is>
      </c>
      <c r="D67" s="416" t="inlineStr">
        <is>
          <t>маш.-ч</t>
        </is>
      </c>
      <c r="E67" s="312" t="n">
        <v>0.123025</v>
      </c>
      <c r="F67" s="425" t="n">
        <v>127.82</v>
      </c>
      <c r="G67" s="317">
        <f>ROUND(E67*F67,2)</f>
        <v/>
      </c>
      <c r="H67" s="329">
        <f>G67/$G$90</f>
        <v/>
      </c>
      <c r="I67" s="317">
        <f>ROUND(F67*Прил.10!$D$12,2)</f>
        <v/>
      </c>
      <c r="J67" s="317">
        <f>ROUND(I67*E67,2)</f>
        <v/>
      </c>
    </row>
    <row r="68" outlineLevel="1" ht="25.5" customFormat="1" customHeight="1" s="359">
      <c r="A68" s="416" t="n">
        <v>51</v>
      </c>
      <c r="B68" s="321" t="n">
        <v>120202</v>
      </c>
      <c r="C68" s="423" t="inlineStr">
        <is>
          <t>Автогрейдеры среднего типа 99 кВт (135 л.с.)</t>
        </is>
      </c>
      <c r="D68" s="416" t="inlineStr">
        <is>
          <t>маш.-ч</t>
        </is>
      </c>
      <c r="E68" s="312" t="n">
        <v>0.111723</v>
      </c>
      <c r="F68" s="425" t="n">
        <v>123</v>
      </c>
      <c r="G68" s="317">
        <f>ROUND(E68*F68,2)</f>
        <v/>
      </c>
      <c r="H68" s="329">
        <f>G68/$G$90</f>
        <v/>
      </c>
      <c r="I68" s="317">
        <f>ROUND(F68*Прил.10!$D$12,2)</f>
        <v/>
      </c>
      <c r="J68" s="317">
        <f>ROUND(I68*E68,2)</f>
        <v/>
      </c>
    </row>
    <row r="69" outlineLevel="1" ht="25.5" customFormat="1" customHeight="1" s="359">
      <c r="A69" s="416" t="n">
        <v>52</v>
      </c>
      <c r="B69" s="321" t="n">
        <v>30954</v>
      </c>
      <c r="C69" s="423" t="inlineStr">
        <is>
          <t>Подъемники грузоподъемностью до 500 кг одномачтовые, высота подъема 45 м</t>
        </is>
      </c>
      <c r="D69" s="416" t="inlineStr">
        <is>
          <t>маш.-ч</t>
        </is>
      </c>
      <c r="E69" s="312" t="n">
        <v>0.380587</v>
      </c>
      <c r="F69" s="425" t="n">
        <v>31.26</v>
      </c>
      <c r="G69" s="317">
        <f>ROUND(E69*F69,2)</f>
        <v/>
      </c>
      <c r="H69" s="329">
        <f>G69/$G$90</f>
        <v/>
      </c>
      <c r="I69" s="317">
        <f>ROUND(F69*Прил.10!$D$12,2)</f>
        <v/>
      </c>
      <c r="J69" s="317">
        <f>ROUND(I69*E69,2)</f>
        <v/>
      </c>
    </row>
    <row r="70" outlineLevel="1" ht="14.25" customFormat="1" customHeight="1" s="359">
      <c r="A70" s="416" t="n">
        <v>53</v>
      </c>
      <c r="B70" s="321" t="n">
        <v>153101</v>
      </c>
      <c r="C70" s="423" t="inlineStr">
        <is>
          <t>Катки дорожные самоходные гладкие 5 т</t>
        </is>
      </c>
      <c r="D70" s="416" t="inlineStr">
        <is>
          <t>маш.-ч</t>
        </is>
      </c>
      <c r="E70" s="312" t="n">
        <v>0.07842399999999999</v>
      </c>
      <c r="F70" s="425" t="n">
        <v>112.14</v>
      </c>
      <c r="G70" s="317">
        <f>ROUND(E70*F70,2)</f>
        <v/>
      </c>
      <c r="H70" s="329">
        <f>G70/$G$90</f>
        <v/>
      </c>
      <c r="I70" s="317">
        <f>ROUND(F70*Прил.10!$D$12,2)</f>
        <v/>
      </c>
      <c r="J70" s="317">
        <f>ROUND(I70*E70,2)</f>
        <v/>
      </c>
    </row>
    <row r="71" outlineLevel="1" ht="14.25" customFormat="1" customHeight="1" s="359">
      <c r="A71" s="416" t="n">
        <v>54</v>
      </c>
      <c r="B71" s="321" t="n">
        <v>330301</v>
      </c>
      <c r="C71" s="423" t="inlineStr">
        <is>
          <t>Машины шлифовальные электрические</t>
        </is>
      </c>
      <c r="D71" s="416" t="inlineStr">
        <is>
          <t>маш.-ч</t>
        </is>
      </c>
      <c r="E71" s="312" t="n">
        <v>1.463807</v>
      </c>
      <c r="F71" s="425" t="n">
        <v>5.13</v>
      </c>
      <c r="G71" s="317">
        <f>ROUND(E71*F71,2)</f>
        <v/>
      </c>
      <c r="H71" s="329">
        <f>G71/$G$90</f>
        <v/>
      </c>
      <c r="I71" s="317">
        <f>ROUND(F71*Прил.10!$D$12,2)</f>
        <v/>
      </c>
      <c r="J71" s="317">
        <f>ROUND(I71*E71,2)</f>
        <v/>
      </c>
    </row>
    <row r="72" outlineLevel="1" ht="25.5" customFormat="1" customHeight="1" s="359">
      <c r="A72" s="416" t="n">
        <v>55</v>
      </c>
      <c r="B72" s="321" t="n">
        <v>41000</v>
      </c>
      <c r="C72" s="423" t="inlineStr">
        <is>
          <t>Преобразователи сварочные с номинальным сварочным током 315-500 А</t>
        </is>
      </c>
      <c r="D72" s="416" t="inlineStr">
        <is>
          <t>маш.-ч</t>
        </is>
      </c>
      <c r="E72" s="312" t="n">
        <v>0.458008</v>
      </c>
      <c r="F72" s="425" t="n">
        <v>12.31</v>
      </c>
      <c r="G72" s="317">
        <f>ROUND(E72*F72,2)</f>
        <v/>
      </c>
      <c r="H72" s="329">
        <f>G72/$G$90</f>
        <v/>
      </c>
      <c r="I72" s="317">
        <f>ROUND(F72*Прил.10!$D$12,2)</f>
        <v/>
      </c>
      <c r="J72" s="317">
        <f>ROUND(I72*E72,2)</f>
        <v/>
      </c>
    </row>
    <row r="73" outlineLevel="1" ht="14.25" customFormat="1" customHeight="1" s="359">
      <c r="A73" s="416" t="n">
        <v>56</v>
      </c>
      <c r="B73" s="321" t="n">
        <v>111301</v>
      </c>
      <c r="C73" s="423" t="inlineStr">
        <is>
          <t>Вибратор поверхностный</t>
        </is>
      </c>
      <c r="D73" s="416" t="inlineStr">
        <is>
          <t>маш.-ч</t>
        </is>
      </c>
      <c r="E73" s="312" t="n">
        <v>11.184151</v>
      </c>
      <c r="F73" s="425" t="n">
        <v>0.5</v>
      </c>
      <c r="G73" s="317">
        <f>ROUND(E73*F73,2)</f>
        <v/>
      </c>
      <c r="H73" s="329">
        <f>G73/$G$90</f>
        <v/>
      </c>
      <c r="I73" s="317">
        <f>ROUND(F73*Прил.10!$D$12,2)</f>
        <v/>
      </c>
      <c r="J73" s="317">
        <f>ROUND(I73*E73,2)</f>
        <v/>
      </c>
    </row>
    <row r="74" outlineLevel="1" ht="25.5" customFormat="1" customHeight="1" s="359">
      <c r="A74" s="416" t="n">
        <v>57</v>
      </c>
      <c r="B74" s="321" t="n">
        <v>400051</v>
      </c>
      <c r="C74" s="423" t="inlineStr">
        <is>
          <t>Автомобиль-самосвал, грузоподъемность до 7 т</t>
        </is>
      </c>
      <c r="D74" s="416" t="inlineStr">
        <is>
          <t>маш.-ч</t>
        </is>
      </c>
      <c r="E74" s="312" t="n">
        <v>0.04136</v>
      </c>
      <c r="F74" s="425" t="n">
        <v>111</v>
      </c>
      <c r="G74" s="317">
        <f>ROUND(E74*F74,2)</f>
        <v/>
      </c>
      <c r="H74" s="329">
        <f>G74/$G$90</f>
        <v/>
      </c>
      <c r="I74" s="317">
        <f>ROUND(F74*Прил.10!$D$12,2)</f>
        <v/>
      </c>
      <c r="J74" s="317">
        <f>ROUND(I74*E74,2)</f>
        <v/>
      </c>
    </row>
    <row r="75" outlineLevel="1" ht="14.25" customFormat="1" customHeight="1" s="359">
      <c r="A75" s="416" t="n">
        <v>58</v>
      </c>
      <c r="B75" s="321" t="n">
        <v>121803</v>
      </c>
      <c r="C75" s="423" t="inlineStr">
        <is>
          <t>Распределители каменной мелочи</t>
        </is>
      </c>
      <c r="D75" s="416" t="inlineStr">
        <is>
          <t>маш.-ч</t>
        </is>
      </c>
      <c r="E75" s="312" t="n">
        <v>0.0312</v>
      </c>
      <c r="F75" s="425" t="n">
        <v>116.64</v>
      </c>
      <c r="G75" s="317">
        <f>ROUND(E75*F75,2)</f>
        <v/>
      </c>
      <c r="H75" s="329">
        <f>G75/$G$90</f>
        <v/>
      </c>
      <c r="I75" s="317">
        <f>ROUND(F75*Прил.10!$D$12,2)</f>
        <v/>
      </c>
      <c r="J75" s="317">
        <f>ROUND(I75*E75,2)</f>
        <v/>
      </c>
    </row>
    <row r="76" outlineLevel="1" ht="14.25" customFormat="1" customHeight="1" s="359">
      <c r="A76" s="416" t="n">
        <v>59</v>
      </c>
      <c r="B76" s="321" t="n">
        <v>40504</v>
      </c>
      <c r="C76" s="423" t="inlineStr">
        <is>
          <t>Аппарат для газовой сварки и резки</t>
        </is>
      </c>
      <c r="D76" s="416" t="inlineStr">
        <is>
          <t>маш.-ч</t>
        </is>
      </c>
      <c r="E76" s="312" t="n">
        <v>2.809985</v>
      </c>
      <c r="F76" s="425" t="n">
        <v>1.2</v>
      </c>
      <c r="G76" s="317">
        <f>ROUND(E76*F76,2)</f>
        <v/>
      </c>
      <c r="H76" s="329">
        <f>G76/$G$90</f>
        <v/>
      </c>
      <c r="I76" s="317">
        <f>ROUND(F76*Прил.10!$D$12,2)</f>
        <v/>
      </c>
      <c r="J76" s="317">
        <f>ROUND(I76*E76,2)</f>
        <v/>
      </c>
    </row>
    <row r="77" outlineLevel="1" ht="38.25" customFormat="1" customHeight="1" s="359">
      <c r="A77" s="416" t="n">
        <v>60</v>
      </c>
      <c r="B77" s="321" t="n">
        <v>10312</v>
      </c>
      <c r="C77" s="423" t="inlineStr">
        <is>
          <t>Тракторы на гусеничном ходу при работе на других видах строительства 79 кВт (108 л.с.)</t>
        </is>
      </c>
      <c r="D77" s="416" t="inlineStr">
        <is>
          <t>маш.-ч</t>
        </is>
      </c>
      <c r="E77" s="312" t="n">
        <v>0.03456</v>
      </c>
      <c r="F77" s="425" t="n">
        <v>83.09999999999999</v>
      </c>
      <c r="G77" s="317">
        <f>ROUND(E77*F77,2)</f>
        <v/>
      </c>
      <c r="H77" s="329">
        <f>G77/$G$90</f>
        <v/>
      </c>
      <c r="I77" s="317">
        <f>ROUND(F77*Прил.10!$D$12,2)</f>
        <v/>
      </c>
      <c r="J77" s="317">
        <f>ROUND(I77*E77,2)</f>
        <v/>
      </c>
    </row>
    <row r="78" outlineLevel="1" ht="25.5" customFormat="1" customHeight="1" s="359">
      <c r="A78" s="416" t="n">
        <v>61</v>
      </c>
      <c r="B78" s="321" t="n">
        <v>30404</v>
      </c>
      <c r="C78" s="423" t="inlineStr">
        <is>
          <t>Лебедки электрические тяговым усилием до 31,39 кН (3,2 т)</t>
        </is>
      </c>
      <c r="D78" s="416" t="inlineStr">
        <is>
          <t>маш.-ч</t>
        </is>
      </c>
      <c r="E78" s="312" t="n">
        <v>0.315</v>
      </c>
      <c r="F78" s="425" t="n">
        <v>6.9</v>
      </c>
      <c r="G78" s="317">
        <f>ROUND(E78*F78,2)</f>
        <v/>
      </c>
      <c r="H78" s="329">
        <f>G78/$G$90</f>
        <v/>
      </c>
      <c r="I78" s="317">
        <f>ROUND(F78*Прил.10!$D$12,2)</f>
        <v/>
      </c>
      <c r="J78" s="317">
        <f>ROUND(I78*E78,2)</f>
        <v/>
      </c>
    </row>
    <row r="79" outlineLevel="1" ht="25.5" customFormat="1" customHeight="1" s="359">
      <c r="A79" s="416" t="n">
        <v>62</v>
      </c>
      <c r="B79" s="321" t="n">
        <v>122801</v>
      </c>
      <c r="C79" s="423" t="inlineStr">
        <is>
          <t>Виброплита с двигателем внутреннего сгорания</t>
        </is>
      </c>
      <c r="D79" s="416" t="inlineStr">
        <is>
          <t>маш.-ч</t>
        </is>
      </c>
      <c r="E79" s="312" t="n">
        <v>0.031773</v>
      </c>
      <c r="F79" s="425" t="n">
        <v>60</v>
      </c>
      <c r="G79" s="317">
        <f>ROUND(E79*F79,2)</f>
        <v/>
      </c>
      <c r="H79" s="329">
        <f>G79/$G$90</f>
        <v/>
      </c>
      <c r="I79" s="317">
        <f>ROUND(F79*Прил.10!$D$12,2)</f>
        <v/>
      </c>
      <c r="J79" s="317">
        <f>ROUND(I79*E79,2)</f>
        <v/>
      </c>
    </row>
    <row r="80" outlineLevel="1" ht="25.5" customFormat="1" customHeight="1" s="359">
      <c r="A80" s="416" t="n">
        <v>63</v>
      </c>
      <c r="B80" s="321" t="n">
        <v>400111</v>
      </c>
      <c r="C80" s="423" t="inlineStr">
        <is>
          <t>Полуприцепы общего назначения, грузоподъемность 12 т</t>
        </is>
      </c>
      <c r="D80" s="416" t="inlineStr">
        <is>
          <t>маш.-ч</t>
        </is>
      </c>
      <c r="E80" s="312" t="n">
        <v>0.123025</v>
      </c>
      <c r="F80" s="425" t="n">
        <v>12</v>
      </c>
      <c r="G80" s="317">
        <f>ROUND(E80*F80,2)</f>
        <v/>
      </c>
      <c r="H80" s="329">
        <f>G80/$G$90</f>
        <v/>
      </c>
      <c r="I80" s="317">
        <f>ROUND(F80*Прил.10!$D$12,2)</f>
        <v/>
      </c>
      <c r="J80" s="317">
        <f>ROUND(I80*E80,2)</f>
        <v/>
      </c>
    </row>
    <row r="81" outlineLevel="1" ht="14.25" customFormat="1" customHeight="1" s="359">
      <c r="A81" s="416" t="n">
        <v>64</v>
      </c>
      <c r="B81" s="321" t="n">
        <v>331532</v>
      </c>
      <c r="C81" s="423" t="inlineStr">
        <is>
          <t>Пила цепная электрическая</t>
        </is>
      </c>
      <c r="D81" s="416" t="inlineStr">
        <is>
          <t>маш.-ч</t>
        </is>
      </c>
      <c r="E81" s="312" t="n">
        <v>0.430513</v>
      </c>
      <c r="F81" s="425" t="n">
        <v>3.27</v>
      </c>
      <c r="G81" s="317">
        <f>ROUND(E81*F81,2)</f>
        <v/>
      </c>
      <c r="H81" s="329">
        <f>G81/$G$90</f>
        <v/>
      </c>
      <c r="I81" s="317">
        <f>ROUND(F81*Прил.10!$D$12,2)</f>
        <v/>
      </c>
      <c r="J81" s="317">
        <f>ROUND(I81*E81,2)</f>
        <v/>
      </c>
    </row>
    <row r="82" outlineLevel="1" ht="38.25" customFormat="1" customHeight="1" s="359">
      <c r="A82" s="416" t="n">
        <v>65</v>
      </c>
      <c r="B82" s="321" t="n">
        <v>340101</v>
      </c>
      <c r="C82" s="423" t="inlineStr">
        <is>
          <t>Агрегаты окрасочные высокого давления для окраски поверхностей конструкций мощностью 1 кВт</t>
        </is>
      </c>
      <c r="D82" s="416" t="inlineStr">
        <is>
          <t>маш.-ч</t>
        </is>
      </c>
      <c r="E82" s="312" t="n">
        <v>0.06249</v>
      </c>
      <c r="F82" s="425" t="n">
        <v>6.82</v>
      </c>
      <c r="G82" s="317">
        <f>ROUND(E82*F82,2)</f>
        <v/>
      </c>
      <c r="H82" s="329">
        <f>G82/$G$90</f>
        <v/>
      </c>
      <c r="I82" s="317">
        <f>ROUND(F82*Прил.10!$D$12,2)</f>
        <v/>
      </c>
      <c r="J82" s="317">
        <f>ROUND(I82*E82,2)</f>
        <v/>
      </c>
    </row>
    <row r="83" outlineLevel="1" ht="25.5" customFormat="1" customHeight="1" s="359">
      <c r="A83" s="416" t="n">
        <v>66</v>
      </c>
      <c r="B83" s="321" t="n">
        <v>20403</v>
      </c>
      <c r="C83" s="423" t="inlineStr">
        <is>
          <t>Краны козловые при работе на монтаже технологического оборудования 32 т</t>
        </is>
      </c>
      <c r="D83" s="416" t="inlineStr">
        <is>
          <t>маш.-ч</t>
        </is>
      </c>
      <c r="E83" s="312" t="n">
        <v>0.003333</v>
      </c>
      <c r="F83" s="425" t="n">
        <v>120.52</v>
      </c>
      <c r="G83" s="317">
        <f>ROUND(E83*F83,2)</f>
        <v/>
      </c>
      <c r="H83" s="329">
        <f>G83/$G$90</f>
        <v/>
      </c>
      <c r="I83" s="317">
        <f>ROUND(F83*Прил.10!$D$12,2)</f>
        <v/>
      </c>
      <c r="J83" s="317">
        <f>ROUND(I83*E83,2)</f>
        <v/>
      </c>
    </row>
    <row r="84" outlineLevel="1" ht="14.25" customFormat="1" customHeight="1" s="359">
      <c r="A84" s="416" t="n">
        <v>67</v>
      </c>
      <c r="B84" s="321" t="n">
        <v>91400</v>
      </c>
      <c r="C84" s="423" t="inlineStr">
        <is>
          <t>Рыхлители прицепные (без трактора)</t>
        </is>
      </c>
      <c r="D84" s="416" t="inlineStr">
        <is>
          <t>маш.-ч</t>
        </is>
      </c>
      <c r="E84" s="312" t="n">
        <v>0.03456</v>
      </c>
      <c r="F84" s="425" t="n">
        <v>8</v>
      </c>
      <c r="G84" s="317">
        <f>ROUND(E84*F84,2)</f>
        <v/>
      </c>
      <c r="H84" s="329">
        <f>G84/$G$90</f>
        <v/>
      </c>
      <c r="I84" s="317">
        <f>ROUND(F84*Прил.10!$D$12,2)</f>
        <v/>
      </c>
      <c r="J84" s="317">
        <f>ROUND(I84*E84,2)</f>
        <v/>
      </c>
    </row>
    <row r="85" outlineLevel="1" ht="14.25" customFormat="1" customHeight="1" s="359">
      <c r="A85" s="416" t="n">
        <v>68</v>
      </c>
      <c r="B85" s="321" t="n">
        <v>120102</v>
      </c>
      <c r="C85" s="423" t="inlineStr">
        <is>
          <t>Автогудронаторы 7000 л</t>
        </is>
      </c>
      <c r="D85" s="416" t="inlineStr">
        <is>
          <t>маш.-ч</t>
        </is>
      </c>
      <c r="E85" s="312" t="n">
        <v>0.002205</v>
      </c>
      <c r="F85" s="425" t="n">
        <v>115.24</v>
      </c>
      <c r="G85" s="317">
        <f>ROUND(E85*F85,2)</f>
        <v/>
      </c>
      <c r="H85" s="329">
        <f>G85/$G$90</f>
        <v/>
      </c>
      <c r="I85" s="317">
        <f>ROUND(F85*Прил.10!$D$12,2)</f>
        <v/>
      </c>
      <c r="J85" s="317">
        <f>ROUND(I85*E85,2)</f>
        <v/>
      </c>
    </row>
    <row r="86" outlineLevel="1" ht="25.5" customFormat="1" customHeight="1" s="359">
      <c r="A86" s="416" t="n">
        <v>69</v>
      </c>
      <c r="B86" s="321" t="n">
        <v>30403</v>
      </c>
      <c r="C86" s="423" t="inlineStr">
        <is>
          <t>Лебедки электрические тяговым усилием 19,62 кН (2 т)</t>
        </is>
      </c>
      <c r="D86" s="416" t="inlineStr">
        <is>
          <t>маш.-ч</t>
        </is>
      </c>
      <c r="E86" s="312" t="n">
        <v>0.022464</v>
      </c>
      <c r="F86" s="425" t="n">
        <v>6.66</v>
      </c>
      <c r="G86" s="317">
        <f>ROUND(E86*F86,2)</f>
        <v/>
      </c>
      <c r="H86" s="329">
        <f>G86/$G$90</f>
        <v/>
      </c>
      <c r="I86" s="317">
        <f>ROUND(F86*Прил.10!$D$12,2)</f>
        <v/>
      </c>
      <c r="J86" s="317">
        <f>ROUND(I86*E86,2)</f>
        <v/>
      </c>
    </row>
    <row r="87" outlineLevel="1" ht="14.25" customFormat="1" customHeight="1" s="359">
      <c r="A87" s="416" t="n">
        <v>70</v>
      </c>
      <c r="B87" s="321" t="n">
        <v>122301</v>
      </c>
      <c r="C87" s="423" t="inlineStr">
        <is>
          <t>Трактор с щетками дорожными навесными</t>
        </is>
      </c>
      <c r="D87" s="416" t="inlineStr">
        <is>
          <t>маш.-ч</t>
        </is>
      </c>
      <c r="E87" s="312" t="n">
        <v>0.002056</v>
      </c>
      <c r="F87" s="425" t="n">
        <v>62.3</v>
      </c>
      <c r="G87" s="317">
        <f>ROUND(E87*F87,2)</f>
        <v/>
      </c>
      <c r="H87" s="329">
        <f>G87/$G$90</f>
        <v/>
      </c>
      <c r="I87" s="317">
        <f>ROUND(F87*Прил.10!$D$12,2)</f>
        <v/>
      </c>
      <c r="J87" s="317">
        <f>ROUND(I87*E87,2)</f>
        <v/>
      </c>
    </row>
    <row r="88" outlineLevel="1" ht="51" customFormat="1" customHeight="1" s="359">
      <c r="A88" s="416" t="n">
        <v>71</v>
      </c>
      <c r="B88" s="321" t="n">
        <v>41400</v>
      </c>
      <c r="C88" s="423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8" s="416" t="inlineStr">
        <is>
          <t>маш.-ч</t>
        </is>
      </c>
      <c r="E88" s="312" t="n">
        <v>0.018568</v>
      </c>
      <c r="F88" s="425" t="n">
        <v>6.7</v>
      </c>
      <c r="G88" s="317">
        <f>ROUND(E88*F88,2)</f>
        <v/>
      </c>
      <c r="H88" s="329">
        <f>G88/$G$90</f>
        <v/>
      </c>
      <c r="I88" s="317">
        <f>ROUND(F88*Прил.10!$D$12,2)</f>
        <v/>
      </c>
      <c r="J88" s="317">
        <f>ROUND(I88*E88,2)</f>
        <v/>
      </c>
    </row>
    <row r="89" ht="14.25" customFormat="1" customHeight="1" s="359">
      <c r="A89" s="416" t="n"/>
      <c r="B89" s="416" t="n"/>
      <c r="C89" s="423" t="inlineStr">
        <is>
          <t>Итого прочие машины и механизмы</t>
        </is>
      </c>
      <c r="D89" s="416" t="n"/>
      <c r="E89" s="424" t="n"/>
      <c r="F89" s="317" t="n"/>
      <c r="G89" s="328">
        <f>SUM(G32:G88)</f>
        <v/>
      </c>
      <c r="H89" s="329">
        <f>G89/G90</f>
        <v/>
      </c>
      <c r="I89" s="317" t="n"/>
      <c r="J89" s="328">
        <f>SUM(J32:J88)</f>
        <v/>
      </c>
    </row>
    <row r="90" ht="25.5" customFormat="1" customHeight="1" s="359">
      <c r="A90" s="416" t="n"/>
      <c r="B90" s="416" t="n"/>
      <c r="C90" s="406" t="inlineStr">
        <is>
          <t>Итого по разделу «Машины и механизмы»</t>
        </is>
      </c>
      <c r="D90" s="416" t="n"/>
      <c r="E90" s="424" t="n"/>
      <c r="F90" s="317" t="n"/>
      <c r="G90" s="317">
        <f>G89+G31</f>
        <v/>
      </c>
      <c r="H90" s="278" t="n">
        <v>1</v>
      </c>
      <c r="I90" s="277" t="n"/>
      <c r="J90" s="344">
        <f>J89+J31</f>
        <v/>
      </c>
    </row>
    <row r="91" ht="14.25" customFormat="1" customHeight="1" s="359">
      <c r="A91" s="416" t="n"/>
      <c r="B91" s="406" t="inlineStr">
        <is>
          <t>Оборудование</t>
        </is>
      </c>
      <c r="C91" s="481" t="n"/>
      <c r="D91" s="481" t="n"/>
      <c r="E91" s="481" t="n"/>
      <c r="F91" s="481" t="n"/>
      <c r="G91" s="481" t="n"/>
      <c r="H91" s="482" t="n"/>
      <c r="I91" s="323" t="n"/>
      <c r="J91" s="323" t="n"/>
    </row>
    <row r="92">
      <c r="A92" s="416" t="n"/>
      <c r="B92" s="423" t="inlineStr">
        <is>
          <t>Основное оборудование</t>
        </is>
      </c>
      <c r="C92" s="481" t="n"/>
      <c r="D92" s="481" t="n"/>
      <c r="E92" s="481" t="n"/>
      <c r="F92" s="481" t="n"/>
      <c r="G92" s="481" t="n"/>
      <c r="H92" s="482" t="n"/>
      <c r="I92" s="323" t="n"/>
      <c r="J92" s="323" t="n"/>
      <c r="K92" s="359" t="n"/>
      <c r="L92" s="359" t="n"/>
    </row>
    <row r="93" ht="25.5" customHeight="1" s="361">
      <c r="A93" s="416" t="n">
        <v>72</v>
      </c>
      <c r="B93" s="321" t="inlineStr">
        <is>
          <t>БЦ.9.59</t>
        </is>
      </c>
      <c r="C93" s="423" t="inlineStr">
        <is>
          <t>Трансформатор трехфазный маслянный Т220/35(20,110)/НН, мощность 100МВА</t>
        </is>
      </c>
      <c r="D93" s="416" t="inlineStr">
        <is>
          <t>шт.</t>
        </is>
      </c>
      <c r="E93" s="312" t="n">
        <v>1</v>
      </c>
      <c r="F93" s="317">
        <f>ROUND(I93/Прил.10!$D$14,2)</f>
        <v/>
      </c>
      <c r="G93" s="317">
        <f>ROUND(E93*F93,2)</f>
        <v/>
      </c>
      <c r="H93" s="329">
        <f>G93/$G$100</f>
        <v/>
      </c>
      <c r="I93" s="317" t="n">
        <v>278301886.79</v>
      </c>
      <c r="J93" s="317">
        <f>ROUND(I93*E93,2)</f>
        <v/>
      </c>
      <c r="K93" s="359" t="n"/>
      <c r="L93" s="359" t="n"/>
      <c r="M93" s="359" t="n"/>
      <c r="N93" s="359" t="n"/>
    </row>
    <row r="94">
      <c r="A94" s="416" t="n"/>
      <c r="B94" s="416" t="n"/>
      <c r="C94" s="423" t="inlineStr">
        <is>
          <t>Итого основное оборудование</t>
        </is>
      </c>
      <c r="D94" s="416" t="n"/>
      <c r="E94" s="312" t="n"/>
      <c r="F94" s="425" t="n"/>
      <c r="G94" s="317">
        <f>G93</f>
        <v/>
      </c>
      <c r="H94" s="426">
        <f>H93</f>
        <v/>
      </c>
      <c r="I94" s="328" t="n"/>
      <c r="J94" s="317">
        <f>J93</f>
        <v/>
      </c>
      <c r="K94" s="359" t="n"/>
      <c r="L94" s="359" t="n"/>
    </row>
    <row r="95" outlineLevel="1" s="361">
      <c r="A95" s="416" t="n">
        <v>73</v>
      </c>
      <c r="B95" s="321" t="inlineStr">
        <is>
          <t>БЦ.60.59</t>
        </is>
      </c>
      <c r="C95" s="423" t="inlineStr">
        <is>
          <t>Ограничитель перенапряжения 220 кВ</t>
        </is>
      </c>
      <c r="D95" s="416" t="inlineStr">
        <is>
          <t>1-ф компл.</t>
        </is>
      </c>
      <c r="E95" s="312" t="n">
        <v>3</v>
      </c>
      <c r="F95" s="317">
        <f>ROUND(I95/Прил.10!$D$14,2)</f>
        <v/>
      </c>
      <c r="G95" s="317">
        <f>ROUND(E95*F95,2)</f>
        <v/>
      </c>
      <c r="H95" s="329">
        <f>G95/$G$100</f>
        <v/>
      </c>
      <c r="I95" s="317" t="n">
        <v>141802.5</v>
      </c>
      <c r="J95" s="317">
        <f>ROUND(I95*E95,2)</f>
        <v/>
      </c>
      <c r="K95" s="359" t="n"/>
      <c r="L95" s="359" t="n"/>
      <c r="M95" s="359" t="n"/>
      <c r="N95" s="359" t="n"/>
    </row>
    <row r="96" outlineLevel="1" s="361">
      <c r="A96" s="416" t="n">
        <v>74</v>
      </c>
      <c r="B96" s="321" t="inlineStr">
        <is>
          <t>БЦ.60.41</t>
        </is>
      </c>
      <c r="C96" s="423" t="inlineStr">
        <is>
          <t>Ограничитель перенапряжения 35 кВ</t>
        </is>
      </c>
      <c r="D96" s="416" t="inlineStr">
        <is>
          <t>1-ф компл.</t>
        </is>
      </c>
      <c r="E96" s="312" t="n">
        <v>3</v>
      </c>
      <c r="F96" s="317">
        <f>ROUND(I96/Прил.10!$D$14,2)</f>
        <v/>
      </c>
      <c r="G96" s="317">
        <f>ROUND(E96*F96,2)</f>
        <v/>
      </c>
      <c r="H96" s="329">
        <f>G96/$G$100</f>
        <v/>
      </c>
      <c r="I96" s="317" t="n">
        <v>34170</v>
      </c>
      <c r="J96" s="317">
        <f>ROUND(I96*E96,2)</f>
        <v/>
      </c>
      <c r="K96" s="359" t="n"/>
      <c r="L96" s="359" t="n"/>
      <c r="M96" s="359" t="n"/>
      <c r="N96" s="359" t="n"/>
    </row>
    <row r="97" outlineLevel="1" s="361">
      <c r="A97" s="416" t="n">
        <v>75</v>
      </c>
      <c r="B97" s="321" t="inlineStr">
        <is>
          <t>БЦ.60.28</t>
        </is>
      </c>
      <c r="C97" s="423" t="inlineStr">
        <is>
          <t>Ограничитель перенапряжений 10 кВ</t>
        </is>
      </c>
      <c r="D97" s="416" t="inlineStr">
        <is>
          <t>1-ф компл.</t>
        </is>
      </c>
      <c r="E97" s="312" t="n">
        <v>3</v>
      </c>
      <c r="F97" s="317">
        <f>ROUND(I97/Прил.10!$D$14,2)</f>
        <v/>
      </c>
      <c r="G97" s="317">
        <f>ROUND(E97*F97,2)</f>
        <v/>
      </c>
      <c r="H97" s="329">
        <f>G97/$G$100</f>
        <v/>
      </c>
      <c r="I97" s="317" t="n">
        <v>8320</v>
      </c>
      <c r="J97" s="317">
        <f>ROUND(I97*E97,2)</f>
        <v/>
      </c>
      <c r="K97" s="359" t="n"/>
      <c r="L97" s="359" t="n"/>
      <c r="M97" s="359" t="n"/>
      <c r="N97" s="359" t="n"/>
    </row>
    <row r="98">
      <c r="A98" s="416" t="n"/>
      <c r="B98" s="416" t="n"/>
      <c r="C98" s="423" t="inlineStr">
        <is>
          <t>Итого прочее оборудование</t>
        </is>
      </c>
      <c r="D98" s="416" t="n"/>
      <c r="E98" s="312" t="n"/>
      <c r="F98" s="425" t="n"/>
      <c r="G98" s="317">
        <f>SUM(G95:G97)</f>
        <v/>
      </c>
      <c r="H98" s="329">
        <f>SUM(H95:H97)</f>
        <v/>
      </c>
      <c r="I98" s="328" t="n"/>
      <c r="J98" s="317">
        <f>SUM(J95:J97)</f>
        <v/>
      </c>
      <c r="K98" s="359" t="n"/>
      <c r="L98" s="359" t="n"/>
    </row>
    <row r="99">
      <c r="A99" s="416" t="n"/>
      <c r="B99" s="416" t="n"/>
      <c r="C99" s="406" t="inlineStr">
        <is>
          <t>Итого по разделу «Оборудование»</t>
        </is>
      </c>
      <c r="D99" s="416" t="n"/>
      <c r="E99" s="424" t="n"/>
      <c r="F99" s="425" t="n"/>
      <c r="G99" s="317">
        <f>G98+G94</f>
        <v/>
      </c>
      <c r="H99" s="426">
        <f>H98+H94</f>
        <v/>
      </c>
      <c r="I99" s="328" t="n"/>
      <c r="J99" s="317">
        <f>J98+J94</f>
        <v/>
      </c>
      <c r="K99" s="359" t="n"/>
      <c r="L99" s="359" t="n"/>
    </row>
    <row r="100" ht="25.5" customHeight="1" s="361">
      <c r="A100" s="416" t="n"/>
      <c r="B100" s="416" t="n"/>
      <c r="C100" s="423" t="inlineStr">
        <is>
          <t>в том числе технологическое оборудование</t>
        </is>
      </c>
      <c r="D100" s="416" t="n"/>
      <c r="E100" s="332" t="n"/>
      <c r="F100" s="425" t="n"/>
      <c r="G100" s="317">
        <f>G99</f>
        <v/>
      </c>
      <c r="H100" s="426" t="n"/>
      <c r="I100" s="328" t="n"/>
      <c r="J100" s="317">
        <f>J99</f>
        <v/>
      </c>
      <c r="K100" s="359" t="n"/>
      <c r="L100" s="359" t="n"/>
    </row>
    <row r="101" ht="14.25" customFormat="1" customHeight="1" s="359">
      <c r="A101" s="416" t="n"/>
      <c r="B101" s="406" t="inlineStr">
        <is>
          <t>Материалы</t>
        </is>
      </c>
      <c r="C101" s="481" t="n"/>
      <c r="D101" s="481" t="n"/>
      <c r="E101" s="481" t="n"/>
      <c r="F101" s="481" t="n"/>
      <c r="G101" s="481" t="n"/>
      <c r="H101" s="482" t="n"/>
      <c r="I101" s="323" t="n"/>
      <c r="J101" s="323" t="n"/>
    </row>
    <row r="102" ht="14.25" customFormat="1" customHeight="1" s="359">
      <c r="A102" s="417" t="n"/>
      <c r="B102" s="419" t="inlineStr">
        <is>
          <t>Основные материалы</t>
        </is>
      </c>
      <c r="C102" s="487" t="n"/>
      <c r="D102" s="487" t="n"/>
      <c r="E102" s="487" t="n"/>
      <c r="F102" s="487" t="n"/>
      <c r="G102" s="487" t="n"/>
      <c r="H102" s="488" t="n"/>
      <c r="I102" s="334" t="n"/>
      <c r="J102" s="334" t="n"/>
    </row>
    <row r="103" ht="89.25" customFormat="1" customHeight="1" s="359">
      <c r="A103" s="416" t="n">
        <v>76</v>
      </c>
      <c r="B103" s="416" t="inlineStr">
        <is>
          <t>23.6.02.01-0036</t>
        </is>
      </c>
      <c r="C103" s="423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3" s="416" t="inlineStr">
        <is>
          <t>м</t>
        </is>
      </c>
      <c r="E103" s="424" t="n">
        <v>1050</v>
      </c>
      <c r="F103" s="425" t="n">
        <v>430.13</v>
      </c>
      <c r="G103" s="317">
        <f>ROUND(E103*F103,2)</f>
        <v/>
      </c>
      <c r="H103" s="329">
        <f>G103/$G$262</f>
        <v/>
      </c>
      <c r="I103" s="317">
        <f>ROUND(F103*Прил.10!$D$13,2)</f>
        <v/>
      </c>
      <c r="J103" s="317">
        <f>ROUND(I103*E103,2)</f>
        <v/>
      </c>
    </row>
    <row r="104" ht="38.25" customFormat="1" customHeight="1" s="359">
      <c r="A104" s="416" t="n">
        <v>77</v>
      </c>
      <c r="B104" s="416" t="inlineStr">
        <is>
          <t>23.6.02.03-0008</t>
        </is>
      </c>
      <c r="C104" s="423" t="inlineStr">
        <is>
          <t>Трубы чугунные напорные раструбные, номинальный диаметр 300 мм, толщина стенки 11,9 мм</t>
        </is>
      </c>
      <c r="D104" s="416" t="inlineStr">
        <is>
          <t>м</t>
        </is>
      </c>
      <c r="E104" s="424" t="n">
        <v>525</v>
      </c>
      <c r="F104" s="425" t="n">
        <v>492.8</v>
      </c>
      <c r="G104" s="317">
        <f>ROUND(E104*F104,2)</f>
        <v/>
      </c>
      <c r="H104" s="329">
        <f>G104/$G$262</f>
        <v/>
      </c>
      <c r="I104" s="317">
        <f>ROUND(F104*Прил.10!$D$13,2)</f>
        <v/>
      </c>
      <c r="J104" s="317">
        <f>ROUND(I104*E104,2)</f>
        <v/>
      </c>
    </row>
    <row r="105" ht="51" customFormat="1" customHeight="1" s="359">
      <c r="A105" s="416" t="n">
        <v>78</v>
      </c>
      <c r="B105" s="416" t="inlineStr">
        <is>
          <t xml:space="preserve">18.1.05.03-0005 </t>
        </is>
      </c>
      <c r="C105" s="423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5" s="416" t="inlineStr">
        <is>
          <t>шт.</t>
        </is>
      </c>
      <c r="E105" s="424" t="n">
        <v>12</v>
      </c>
      <c r="F105" s="425" t="n">
        <v>8077.19</v>
      </c>
      <c r="G105" s="317">
        <f>ROUND(E105*F105,2)</f>
        <v/>
      </c>
      <c r="H105" s="329">
        <f>G105/$G$262</f>
        <v/>
      </c>
      <c r="I105" s="317">
        <f>ROUND(F105*Прил.10!$D$13,2)</f>
        <v/>
      </c>
      <c r="J105" s="317">
        <f>ROUND(I105*E105,2)</f>
        <v/>
      </c>
    </row>
    <row r="106" ht="38.25" customFormat="1" customHeight="1" s="359">
      <c r="A106" s="416" t="n">
        <v>79</v>
      </c>
      <c r="B106" s="416" t="inlineStr">
        <is>
          <t>08.4.03.03-0035</t>
        </is>
      </c>
      <c r="C106" s="423" t="inlineStr">
        <is>
          <t>Сталь арматурная, горячекатаная, периодического профиля, класс А-III, диаметр 20-22 мм</t>
        </is>
      </c>
      <c r="D106" s="416" t="inlineStr">
        <is>
          <t>т</t>
        </is>
      </c>
      <c r="E106" s="424" t="n">
        <v>10.005476</v>
      </c>
      <c r="F106" s="425" t="n">
        <v>7917</v>
      </c>
      <c r="G106" s="317">
        <f>ROUND(E106*F106,2)</f>
        <v/>
      </c>
      <c r="H106" s="329">
        <f>G106/$G$262</f>
        <v/>
      </c>
      <c r="I106" s="317">
        <f>ROUND(F106*Прил.10!$D$13,2)</f>
        <v/>
      </c>
      <c r="J106" s="317">
        <f>ROUND(I106*E106,2)</f>
        <v/>
      </c>
    </row>
    <row r="107" ht="14.25" customFormat="1" customHeight="1" s="359">
      <c r="A107" s="416" t="n">
        <v>80</v>
      </c>
      <c r="B107" s="416" t="inlineStr">
        <is>
          <t>22.2.01.07-0001</t>
        </is>
      </c>
      <c r="C107" s="423" t="inlineStr">
        <is>
          <t>Опора шинная ШО-110.II-УХЛ1</t>
        </is>
      </c>
      <c r="D107" s="416" t="inlineStr">
        <is>
          <t>шт.</t>
        </is>
      </c>
      <c r="E107" s="424" t="n">
        <v>7</v>
      </c>
      <c r="F107" s="425" t="n">
        <v>5240.6</v>
      </c>
      <c r="G107" s="317">
        <f>ROUND(E107*F107,2)</f>
        <v/>
      </c>
      <c r="H107" s="329">
        <f>G107/$G$262</f>
        <v/>
      </c>
      <c r="I107" s="317">
        <f>ROUND(F107*Прил.10!$D$13,2)</f>
        <v/>
      </c>
      <c r="J107" s="317">
        <f>ROUND(I107*E107,2)</f>
        <v/>
      </c>
    </row>
    <row r="108" ht="14.25" customFormat="1" customHeight="1" s="359">
      <c r="A108" s="416" t="n">
        <v>81</v>
      </c>
      <c r="B108" s="416" t="inlineStr">
        <is>
          <t>20.5.04.05-0001</t>
        </is>
      </c>
      <c r="C108" s="423" t="inlineStr">
        <is>
          <t>Зажим ответвительный ОА-400-1</t>
        </is>
      </c>
      <c r="D108" s="416" t="inlineStr">
        <is>
          <t>100 шт.</t>
        </is>
      </c>
      <c r="E108" s="424" t="n">
        <v>6</v>
      </c>
      <c r="F108" s="425" t="n">
        <v>5933</v>
      </c>
      <c r="G108" s="317">
        <f>ROUND(E108*F108,2)</f>
        <v/>
      </c>
      <c r="H108" s="329">
        <f>G108/$G$262</f>
        <v/>
      </c>
      <c r="I108" s="317">
        <f>ROUND(F108*Прил.10!$D$13,2)</f>
        <v/>
      </c>
      <c r="J108" s="317">
        <f>ROUND(I108*E108,2)</f>
        <v/>
      </c>
    </row>
    <row r="109" ht="38.25" customFormat="1" customHeight="1" s="359">
      <c r="A109" s="416" t="n">
        <v>82</v>
      </c>
      <c r="B109" s="416" t="inlineStr">
        <is>
          <t>04.1.02.05-0048</t>
        </is>
      </c>
      <c r="C109" s="423" t="inlineStr">
        <is>
          <t>Смеси бетонные тяжелого бетона (БСТ), крупность заполнителя 20 мм, класс В30 (М400)</t>
        </is>
      </c>
      <c r="D109" s="416" t="inlineStr">
        <is>
          <t>м3</t>
        </is>
      </c>
      <c r="E109" s="424" t="n">
        <v>30.24539</v>
      </c>
      <c r="F109" s="425" t="n">
        <v>805.05</v>
      </c>
      <c r="G109" s="317">
        <f>ROUND(E109*F109,2)</f>
        <v/>
      </c>
      <c r="H109" s="329">
        <f>G109/$G$262</f>
        <v/>
      </c>
      <c r="I109" s="317">
        <f>ROUND(F109*Прил.10!$D$13,2)</f>
        <v/>
      </c>
      <c r="J109" s="317">
        <f>ROUND(I109*E109,2)</f>
        <v/>
      </c>
    </row>
    <row r="110" ht="38.25" customFormat="1" customHeight="1" s="359">
      <c r="A110" s="416" t="n">
        <v>83</v>
      </c>
      <c r="B110" s="416" t="inlineStr">
        <is>
          <t>04.3.02.09-0821</t>
        </is>
      </c>
      <c r="C110" s="423" t="inlineStr">
        <is>
          <t>Смесь сухая: гидроизоляционная проникающая капиллярная марка "Пенетрон"</t>
        </is>
      </c>
      <c r="D110" s="416" t="inlineStr">
        <is>
          <t>кг</t>
        </is>
      </c>
      <c r="E110" s="424" t="n">
        <v>276.83</v>
      </c>
      <c r="F110" s="425" t="n">
        <v>78.95</v>
      </c>
      <c r="G110" s="317">
        <f>ROUND(E110*F110,2)</f>
        <v/>
      </c>
      <c r="H110" s="329">
        <f>G110/$G$262</f>
        <v/>
      </c>
      <c r="I110" s="317">
        <f>ROUND(F110*Прил.10!$D$13,2)</f>
        <v/>
      </c>
      <c r="J110" s="317">
        <f>ROUND(I110*E110,2)</f>
        <v/>
      </c>
    </row>
    <row r="111" ht="25.5" customFormat="1" customHeight="1" s="359">
      <c r="A111" s="416" t="n">
        <v>84</v>
      </c>
      <c r="B111" s="416" t="inlineStr">
        <is>
          <t>20.1.01.02-0054</t>
        </is>
      </c>
      <c r="C111" s="423" t="inlineStr">
        <is>
          <t>Зажим аппаратный прессуемый: А2А-400-2</t>
        </is>
      </c>
      <c r="D111" s="416" t="inlineStr">
        <is>
          <t>100 шт.</t>
        </is>
      </c>
      <c r="E111" s="424" t="n">
        <v>4</v>
      </c>
      <c r="F111" s="425" t="n">
        <v>4986</v>
      </c>
      <c r="G111" s="317">
        <f>ROUND(E111*F111,2)</f>
        <v/>
      </c>
      <c r="H111" s="329">
        <f>G111/$G$262</f>
        <v/>
      </c>
      <c r="I111" s="317">
        <f>ROUND(F111*Прил.10!$D$13,2)</f>
        <v/>
      </c>
      <c r="J111" s="317">
        <f>ROUND(I111*E111,2)</f>
        <v/>
      </c>
    </row>
    <row r="112" ht="25.5" customFormat="1" customHeight="1" s="359">
      <c r="A112" s="416" t="n">
        <v>85</v>
      </c>
      <c r="B112" s="416" t="inlineStr">
        <is>
          <t>05.1.01.09-0002</t>
        </is>
      </c>
      <c r="C112" s="423" t="inlineStr">
        <is>
          <t>Кольцо для колодцев сборное железобетонное, диаметр 1000 мм</t>
        </is>
      </c>
      <c r="D112" s="416" t="inlineStr">
        <is>
          <t>м</t>
        </is>
      </c>
      <c r="E112" s="424" t="n">
        <v>31.02913</v>
      </c>
      <c r="F112" s="425" t="n">
        <v>589.5599999999999</v>
      </c>
      <c r="G112" s="317">
        <f>ROUND(E112*F112,2)</f>
        <v/>
      </c>
      <c r="H112" s="329">
        <f>G112/$G$262</f>
        <v/>
      </c>
      <c r="I112" s="317">
        <f>ROUND(F112*Прил.10!$D$13,2)</f>
        <v/>
      </c>
      <c r="J112" s="317">
        <f>ROUND(I112*E112,2)</f>
        <v/>
      </c>
    </row>
    <row r="113" ht="25.5" customFormat="1" customHeight="1" s="359">
      <c r="A113" s="416" t="n">
        <v>86</v>
      </c>
      <c r="B113" s="416" t="inlineStr">
        <is>
          <t>20.1.01.02-0066</t>
        </is>
      </c>
      <c r="C113" s="423" t="inlineStr">
        <is>
          <t>Зажим аппаратный прессуемый: А4А-300-2</t>
        </is>
      </c>
      <c r="D113" s="416" t="inlineStr">
        <is>
          <t>100 шт.</t>
        </is>
      </c>
      <c r="E113" s="424" t="n">
        <v>3</v>
      </c>
      <c r="F113" s="425" t="n">
        <v>6080</v>
      </c>
      <c r="G113" s="317">
        <f>ROUND(E113*F113,2)</f>
        <v/>
      </c>
      <c r="H113" s="329">
        <f>G113/$G$262</f>
        <v/>
      </c>
      <c r="I113" s="317">
        <f>ROUND(F113*Прил.10!$D$13,2)</f>
        <v/>
      </c>
      <c r="J113" s="317">
        <f>ROUND(I113*E113,2)</f>
        <v/>
      </c>
    </row>
    <row r="114" ht="38.25" customFormat="1" customHeight="1" s="359">
      <c r="A114" s="416" t="n">
        <v>87</v>
      </c>
      <c r="B114" s="416" t="inlineStr">
        <is>
          <t>08.4.03.03-0032</t>
        </is>
      </c>
      <c r="C114" s="423" t="inlineStr">
        <is>
          <t>Сталь арматурная, горячекатаная, периодического профиля, класс А-III, диаметр 12 мм</t>
        </is>
      </c>
      <c r="D114" s="416" t="inlineStr">
        <is>
          <t>т</t>
        </is>
      </c>
      <c r="E114" s="424" t="n">
        <v>2.232432</v>
      </c>
      <c r="F114" s="425" t="n">
        <v>7997.23</v>
      </c>
      <c r="G114" s="317">
        <f>ROUND(E114*F114,2)</f>
        <v/>
      </c>
      <c r="H114" s="329">
        <f>G114/$G$262</f>
        <v/>
      </c>
      <c r="I114" s="317">
        <f>ROUND(F114*Прил.10!$D$13,2)</f>
        <v/>
      </c>
      <c r="J114" s="317">
        <f>ROUND(I114*E114,2)</f>
        <v/>
      </c>
    </row>
    <row r="115" ht="14.25" customFormat="1" customHeight="1" s="359">
      <c r="A115" s="416" t="n"/>
      <c r="B115" s="339" t="n"/>
      <c r="C115" s="340" t="inlineStr">
        <is>
          <t>Итого основные материалы</t>
        </is>
      </c>
      <c r="D115" s="418" t="n"/>
      <c r="E115" s="342" t="n"/>
      <c r="F115" s="344" t="n"/>
      <c r="G115" s="344">
        <f>SUM(G103:G114)</f>
        <v/>
      </c>
      <c r="H115" s="329">
        <f>G115/$G$262</f>
        <v/>
      </c>
      <c r="I115" s="317" t="n"/>
      <c r="J115" s="344">
        <f>SUM(J103:J114)</f>
        <v/>
      </c>
    </row>
    <row r="116" outlineLevel="1" ht="38.25" customFormat="1" customHeight="1" s="359">
      <c r="A116" s="416" t="n">
        <v>88</v>
      </c>
      <c r="B116" s="416" t="inlineStr">
        <is>
          <t>04.1.02.01-0010</t>
        </is>
      </c>
      <c r="C116" s="423" t="inlineStr">
        <is>
          <t>Смеси бетонные мелкозернистого бетона (БСМ), класс В30 (М400)
(м3)</t>
        </is>
      </c>
      <c r="D116" s="416" t="inlineStr">
        <is>
          <t>м3</t>
        </is>
      </c>
      <c r="E116" s="424" t="n">
        <v>20.6248</v>
      </c>
      <c r="F116" s="425" t="n">
        <v>665.7</v>
      </c>
      <c r="G116" s="317">
        <f>ROUND(E116*F116,2)</f>
        <v/>
      </c>
      <c r="H116" s="329">
        <f>G116/$G$262</f>
        <v/>
      </c>
      <c r="I116" s="317">
        <f>ROUND(F116*Прил.10!$D$13,2)</f>
        <v/>
      </c>
      <c r="J116" s="317">
        <f>ROUND(I116*E116,2)</f>
        <v/>
      </c>
    </row>
    <row r="117" outlineLevel="1" ht="51" customFormat="1" customHeight="1" s="359">
      <c r="A117" s="416" t="n">
        <v>89</v>
      </c>
      <c r="B117" s="416" t="inlineStr">
        <is>
          <t>18.1.06.07-0011</t>
        </is>
      </c>
      <c r="C117" s="423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416" t="inlineStr">
        <is>
          <t>шт.</t>
        </is>
      </c>
      <c r="E117" s="424" t="n">
        <v>4</v>
      </c>
      <c r="F117" s="425" t="n">
        <v>3039.47</v>
      </c>
      <c r="G117" s="317">
        <f>ROUND(E117*F117,2)</f>
        <v/>
      </c>
      <c r="H117" s="329">
        <f>G117/$G$262</f>
        <v/>
      </c>
      <c r="I117" s="317">
        <f>ROUND(F117*Прил.10!$D$13,2)</f>
        <v/>
      </c>
      <c r="J117" s="317">
        <f>ROUND(I117*E117,2)</f>
        <v/>
      </c>
    </row>
    <row r="118" outlineLevel="1" ht="38.25" customFormat="1" customHeight="1" s="359">
      <c r="A118" s="416" t="n">
        <v>90</v>
      </c>
      <c r="B118" s="416" t="inlineStr">
        <is>
          <t>103-0637</t>
        </is>
      </c>
      <c r="C118" s="423" t="inlineStr">
        <is>
          <t>Трубы чугунные напорные раструбные класса А наружный диаметр 200 мм, толщина стенки 10,1 мм</t>
        </is>
      </c>
      <c r="D118" s="416" t="inlineStr">
        <is>
          <t>м</t>
        </is>
      </c>
      <c r="E118" s="424" t="n">
        <v>40</v>
      </c>
      <c r="F118" s="425" t="n">
        <v>293.8</v>
      </c>
      <c r="G118" s="317">
        <f>ROUND(E118*F118,2)</f>
        <v/>
      </c>
      <c r="H118" s="329">
        <f>G118/$G$262</f>
        <v/>
      </c>
      <c r="I118" s="317">
        <f>ROUND(F118*Прил.10!$D$13,2)</f>
        <v/>
      </c>
      <c r="J118" s="317">
        <f>ROUND(I118*E118,2)</f>
        <v/>
      </c>
    </row>
    <row r="119" outlineLevel="1" ht="51" customFormat="1" customHeight="1" s="359">
      <c r="A119" s="416" t="n">
        <v>91</v>
      </c>
      <c r="B119" s="416" t="inlineStr">
        <is>
          <t>103-8046</t>
        </is>
      </c>
      <c r="C119" s="423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416" t="inlineStr">
        <is>
          <t>м</t>
        </is>
      </c>
      <c r="E119" s="424" t="n">
        <v>80</v>
      </c>
      <c r="F119" s="425" t="n">
        <v>131.59</v>
      </c>
      <c r="G119" s="317">
        <f>ROUND(E119*F119,2)</f>
        <v/>
      </c>
      <c r="H119" s="329">
        <f>G119/$G$262</f>
        <v/>
      </c>
      <c r="I119" s="317">
        <f>ROUND(F119*Прил.10!$D$13,2)</f>
        <v/>
      </c>
      <c r="J119" s="317">
        <f>ROUND(I119*E119,2)</f>
        <v/>
      </c>
    </row>
    <row r="120" outlineLevel="1" ht="51" customFormat="1" customHeight="1" s="359">
      <c r="A120" s="416" t="n">
        <v>92</v>
      </c>
      <c r="B120" s="416" t="inlineStr">
        <is>
          <t>403-8272</t>
        </is>
      </c>
      <c r="C120" s="423" t="inlineStr">
        <is>
          <t>Кольцо стеновое смотровых колодцев КС10.9 /бетон В15 (М200), объем 0,24 м3, расход арматуры 5,66 кг/ (серия 3.900.1-14)</t>
        </is>
      </c>
      <c r="D120" s="416" t="inlineStr">
        <is>
          <t>шт.</t>
        </is>
      </c>
      <c r="E120" s="424" t="n">
        <v>58</v>
      </c>
      <c r="F120" s="425" t="n">
        <v>181.05</v>
      </c>
      <c r="G120" s="317">
        <f>ROUND(E120*F120,2)</f>
        <v/>
      </c>
      <c r="H120" s="329">
        <f>G120/$G$262</f>
        <v/>
      </c>
      <c r="I120" s="317">
        <f>ROUND(F120*Прил.10!$D$13,2)</f>
        <v/>
      </c>
      <c r="J120" s="317">
        <f>ROUND(I120*E120,2)</f>
        <v/>
      </c>
    </row>
    <row r="121" outlineLevel="1" ht="14.25" customFormat="1" customHeight="1" s="359">
      <c r="A121" s="416" t="n">
        <v>93</v>
      </c>
      <c r="B121" s="416" t="inlineStr">
        <is>
          <t>101-2536</t>
        </is>
      </c>
      <c r="C121" s="423" t="inlineStr">
        <is>
          <t>Люки чугунные тяжелые</t>
        </is>
      </c>
      <c r="D121" s="416" t="inlineStr">
        <is>
          <t>шт.</t>
        </is>
      </c>
      <c r="E121" s="424" t="n">
        <v>30</v>
      </c>
      <c r="F121" s="425" t="n">
        <v>284.76</v>
      </c>
      <c r="G121" s="317">
        <f>ROUND(E121*F121,2)</f>
        <v/>
      </c>
      <c r="H121" s="329">
        <f>G121/$G$262</f>
        <v/>
      </c>
      <c r="I121" s="317">
        <f>ROUND(F121*Прил.10!$D$13,2)</f>
        <v/>
      </c>
      <c r="J121" s="317">
        <f>ROUND(I121*E121,2)</f>
        <v/>
      </c>
    </row>
    <row r="122" outlineLevel="1" ht="51" customFormat="1" customHeight="1" s="359">
      <c r="A122" s="416" t="n">
        <v>94</v>
      </c>
      <c r="B122" s="416" t="inlineStr">
        <is>
          <t>402-0195</t>
        </is>
      </c>
      <c r="C122" s="423" t="inlineStr">
        <is>
          <t>Смесь сухая: гидроизоляционная проникающая капиллярная марка "Пенетрон".   "Пенетрон"- (расход - (0,8-1,1кг/м2)</t>
        </is>
      </c>
      <c r="D122" s="416" t="inlineStr">
        <is>
          <t>кг</t>
        </is>
      </c>
      <c r="E122" s="424" t="n">
        <v>87.5615</v>
      </c>
      <c r="F122" s="425" t="n">
        <v>78.95</v>
      </c>
      <c r="G122" s="317">
        <f>ROUND(E122*F122,2)</f>
        <v/>
      </c>
      <c r="H122" s="329">
        <f>G122/$G$262</f>
        <v/>
      </c>
      <c r="I122" s="317">
        <f>ROUND(F122*Прил.10!$D$13,2)</f>
        <v/>
      </c>
      <c r="J122" s="317">
        <f>ROUND(I122*E122,2)</f>
        <v/>
      </c>
    </row>
    <row r="123" outlineLevel="1" ht="14.25" customFormat="1" customHeight="1" s="359">
      <c r="A123" s="416" t="n">
        <v>95</v>
      </c>
      <c r="B123" s="416" t="inlineStr">
        <is>
          <t>101-0311</t>
        </is>
      </c>
      <c r="C123" s="423" t="inlineStr">
        <is>
          <t>Каболка</t>
        </is>
      </c>
      <c r="D123" s="416" t="inlineStr">
        <is>
          <t>т</t>
        </is>
      </c>
      <c r="E123" s="424" t="n">
        <v>0.219221</v>
      </c>
      <c r="F123" s="425" t="n">
        <v>30030</v>
      </c>
      <c r="G123" s="317">
        <f>ROUND(E123*F123,2)</f>
        <v/>
      </c>
      <c r="H123" s="329">
        <f>G123/$G$262</f>
        <v/>
      </c>
      <c r="I123" s="317">
        <f>ROUND(F123*Прил.10!$D$13,2)</f>
        <v/>
      </c>
      <c r="J123" s="317">
        <f>ROUND(I123*E123,2)</f>
        <v/>
      </c>
    </row>
    <row r="124" outlineLevel="1" ht="25.5" customFormat="1" customHeight="1" s="359">
      <c r="A124" s="416" t="n">
        <v>96</v>
      </c>
      <c r="B124" s="416" t="inlineStr">
        <is>
          <t>401-0063</t>
        </is>
      </c>
      <c r="C124" s="423" t="inlineStr">
        <is>
          <t>Бетон тяжелый, крупность заполнителя 20 мм, класс В7,5 (М100)</t>
        </is>
      </c>
      <c r="D124" s="416" t="inlineStr">
        <is>
          <t>м3</t>
        </is>
      </c>
      <c r="E124" s="424" t="n">
        <v>11.92992</v>
      </c>
      <c r="F124" s="425" t="n">
        <v>535.46</v>
      </c>
      <c r="G124" s="317">
        <f>ROUND(E124*F124,2)</f>
        <v/>
      </c>
      <c r="H124" s="329">
        <f>G124/$G$262</f>
        <v/>
      </c>
      <c r="I124" s="317">
        <f>ROUND(F124*Прил.10!$D$13,2)</f>
        <v/>
      </c>
      <c r="J124" s="317">
        <f>ROUND(I124*E124,2)</f>
        <v/>
      </c>
    </row>
    <row r="125" outlineLevel="1" ht="25.5" customFormat="1" customHeight="1" s="359">
      <c r="A125" s="416" t="n">
        <v>97</v>
      </c>
      <c r="B125" s="416" t="inlineStr">
        <is>
          <t>403-3120</t>
        </is>
      </c>
      <c r="C125" s="423" t="inlineStr">
        <is>
          <t>Плиты железобетонные покрытий, перекрытий и днищ</t>
        </is>
      </c>
      <c r="D125" s="416" t="inlineStr">
        <is>
          <t>м3</t>
        </is>
      </c>
      <c r="E125" s="424" t="n">
        <v>4.36114</v>
      </c>
      <c r="F125" s="425" t="n">
        <v>1382.9</v>
      </c>
      <c r="G125" s="317">
        <f>ROUND(E125*F125,2)</f>
        <v/>
      </c>
      <c r="H125" s="329">
        <f>G125/$G$262</f>
        <v/>
      </c>
      <c r="I125" s="317">
        <f>ROUND(F125*Прил.10!$D$13,2)</f>
        <v/>
      </c>
      <c r="J125" s="317">
        <f>ROUND(I125*E125,2)</f>
        <v/>
      </c>
    </row>
    <row r="126" outlineLevel="1" ht="25.5" customFormat="1" customHeight="1" s="359">
      <c r="A126" s="416" t="n">
        <v>98</v>
      </c>
      <c r="B126" s="416" t="inlineStr">
        <is>
          <t>402-0070</t>
        </is>
      </c>
      <c r="C126" s="423" t="inlineStr">
        <is>
          <t>Смесь сухая для заделки швов (фуга) АТЛАС растворная для ручной работы</t>
        </is>
      </c>
      <c r="D126" s="416" t="inlineStr">
        <is>
          <t>т</t>
        </is>
      </c>
      <c r="E126" s="424" t="n">
        <v>2.30731</v>
      </c>
      <c r="F126" s="425" t="n">
        <v>2500</v>
      </c>
      <c r="G126" s="317">
        <f>ROUND(E126*F126,2)</f>
        <v/>
      </c>
      <c r="H126" s="329">
        <f>G126/$G$262</f>
        <v/>
      </c>
      <c r="I126" s="317">
        <f>ROUND(F126*Прил.10!$D$13,2)</f>
        <v/>
      </c>
      <c r="J126" s="317">
        <f>ROUND(I126*E126,2)</f>
        <v/>
      </c>
    </row>
    <row r="127" outlineLevel="1" ht="14.25" customFormat="1" customHeight="1" s="359">
      <c r="A127" s="416" t="n">
        <v>99</v>
      </c>
      <c r="B127" s="416" t="inlineStr">
        <is>
          <t>401-0006</t>
        </is>
      </c>
      <c r="C127" s="423" t="inlineStr">
        <is>
          <t>Бетон тяжелый, класс В15 (М200)</t>
        </is>
      </c>
      <c r="D127" s="416" t="inlineStr">
        <is>
          <t>м3</t>
        </is>
      </c>
      <c r="E127" s="424" t="n">
        <v>9.3675</v>
      </c>
      <c r="F127" s="425" t="n">
        <v>592.76</v>
      </c>
      <c r="G127" s="317">
        <f>ROUND(E127*F127,2)</f>
        <v/>
      </c>
      <c r="H127" s="329">
        <f>G127/$G$262</f>
        <v/>
      </c>
      <c r="I127" s="317">
        <f>ROUND(F127*Прил.10!$D$13,2)</f>
        <v/>
      </c>
      <c r="J127" s="317">
        <f>ROUND(I127*E127,2)</f>
        <v/>
      </c>
    </row>
    <row r="128" outlineLevel="1" ht="63.75" customFormat="1" customHeight="1" s="359">
      <c r="A128" s="416" t="n">
        <v>100</v>
      </c>
      <c r="B128" s="416" t="inlineStr">
        <is>
          <t>502-0327</t>
        </is>
      </c>
      <c r="C128" s="42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8" s="416" t="inlineStr">
        <is>
          <t>т</t>
        </is>
      </c>
      <c r="E128" s="424" t="n">
        <v>0.079</v>
      </c>
      <c r="F128" s="425" t="n">
        <v>67768.25</v>
      </c>
      <c r="G128" s="317">
        <f>ROUND(E128*F128,2)</f>
        <v/>
      </c>
      <c r="H128" s="329">
        <f>G128/$G$262</f>
        <v/>
      </c>
      <c r="I128" s="317">
        <f>ROUND(F128*Прил.10!$D$13,2)</f>
        <v/>
      </c>
      <c r="J128" s="317">
        <f>ROUND(I128*E128,2)</f>
        <v/>
      </c>
    </row>
    <row r="129" outlineLevel="1" ht="51" customFormat="1" customHeight="1" s="359">
      <c r="A129" s="416" t="n">
        <v>101</v>
      </c>
      <c r="B129" s="416" t="inlineStr">
        <is>
          <t>502-0770</t>
        </is>
      </c>
      <c r="C129" s="423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29" s="416" t="inlineStr">
        <is>
          <t>шт.</t>
        </is>
      </c>
      <c r="E129" s="424" t="n">
        <v>3</v>
      </c>
      <c r="F129" s="425" t="n">
        <v>1475.19</v>
      </c>
      <c r="G129" s="317">
        <f>ROUND(E129*F129,2)</f>
        <v/>
      </c>
      <c r="H129" s="329">
        <f>G129/$G$262</f>
        <v/>
      </c>
      <c r="I129" s="317">
        <f>ROUND(F129*Прил.10!$D$13,2)</f>
        <v/>
      </c>
      <c r="J129" s="317">
        <f>ROUND(I129*E129,2)</f>
        <v/>
      </c>
    </row>
    <row r="130" outlineLevel="1" ht="25.5" customFormat="1" customHeight="1" s="359">
      <c r="A130" s="416" t="n">
        <v>102</v>
      </c>
      <c r="B130" s="416" t="inlineStr">
        <is>
          <t>403-1045</t>
        </is>
      </c>
      <c r="C130" s="423" t="inlineStr">
        <is>
          <t>Сваи железобетонные (40.30-1,2,3, объем 0,37 м3,) (бетон В30)</t>
        </is>
      </c>
      <c r="D130" s="416" t="inlineStr">
        <is>
          <t>м3</t>
        </is>
      </c>
      <c r="E130" s="424" t="n">
        <v>1.9055</v>
      </c>
      <c r="F130" s="425" t="n">
        <v>1954.9</v>
      </c>
      <c r="G130" s="317">
        <f>ROUND(E130*F130,2)</f>
        <v/>
      </c>
      <c r="H130" s="329">
        <f>G130/$G$262</f>
        <v/>
      </c>
      <c r="I130" s="317">
        <f>ROUND(F130*Прил.10!$D$13,2)</f>
        <v/>
      </c>
      <c r="J130" s="317">
        <f>ROUND(I130*E130,2)</f>
        <v/>
      </c>
    </row>
    <row r="131" outlineLevel="1" ht="38.25" customFormat="1" customHeight="1" s="359">
      <c r="A131" s="416" t="n">
        <v>103</v>
      </c>
      <c r="B131" s="416" t="inlineStr">
        <is>
          <t>507-0991</t>
        </is>
      </c>
      <c r="C131" s="423" t="inlineStr">
        <is>
          <t>Фланцы стальные плоские приварные из стали ВСт3сп2, ВСт3сп3, давлением 1,0 МПа (10 кгс/см2), диаметром 300 мм</t>
        </is>
      </c>
      <c r="D131" s="416" t="inlineStr">
        <is>
          <t>шт.</t>
        </is>
      </c>
      <c r="E131" s="424" t="n">
        <v>24</v>
      </c>
      <c r="F131" s="425" t="n">
        <v>152</v>
      </c>
      <c r="G131" s="317">
        <f>ROUND(E131*F131,2)</f>
        <v/>
      </c>
      <c r="H131" s="329">
        <f>G131/$G$262</f>
        <v/>
      </c>
      <c r="I131" s="317">
        <f>ROUND(F131*Прил.10!$D$13,2)</f>
        <v/>
      </c>
      <c r="J131" s="317">
        <f>ROUND(I131*E131,2)</f>
        <v/>
      </c>
    </row>
    <row r="132" outlineLevel="1" ht="38.25" customFormat="1" customHeight="1" s="359">
      <c r="A132" s="416" t="n">
        <v>104</v>
      </c>
      <c r="B132" s="416" t="inlineStr">
        <is>
          <t>403-8241</t>
        </is>
      </c>
      <c r="C132" s="423" t="inlineStr">
        <is>
          <t>Плита днища ПН10 /бетон В15 (М200), объем 0,18 м3, расход ар-ры 15,14 кг / (серия 3.900.1-14)</t>
        </is>
      </c>
      <c r="D132" s="416" t="inlineStr">
        <is>
          <t>шт.</t>
        </is>
      </c>
      <c r="E132" s="424" t="n">
        <v>29</v>
      </c>
      <c r="F132" s="425" t="n">
        <v>107.74</v>
      </c>
      <c r="G132" s="317">
        <f>ROUND(E132*F132,2)</f>
        <v/>
      </c>
      <c r="H132" s="329">
        <f>G132/$G$262</f>
        <v/>
      </c>
      <c r="I132" s="317">
        <f>ROUND(F132*Прил.10!$D$13,2)</f>
        <v/>
      </c>
      <c r="J132" s="317">
        <f>ROUND(I132*E132,2)</f>
        <v/>
      </c>
    </row>
    <row r="133" outlineLevel="1" ht="14.25" customFormat="1" customHeight="1" s="359">
      <c r="A133" s="416" t="n">
        <v>105</v>
      </c>
      <c r="B133" s="416" t="inlineStr">
        <is>
          <t>101-0594</t>
        </is>
      </c>
      <c r="C133" s="423" t="inlineStr">
        <is>
          <t>Мастика битумная кровельная горячая</t>
        </is>
      </c>
      <c r="D133" s="416" t="inlineStr">
        <is>
          <t>т</t>
        </is>
      </c>
      <c r="E133" s="424" t="n">
        <v>0.829421</v>
      </c>
      <c r="F133" s="425" t="n">
        <v>3390</v>
      </c>
      <c r="G133" s="317">
        <f>ROUND(E133*F133,2)</f>
        <v/>
      </c>
      <c r="H133" s="329">
        <f>G133/$G$262</f>
        <v/>
      </c>
      <c r="I133" s="317">
        <f>ROUND(F133*Прил.10!$D$13,2)</f>
        <v/>
      </c>
      <c r="J133" s="317">
        <f>ROUND(I133*E133,2)</f>
        <v/>
      </c>
    </row>
    <row r="134" outlineLevel="1" ht="51" customFormat="1" customHeight="1" s="359">
      <c r="A134" s="416" t="n">
        <v>106</v>
      </c>
      <c r="B134" s="416" t="inlineStr">
        <is>
          <t>403-8276</t>
        </is>
      </c>
      <c r="C134" s="423" t="inlineStr">
        <is>
          <t>Кольцо стеновое смотровых колодцев КС15.18 /бетон В15 (М200), объем 0,804 м3, расход арматуры 14,12 кг/ (серия 3.900.1-14)</t>
        </is>
      </c>
      <c r="D134" s="416" t="inlineStr">
        <is>
          <t>шт.</t>
        </is>
      </c>
      <c r="E134" s="424" t="n">
        <v>2</v>
      </c>
      <c r="F134" s="425" t="n">
        <v>1302.09</v>
      </c>
      <c r="G134" s="317">
        <f>ROUND(E134*F134,2)</f>
        <v/>
      </c>
      <c r="H134" s="329">
        <f>G134/$G$262</f>
        <v/>
      </c>
      <c r="I134" s="317">
        <f>ROUND(F134*Прил.10!$D$13,2)</f>
        <v/>
      </c>
      <c r="J134" s="317">
        <f>ROUND(I134*E134,2)</f>
        <v/>
      </c>
    </row>
    <row r="135" outlineLevel="1" ht="38.25" customFormat="1" customHeight="1" s="359">
      <c r="A135" s="416" t="n">
        <v>107</v>
      </c>
      <c r="B135" s="416" t="inlineStr">
        <is>
          <t>403-8228</t>
        </is>
      </c>
      <c r="C135" s="423" t="inlineStr">
        <is>
          <t>Плита перекрытия ПП10-2 /бетон В15 (М200), объем 0,10 м3, расход ар-ры 16,65 кг/ (серия 3.900.1-14)</t>
        </is>
      </c>
      <c r="D135" s="416" t="inlineStr">
        <is>
          <t>шт.</t>
        </is>
      </c>
      <c r="E135" s="424" t="n">
        <v>29</v>
      </c>
      <c r="F135" s="425" t="n">
        <v>87.79000000000001</v>
      </c>
      <c r="G135" s="317">
        <f>ROUND(E135*F135,2)</f>
        <v/>
      </c>
      <c r="H135" s="329">
        <f>G135/$G$262</f>
        <v/>
      </c>
      <c r="I135" s="317">
        <f>ROUND(F135*Прил.10!$D$13,2)</f>
        <v/>
      </c>
      <c r="J135" s="317">
        <f>ROUND(I135*E135,2)</f>
        <v/>
      </c>
    </row>
    <row r="136" outlineLevel="1" ht="14.25" customFormat="1" customHeight="1" s="359">
      <c r="A136" s="416" t="n">
        <v>108</v>
      </c>
      <c r="B136" s="416" t="inlineStr">
        <is>
          <t>301-1585</t>
        </is>
      </c>
      <c r="C136" s="423" t="inlineStr">
        <is>
          <t>Насос грязевый, тип ГНОМ 50-25</t>
        </is>
      </c>
      <c r="D136" s="416" t="inlineStr">
        <is>
          <t>шт.</t>
        </is>
      </c>
      <c r="E136" s="424" t="n">
        <v>1</v>
      </c>
      <c r="F136" s="425" t="n">
        <v>2375.54</v>
      </c>
      <c r="G136" s="317">
        <f>ROUND(E136*F136,2)</f>
        <v/>
      </c>
      <c r="H136" s="329">
        <f>G136/$G$262</f>
        <v/>
      </c>
      <c r="I136" s="317">
        <f>ROUND(F136*Прил.10!$D$13,2)</f>
        <v/>
      </c>
      <c r="J136" s="317">
        <f>ROUND(I136*E136,2)</f>
        <v/>
      </c>
    </row>
    <row r="137" outlineLevel="1" ht="25.5" customFormat="1" customHeight="1" s="359">
      <c r="A137" s="416" t="n">
        <v>109</v>
      </c>
      <c r="B137" s="416" t="inlineStr">
        <is>
          <t>101-1742</t>
        </is>
      </c>
      <c r="C137" s="423" t="inlineStr">
        <is>
          <t>Толь с крупнозернистой посыпкой гидроизоляционный марки ТГ-350</t>
        </is>
      </c>
      <c r="D137" s="416" t="inlineStr">
        <is>
          <t>м2</t>
        </is>
      </c>
      <c r="E137" s="424" t="n">
        <v>408.950928</v>
      </c>
      <c r="F137" s="425" t="n">
        <v>5.71</v>
      </c>
      <c r="G137" s="317">
        <f>ROUND(E137*F137,2)</f>
        <v/>
      </c>
      <c r="H137" s="329">
        <f>G137/$G$262</f>
        <v/>
      </c>
      <c r="I137" s="317">
        <f>ROUND(F137*Прил.10!$D$13,2)</f>
        <v/>
      </c>
      <c r="J137" s="317">
        <f>ROUND(I137*E137,2)</f>
        <v/>
      </c>
    </row>
    <row r="138" outlineLevel="1" ht="25.5" customFormat="1" customHeight="1" s="359">
      <c r="A138" s="416" t="n">
        <v>110</v>
      </c>
      <c r="B138" s="416" t="inlineStr">
        <is>
          <t>408-0122</t>
        </is>
      </c>
      <c r="C138" s="423" t="inlineStr">
        <is>
          <t>Песок природный для строительных работ средний</t>
        </is>
      </c>
      <c r="D138" s="416" t="inlineStr">
        <is>
          <t>м3</t>
        </is>
      </c>
      <c r="E138" s="424" t="n">
        <v>42.14869</v>
      </c>
      <c r="F138" s="425" t="n">
        <v>55.26</v>
      </c>
      <c r="G138" s="317">
        <f>ROUND(E138*F138,2)</f>
        <v/>
      </c>
      <c r="H138" s="329">
        <f>G138/$G$262</f>
        <v/>
      </c>
      <c r="I138" s="317">
        <f>ROUND(F138*Прил.10!$D$13,2)</f>
        <v/>
      </c>
      <c r="J138" s="317">
        <f>ROUND(I138*E138,2)</f>
        <v/>
      </c>
    </row>
    <row r="139" outlineLevel="1" ht="51" customFormat="1" customHeight="1" s="359">
      <c r="A139" s="416" t="n">
        <v>111</v>
      </c>
      <c r="B139" s="416" t="inlineStr">
        <is>
          <t>403-8268</t>
        </is>
      </c>
      <c r="C139" s="423" t="inlineStr">
        <is>
          <t>Кольцо стеновое смотровых колодцев КС7.3 /бетон В15 (М200), объем 0,05 м3, расход арматуры 1,64 кг/ (серия 3.900.1-14)</t>
        </is>
      </c>
      <c r="D139" s="416" t="inlineStr">
        <is>
          <t>шт.</t>
        </is>
      </c>
      <c r="E139" s="424" t="n">
        <v>58</v>
      </c>
      <c r="F139" s="425" t="n">
        <v>39.28</v>
      </c>
      <c r="G139" s="317">
        <f>ROUND(E139*F139,2)</f>
        <v/>
      </c>
      <c r="H139" s="329">
        <f>G139/$G$262</f>
        <v/>
      </c>
      <c r="I139" s="317">
        <f>ROUND(F139*Прил.10!$D$13,2)</f>
        <v/>
      </c>
      <c r="J139" s="317">
        <f>ROUND(I139*E139,2)</f>
        <v/>
      </c>
    </row>
    <row r="140" outlineLevel="1" ht="51" customFormat="1" customHeight="1" s="359">
      <c r="A140" s="416" t="n">
        <v>112</v>
      </c>
      <c r="B140" s="416" t="inlineStr">
        <is>
          <t>403-8274</t>
        </is>
      </c>
      <c r="C140" s="423" t="inlineStr">
        <is>
          <t>Кольцо стеновое смотровых колодцев КС15.6 /бетон В15 (М200), объем 0,265 м3, расход арматуры 4,94 кг/ (серия 3.900.1-14)</t>
        </is>
      </c>
      <c r="D140" s="416" t="inlineStr">
        <is>
          <t>шт.</t>
        </is>
      </c>
      <c r="E140" s="424" t="n">
        <v>4</v>
      </c>
      <c r="F140" s="425" t="n">
        <v>429.96</v>
      </c>
      <c r="G140" s="317">
        <f>ROUND(E140*F140,2)</f>
        <v/>
      </c>
      <c r="H140" s="329">
        <f>G140/$G$262</f>
        <v/>
      </c>
      <c r="I140" s="317">
        <f>ROUND(F140*Прил.10!$D$13,2)</f>
        <v/>
      </c>
      <c r="J140" s="317">
        <f>ROUND(I140*E140,2)</f>
        <v/>
      </c>
    </row>
    <row r="141" outlineLevel="1" ht="38.25" customFormat="1" customHeight="1" s="359">
      <c r="A141" s="416" t="n">
        <v>113</v>
      </c>
      <c r="B141" s="416" t="inlineStr">
        <is>
          <t>204-0022</t>
        </is>
      </c>
      <c r="C141" s="423" t="inlineStr">
        <is>
          <t>Горячекатаная арматурная сталь периодического профиля класса: А-III, диаметром 12 мм</t>
        </is>
      </c>
      <c r="D141" s="416" t="inlineStr">
        <is>
          <t>т</t>
        </is>
      </c>
      <c r="E141" s="424" t="n">
        <v>0.200439</v>
      </c>
      <c r="F141" s="425" t="n">
        <v>7997.23</v>
      </c>
      <c r="G141" s="317">
        <f>ROUND(E141*F141,2)</f>
        <v/>
      </c>
      <c r="H141" s="329">
        <f>G141/$G$262</f>
        <v/>
      </c>
      <c r="I141" s="317">
        <f>ROUND(F141*Прил.10!$D$13,2)</f>
        <v/>
      </c>
      <c r="J141" s="317">
        <f>ROUND(I141*E141,2)</f>
        <v/>
      </c>
    </row>
    <row r="142" outlineLevel="1" ht="25.5" customFormat="1" customHeight="1" s="359">
      <c r="A142" s="416" t="n">
        <v>114</v>
      </c>
      <c r="B142" s="416" t="inlineStr">
        <is>
          <t>402-0004</t>
        </is>
      </c>
      <c r="C142" s="423" t="inlineStr">
        <is>
          <t>Раствор готовый кладочный цементный марки: 100</t>
        </is>
      </c>
      <c r="D142" s="416" t="inlineStr">
        <is>
          <t>м3</t>
        </is>
      </c>
      <c r="E142" s="424" t="n">
        <v>2.984</v>
      </c>
      <c r="F142" s="425" t="n">
        <v>519.8</v>
      </c>
      <c r="G142" s="317">
        <f>ROUND(E142*F142,2)</f>
        <v/>
      </c>
      <c r="H142" s="329">
        <f>G142/$G$262</f>
        <v/>
      </c>
      <c r="I142" s="317">
        <f>ROUND(F142*Прил.10!$D$13,2)</f>
        <v/>
      </c>
      <c r="J142" s="317">
        <f>ROUND(I142*E142,2)</f>
        <v/>
      </c>
    </row>
    <row r="143" outlineLevel="1" ht="14.25" customFormat="1" customHeight="1" s="359">
      <c r="A143" s="416" t="n">
        <v>115</v>
      </c>
      <c r="B143" s="416" t="inlineStr">
        <is>
          <t>401-0001</t>
        </is>
      </c>
      <c r="C143" s="423" t="inlineStr">
        <is>
          <t>Бетон тяжелый, класс В3,5 (М50)</t>
        </is>
      </c>
      <c r="D143" s="416" t="inlineStr">
        <is>
          <t>м3</t>
        </is>
      </c>
      <c r="E143" s="424" t="n">
        <v>2.75353</v>
      </c>
      <c r="F143" s="425" t="n">
        <v>545.6</v>
      </c>
      <c r="G143" s="317">
        <f>ROUND(E143*F143,2)</f>
        <v/>
      </c>
      <c r="H143" s="329">
        <f>G143/$G$262</f>
        <v/>
      </c>
      <c r="I143" s="317">
        <f>ROUND(F143*Прил.10!$D$13,2)</f>
        <v/>
      </c>
      <c r="J143" s="317">
        <f>ROUND(I143*E143,2)</f>
        <v/>
      </c>
    </row>
    <row r="144" outlineLevel="1" ht="14.25" customFormat="1" customHeight="1" s="359">
      <c r="A144" s="416" t="n">
        <v>116</v>
      </c>
      <c r="B144" s="416" t="inlineStr">
        <is>
          <t>101-2536</t>
        </is>
      </c>
      <c r="C144" s="423" t="inlineStr">
        <is>
          <t>Люки чугунные тяжелые</t>
        </is>
      </c>
      <c r="D144" s="416" t="inlineStr">
        <is>
          <t>шт.</t>
        </is>
      </c>
      <c r="E144" s="424" t="n">
        <v>2</v>
      </c>
      <c r="F144" s="425" t="n">
        <v>569.52</v>
      </c>
      <c r="G144" s="317">
        <f>ROUND(E144*F144,2)</f>
        <v/>
      </c>
      <c r="H144" s="329">
        <f>G144/$G$262</f>
        <v/>
      </c>
      <c r="I144" s="317">
        <f>ROUND(F144*Прил.10!$D$13,2)</f>
        <v/>
      </c>
      <c r="J144" s="317">
        <f>ROUND(I144*E144,2)</f>
        <v/>
      </c>
    </row>
    <row r="145" outlineLevel="1" ht="38.25" customFormat="1" customHeight="1" s="359">
      <c r="A145" s="416" t="n">
        <v>117</v>
      </c>
      <c r="B145" s="416" t="inlineStr">
        <is>
          <t>101-2452</t>
        </is>
      </c>
      <c r="C145" s="423" t="inlineStr">
        <is>
          <t>Пластины на основе каучука СКФ-32 из резины ИРП-1225 (Бетонитовый шнур на основе каучука)</t>
        </is>
      </c>
      <c r="D145" s="416" t="inlineStr">
        <is>
          <t>т</t>
        </is>
      </c>
      <c r="E145" s="424" t="n">
        <v>0.0072</v>
      </c>
      <c r="F145" s="425" t="n">
        <v>143928.1</v>
      </c>
      <c r="G145" s="317">
        <f>ROUND(E145*F145,2)</f>
        <v/>
      </c>
      <c r="H145" s="329">
        <f>G145/$G$262</f>
        <v/>
      </c>
      <c r="I145" s="317">
        <f>ROUND(F145*Прил.10!$D$13,2)</f>
        <v/>
      </c>
      <c r="J145" s="317">
        <f>ROUND(I145*E145,2)</f>
        <v/>
      </c>
    </row>
    <row r="146" outlineLevel="1" ht="25.5" customFormat="1" customHeight="1" s="359">
      <c r="A146" s="416" t="n">
        <v>118</v>
      </c>
      <c r="B146" s="416" t="inlineStr">
        <is>
          <t>105-0071</t>
        </is>
      </c>
      <c r="C146" s="423" t="inlineStr">
        <is>
          <t>Шпалы непропитанные для железных дорог 1 тип</t>
        </is>
      </c>
      <c r="D146" s="416" t="inlineStr">
        <is>
          <t>шт.</t>
        </is>
      </c>
      <c r="E146" s="424" t="n">
        <v>3.84</v>
      </c>
      <c r="F146" s="425" t="n">
        <v>266.67</v>
      </c>
      <c r="G146" s="317">
        <f>ROUND(E146*F146,2)</f>
        <v/>
      </c>
      <c r="H146" s="329">
        <f>G146/$G$262</f>
        <v/>
      </c>
      <c r="I146" s="317">
        <f>ROUND(F146*Прил.10!$D$13,2)</f>
        <v/>
      </c>
      <c r="J146" s="317">
        <f>ROUND(I146*E146,2)</f>
        <v/>
      </c>
    </row>
    <row r="147" outlineLevel="1" ht="25.5" customFormat="1" customHeight="1" s="359">
      <c r="A147" s="416" t="n">
        <v>119</v>
      </c>
      <c r="B147" s="416" t="inlineStr">
        <is>
          <t>403-0120</t>
        </is>
      </c>
      <c r="C147" s="423" t="inlineStr">
        <is>
          <t>Кольца для колодцев сборные железобетонные диаметром 1500 мм</t>
        </is>
      </c>
      <c r="D147" s="416" t="inlineStr">
        <is>
          <t>м</t>
        </is>
      </c>
      <c r="E147" s="424" t="n">
        <v>1.22464</v>
      </c>
      <c r="F147" s="425" t="n">
        <v>806.47</v>
      </c>
      <c r="G147" s="317">
        <f>ROUND(E147*F147,2)</f>
        <v/>
      </c>
      <c r="H147" s="329">
        <f>G147/$G$262</f>
        <v/>
      </c>
      <c r="I147" s="317">
        <f>ROUND(F147*Прил.10!$D$13,2)</f>
        <v/>
      </c>
      <c r="J147" s="317">
        <f>ROUND(I147*E147,2)</f>
        <v/>
      </c>
    </row>
    <row r="148" outlineLevel="1" ht="51" customFormat="1" customHeight="1" s="359">
      <c r="A148" s="416" t="n">
        <v>120</v>
      </c>
      <c r="B148" s="416" t="inlineStr">
        <is>
          <t>403-8275</t>
        </is>
      </c>
      <c r="C148" s="423" t="inlineStr">
        <is>
          <t>Кольцо стеновое смотровых колодцев КС15.9 /бетон В15 (М200), объем 0,40 м3, расход арматуры 7,02 кг/ (серия 3.900.1-14)</t>
        </is>
      </c>
      <c r="D148" s="416" t="inlineStr">
        <is>
          <t>шт.</t>
        </is>
      </c>
      <c r="E148" s="424" t="n">
        <v>3</v>
      </c>
      <c r="F148" s="425" t="n">
        <v>323.89</v>
      </c>
      <c r="G148" s="317">
        <f>ROUND(E148*F148,2)</f>
        <v/>
      </c>
      <c r="H148" s="329">
        <f>G148/$G$262</f>
        <v/>
      </c>
      <c r="I148" s="317">
        <f>ROUND(F148*Прил.10!$D$13,2)</f>
        <v/>
      </c>
      <c r="J148" s="317">
        <f>ROUND(I148*E148,2)</f>
        <v/>
      </c>
    </row>
    <row r="149" outlineLevel="1" ht="14.25" customFormat="1" customHeight="1" s="359">
      <c r="A149" s="416" t="n">
        <v>121</v>
      </c>
      <c r="B149" s="416" t="inlineStr">
        <is>
          <t>101-1668</t>
        </is>
      </c>
      <c r="C149" s="423" t="inlineStr">
        <is>
          <t>Рогожа</t>
        </is>
      </c>
      <c r="D149" s="416" t="inlineStr">
        <is>
          <t>м2</t>
        </is>
      </c>
      <c r="E149" s="424" t="n">
        <v>94.03084</v>
      </c>
      <c r="F149" s="425" t="n">
        <v>10.2</v>
      </c>
      <c r="G149" s="317">
        <f>ROUND(E149*F149,2)</f>
        <v/>
      </c>
      <c r="H149" s="329">
        <f>G149/$G$262</f>
        <v/>
      </c>
      <c r="I149" s="317">
        <f>ROUND(F149*Прил.10!$D$13,2)</f>
        <v/>
      </c>
      <c r="J149" s="317">
        <f>ROUND(I149*E149,2)</f>
        <v/>
      </c>
    </row>
    <row r="150" outlineLevel="1" ht="25.5" customFormat="1" customHeight="1" s="359">
      <c r="A150" s="416" t="n">
        <v>122</v>
      </c>
      <c r="B150" s="416" t="inlineStr">
        <is>
          <t>509-0963</t>
        </is>
      </c>
      <c r="C150" s="423" t="inlineStr">
        <is>
          <t>Ткань асбестовая со стеклонитью АСТ-1 толщиной 1,8 мм</t>
        </is>
      </c>
      <c r="D150" s="416" t="inlineStr">
        <is>
          <t>т</t>
        </is>
      </c>
      <c r="E150" s="424" t="n">
        <v>0.0134</v>
      </c>
      <c r="F150" s="425" t="n">
        <v>66860</v>
      </c>
      <c r="G150" s="317">
        <f>ROUND(E150*F150,2)</f>
        <v/>
      </c>
      <c r="H150" s="329">
        <f>G150/$G$262</f>
        <v/>
      </c>
      <c r="I150" s="317">
        <f>ROUND(F150*Прил.10!$D$13,2)</f>
        <v/>
      </c>
      <c r="J150" s="317">
        <f>ROUND(I150*E150,2)</f>
        <v/>
      </c>
    </row>
    <row r="151" outlineLevel="1" ht="38.25" customFormat="1" customHeight="1" s="359">
      <c r="A151" s="416" t="n">
        <v>123</v>
      </c>
      <c r="B151" s="416" t="inlineStr">
        <is>
          <t>408-0020</t>
        </is>
      </c>
      <c r="C151" s="423" t="inlineStr">
        <is>
          <t>Щебень из природного камня для строительных работ марка 600, фракция 40-70 мм</t>
        </is>
      </c>
      <c r="D151" s="416" t="inlineStr">
        <is>
          <t>м3</t>
        </is>
      </c>
      <c r="E151" s="424" t="n">
        <v>9.071999999999999</v>
      </c>
      <c r="F151" s="425" t="n">
        <v>98.59999999999999</v>
      </c>
      <c r="G151" s="317">
        <f>ROUND(E151*F151,2)</f>
        <v/>
      </c>
      <c r="H151" s="329">
        <f>G151/$G$262</f>
        <v/>
      </c>
      <c r="I151" s="317">
        <f>ROUND(F151*Прил.10!$D$13,2)</f>
        <v/>
      </c>
      <c r="J151" s="317">
        <f>ROUND(I151*E151,2)</f>
        <v/>
      </c>
    </row>
    <row r="152" outlineLevel="1" ht="25.5" customFormat="1" customHeight="1" s="359">
      <c r="A152" s="416" t="n">
        <v>124</v>
      </c>
      <c r="B152" s="416" t="inlineStr">
        <is>
          <t>101-2451</t>
        </is>
      </c>
      <c r="C152" s="423" t="inlineStr">
        <is>
          <t>Пластина техническая без тканевых прокладок</t>
        </is>
      </c>
      <c r="D152" s="416" t="inlineStr">
        <is>
          <t>т</t>
        </is>
      </c>
      <c r="E152" s="424" t="n">
        <v>0.016</v>
      </c>
      <c r="F152" s="425" t="n">
        <v>53400</v>
      </c>
      <c r="G152" s="317">
        <f>ROUND(E152*F152,2)</f>
        <v/>
      </c>
      <c r="H152" s="329">
        <f>G152/$G$262</f>
        <v/>
      </c>
      <c r="I152" s="317">
        <f>ROUND(F152*Прил.10!$D$13,2)</f>
        <v/>
      </c>
      <c r="J152" s="317">
        <f>ROUND(I152*E152,2)</f>
        <v/>
      </c>
    </row>
    <row r="153" outlineLevel="1" ht="76.5" customFormat="1" customHeight="1" s="359">
      <c r="A153" s="416" t="n">
        <v>125</v>
      </c>
      <c r="B153" s="416" t="inlineStr">
        <is>
          <t>201-0774</t>
        </is>
      </c>
      <c r="C153" s="42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3" s="416" t="inlineStr">
        <is>
          <t>т</t>
        </is>
      </c>
      <c r="E153" s="424" t="n">
        <v>0.07162</v>
      </c>
      <c r="F153" s="425" t="n">
        <v>11255</v>
      </c>
      <c r="G153" s="317">
        <f>ROUND(E153*F153,2)</f>
        <v/>
      </c>
      <c r="H153" s="329">
        <f>G153/$G$262</f>
        <v/>
      </c>
      <c r="I153" s="317">
        <f>ROUND(F153*Прил.10!$D$13,2)</f>
        <v/>
      </c>
      <c r="J153" s="317">
        <f>ROUND(I153*E153,2)</f>
        <v/>
      </c>
    </row>
    <row r="154" outlineLevel="1" ht="38.25" customFormat="1" customHeight="1" s="359">
      <c r="A154" s="416" t="n">
        <v>126</v>
      </c>
      <c r="B154" s="416" t="inlineStr">
        <is>
          <t>507-0989</t>
        </is>
      </c>
      <c r="C154" s="423" t="inlineStr">
        <is>
          <t>Фланцы стальные плоские приварные из стали ВСт3сп2, ВСт3сп3, давлением 1,0 МПа (10 кгс/см2), диаметром 200 мм</t>
        </is>
      </c>
      <c r="D154" s="416" t="inlineStr">
        <is>
          <t>шт.</t>
        </is>
      </c>
      <c r="E154" s="424" t="n">
        <v>8</v>
      </c>
      <c r="F154" s="425" t="n">
        <v>100</v>
      </c>
      <c r="G154" s="317">
        <f>ROUND(E154*F154,2)</f>
        <v/>
      </c>
      <c r="H154" s="329">
        <f>G154/$G$262</f>
        <v/>
      </c>
      <c r="I154" s="317">
        <f>ROUND(F154*Прил.10!$D$13,2)</f>
        <v/>
      </c>
      <c r="J154" s="317">
        <f>ROUND(I154*E154,2)</f>
        <v/>
      </c>
    </row>
    <row r="155" outlineLevel="1" ht="25.5" customFormat="1" customHeight="1" s="359">
      <c r="A155" s="416" t="n">
        <v>127</v>
      </c>
      <c r="B155" s="416" t="inlineStr">
        <is>
          <t>402-0002</t>
        </is>
      </c>
      <c r="C155" s="423" t="inlineStr">
        <is>
          <t>Раствор готовый кладочный цементный марки 50</t>
        </is>
      </c>
      <c r="D155" s="416" t="inlineStr">
        <is>
          <t>м3</t>
        </is>
      </c>
      <c r="E155" s="424" t="n">
        <v>1.62844</v>
      </c>
      <c r="F155" s="425" t="n">
        <v>485.9</v>
      </c>
      <c r="G155" s="317">
        <f>ROUND(E155*F155,2)</f>
        <v/>
      </c>
      <c r="H155" s="329">
        <f>G155/$G$262</f>
        <v/>
      </c>
      <c r="I155" s="317">
        <f>ROUND(F155*Прил.10!$D$13,2)</f>
        <v/>
      </c>
      <c r="J155" s="317">
        <f>ROUND(I155*E155,2)</f>
        <v/>
      </c>
    </row>
    <row r="156" outlineLevel="1" ht="38.25" customFormat="1" customHeight="1" s="359">
      <c r="A156" s="416" t="n">
        <v>128</v>
      </c>
      <c r="B156" s="416" t="inlineStr">
        <is>
          <t>101-2575</t>
        </is>
      </c>
      <c r="C156" s="423" t="inlineStr">
        <is>
          <t>Болты с гайками и шайбами для санитарно-технических работ диаметром 12 мм</t>
        </is>
      </c>
      <c r="D156" s="416" t="inlineStr">
        <is>
          <t>т</t>
        </is>
      </c>
      <c r="E156" s="424" t="n">
        <v>0.0516</v>
      </c>
      <c r="F156" s="425" t="n">
        <v>15323</v>
      </c>
      <c r="G156" s="317">
        <f>ROUND(E156*F156,2)</f>
        <v/>
      </c>
      <c r="H156" s="329">
        <f>G156/$G$262</f>
        <v/>
      </c>
      <c r="I156" s="317">
        <f>ROUND(F156*Прил.10!$D$13,2)</f>
        <v/>
      </c>
      <c r="J156" s="317">
        <f>ROUND(I156*E156,2)</f>
        <v/>
      </c>
    </row>
    <row r="157" outlineLevel="1" ht="38.25" customFormat="1" customHeight="1" s="359">
      <c r="A157" s="416" t="n">
        <v>129</v>
      </c>
      <c r="B157" s="416" t="inlineStr">
        <is>
          <t>403-8234</t>
        </is>
      </c>
      <c r="C157" s="423" t="inlineStr">
        <is>
          <t>Плита перекрытия 2ПП15/бетон В15 (М200), объем 0,27 м3, расход ар-ры 32,71 кг/ (серия 3.900.1-14)</t>
        </is>
      </c>
      <c r="D157" s="416" t="inlineStr">
        <is>
          <t>шт.</t>
        </is>
      </c>
      <c r="E157" s="424" t="n">
        <v>2</v>
      </c>
      <c r="F157" s="425" t="n">
        <v>391.02</v>
      </c>
      <c r="G157" s="317">
        <f>ROUND(E157*F157,2)</f>
        <v/>
      </c>
      <c r="H157" s="329">
        <f>G157/$G$262</f>
        <v/>
      </c>
      <c r="I157" s="317">
        <f>ROUND(F157*Прил.10!$D$13,2)</f>
        <v/>
      </c>
      <c r="J157" s="317">
        <f>ROUND(I157*E157,2)</f>
        <v/>
      </c>
    </row>
    <row r="158" outlineLevel="1" ht="38.25" customFormat="1" customHeight="1" s="359">
      <c r="A158" s="416" t="n">
        <v>130</v>
      </c>
      <c r="B158" s="416" t="inlineStr">
        <is>
          <t>204-0020</t>
        </is>
      </c>
      <c r="C158" s="423" t="inlineStr">
        <is>
          <t>Горячекатаная арматурная сталь периодического профиля класса А-III, диаметром 8 мм</t>
        </is>
      </c>
      <c r="D158" s="416" t="inlineStr">
        <is>
          <t>т</t>
        </is>
      </c>
      <c r="E158" s="424" t="n">
        <v>0.09132899999999999</v>
      </c>
      <c r="F158" s="425" t="n">
        <v>8102.64</v>
      </c>
      <c r="G158" s="317">
        <f>ROUND(E158*F158,2)</f>
        <v/>
      </c>
      <c r="H158" s="329">
        <f>G158/$G$262</f>
        <v/>
      </c>
      <c r="I158" s="317">
        <f>ROUND(F158*Прил.10!$D$13,2)</f>
        <v/>
      </c>
      <c r="J158" s="317">
        <f>ROUND(I158*E158,2)</f>
        <v/>
      </c>
    </row>
    <row r="159" outlineLevel="1" ht="38.25" customFormat="1" customHeight="1" s="359">
      <c r="A159" s="416" t="n">
        <v>131</v>
      </c>
      <c r="B159" s="416" t="inlineStr">
        <is>
          <t>102-0025</t>
        </is>
      </c>
      <c r="C159" s="423" t="inlineStr">
        <is>
          <t>Бруски обрезные хвойных пород длиной 4-6,5 м, шириной 75-150 мм, толщиной 40-75 мм, III сорта</t>
        </is>
      </c>
      <c r="D159" s="416" t="inlineStr">
        <is>
          <t>м3</t>
        </is>
      </c>
      <c r="E159" s="424" t="n">
        <v>0.513988</v>
      </c>
      <c r="F159" s="425" t="n">
        <v>1287</v>
      </c>
      <c r="G159" s="317">
        <f>ROUND(E159*F159,2)</f>
        <v/>
      </c>
      <c r="H159" s="329">
        <f>G159/$G$262</f>
        <v/>
      </c>
      <c r="I159" s="317">
        <f>ROUND(F159*Прил.10!$D$13,2)</f>
        <v/>
      </c>
      <c r="J159" s="317">
        <f>ROUND(I159*E159,2)</f>
        <v/>
      </c>
    </row>
    <row r="160" outlineLevel="1" ht="14.25" customFormat="1" customHeight="1" s="359">
      <c r="A160" s="416" t="n">
        <v>132</v>
      </c>
      <c r="B160" s="416" t="inlineStr">
        <is>
          <t>413-0009</t>
        </is>
      </c>
      <c r="C160" s="423" t="inlineStr">
        <is>
          <t>Камень булыжный</t>
        </is>
      </c>
      <c r="D160" s="416" t="inlineStr">
        <is>
          <t>м3</t>
        </is>
      </c>
      <c r="E160" s="424" t="n">
        <v>2.828</v>
      </c>
      <c r="F160" s="425" t="n">
        <v>203.4</v>
      </c>
      <c r="G160" s="317">
        <f>ROUND(E160*F160,2)</f>
        <v/>
      </c>
      <c r="H160" s="329">
        <f>G160/$G$262</f>
        <v/>
      </c>
      <c r="I160" s="317">
        <f>ROUND(F160*Прил.10!$D$13,2)</f>
        <v/>
      </c>
      <c r="J160" s="317">
        <f>ROUND(I160*E160,2)</f>
        <v/>
      </c>
    </row>
    <row r="161" outlineLevel="1" ht="25.5" customFormat="1" customHeight="1" s="359">
      <c r="A161" s="416" t="n">
        <v>133</v>
      </c>
      <c r="B161" s="416" t="inlineStr">
        <is>
          <t>509-2848</t>
        </is>
      </c>
      <c r="C161" s="423" t="inlineStr">
        <is>
          <t>Зажим аппаратный штыревой АШМ-12-1 (Зажим аппаратный штыревой АШМ-20-1)</t>
        </is>
      </c>
      <c r="D161" s="416" t="inlineStr">
        <is>
          <t>шт.</t>
        </is>
      </c>
      <c r="E161" s="424" t="n">
        <v>4</v>
      </c>
      <c r="F161" s="425" t="n">
        <v>136.52</v>
      </c>
      <c r="G161" s="317">
        <f>ROUND(E161*F161,2)</f>
        <v/>
      </c>
      <c r="H161" s="329">
        <f>G161/$G$262</f>
        <v/>
      </c>
      <c r="I161" s="317">
        <f>ROUND(F161*Прил.10!$D$13,2)</f>
        <v/>
      </c>
      <c r="J161" s="317">
        <f>ROUND(I161*E161,2)</f>
        <v/>
      </c>
    </row>
    <row r="162" outlineLevel="1" ht="38.25" customFormat="1" customHeight="1" s="359">
      <c r="A162" s="416" t="n">
        <v>134</v>
      </c>
      <c r="B162" s="416" t="inlineStr">
        <is>
          <t>408-0015</t>
        </is>
      </c>
      <c r="C162" s="423" t="inlineStr">
        <is>
          <t>Щебень из природного камня для строительных работ марка 800, фракция 20-40 мм</t>
        </is>
      </c>
      <c r="D162" s="416" t="inlineStr">
        <is>
          <t>м3</t>
        </is>
      </c>
      <c r="E162" s="424" t="n">
        <v>4.303186</v>
      </c>
      <c r="F162" s="425" t="n">
        <v>108.4</v>
      </c>
      <c r="G162" s="317">
        <f>ROUND(E162*F162,2)</f>
        <v/>
      </c>
      <c r="H162" s="329">
        <f>G162/$G$262</f>
        <v/>
      </c>
      <c r="I162" s="317">
        <f>ROUND(F162*Прил.10!$D$13,2)</f>
        <v/>
      </c>
      <c r="J162" s="317">
        <f>ROUND(I162*E162,2)</f>
        <v/>
      </c>
    </row>
    <row r="163" outlineLevel="1" ht="38.25" customFormat="1" customHeight="1" s="359">
      <c r="A163" s="416" t="n">
        <v>135</v>
      </c>
      <c r="B163" s="416" t="inlineStr">
        <is>
          <t>403-8296</t>
        </is>
      </c>
      <c r="C163" s="423" t="inlineStr">
        <is>
          <t>Кольцо опорное КО-6 /бетон В15 (М200), объем 0,02 м3, расход ар-ры 1,10 кг / (серия 3.900.1-14)</t>
        </is>
      </c>
      <c r="D163" s="416" t="inlineStr">
        <is>
          <t>шт.</t>
        </is>
      </c>
      <c r="E163" s="424" t="n">
        <v>29</v>
      </c>
      <c r="F163" s="425" t="n">
        <v>15.72</v>
      </c>
      <c r="G163" s="317">
        <f>ROUND(E163*F163,2)</f>
        <v/>
      </c>
      <c r="H163" s="329">
        <f>G163/$G$262</f>
        <v/>
      </c>
      <c r="I163" s="317">
        <f>ROUND(F163*Прил.10!$D$13,2)</f>
        <v/>
      </c>
      <c r="J163" s="317">
        <f>ROUND(I163*E163,2)</f>
        <v/>
      </c>
    </row>
    <row r="164" outlineLevel="1" ht="14.25" customFormat="1" customHeight="1" s="359">
      <c r="A164" s="416" t="n">
        <v>136</v>
      </c>
      <c r="B164" s="416" t="inlineStr">
        <is>
          <t>203-0511</t>
        </is>
      </c>
      <c r="C164" s="423" t="inlineStr">
        <is>
          <t>Щиты из досок толщиной 25 мм</t>
        </is>
      </c>
      <c r="D164" s="416" t="inlineStr">
        <is>
          <t>м2</t>
        </is>
      </c>
      <c r="E164" s="424" t="n">
        <v>12.807866</v>
      </c>
      <c r="F164" s="425" t="n">
        <v>35.53</v>
      </c>
      <c r="G164" s="317">
        <f>ROUND(E164*F164,2)</f>
        <v/>
      </c>
      <c r="H164" s="329">
        <f>G164/$G$262</f>
        <v/>
      </c>
      <c r="I164" s="317">
        <f>ROUND(F164*Прил.10!$D$13,2)</f>
        <v/>
      </c>
      <c r="J164" s="317">
        <f>ROUND(I164*E164,2)</f>
        <v/>
      </c>
    </row>
    <row r="165" outlineLevel="1" ht="38.25" customFormat="1" customHeight="1" s="359">
      <c r="A165" s="416" t="n">
        <v>137</v>
      </c>
      <c r="B165" s="416" t="inlineStr">
        <is>
          <t>102-0061</t>
        </is>
      </c>
      <c r="C165" s="423" t="inlineStr">
        <is>
          <t>Доски обрезные хвойных пород длиной 4-6,5 м, шириной 75-150 мм, толщиной 44 мм и более, III сорта</t>
        </is>
      </c>
      <c r="D165" s="416" t="inlineStr">
        <is>
          <t>м3</t>
        </is>
      </c>
      <c r="E165" s="424" t="n">
        <v>0.427158</v>
      </c>
      <c r="F165" s="425" t="n">
        <v>1056</v>
      </c>
      <c r="G165" s="317">
        <f>ROUND(E165*F165,2)</f>
        <v/>
      </c>
      <c r="H165" s="329">
        <f>G165/$G$262</f>
        <v/>
      </c>
      <c r="I165" s="317">
        <f>ROUND(F165*Прил.10!$D$13,2)</f>
        <v/>
      </c>
      <c r="J165" s="317">
        <f>ROUND(I165*E165,2)</f>
        <v/>
      </c>
    </row>
    <row r="166" outlineLevel="1" ht="25.5" customFormat="1" customHeight="1" s="359">
      <c r="A166" s="416" t="n">
        <v>138</v>
      </c>
      <c r="B166" s="416" t="inlineStr">
        <is>
          <t>103-0775</t>
        </is>
      </c>
      <c r="C166" s="423" t="inlineStr">
        <is>
          <t>Трубы стальные сварные, наружным диаметром 245 мм толщина стенок 6,5 мм</t>
        </is>
      </c>
      <c r="D166" s="416" t="inlineStr">
        <is>
          <t>м</t>
        </is>
      </c>
      <c r="E166" s="424" t="n">
        <v>1.2</v>
      </c>
      <c r="F166" s="425" t="n">
        <v>323.7</v>
      </c>
      <c r="G166" s="317">
        <f>ROUND(E166*F166,2)</f>
        <v/>
      </c>
      <c r="H166" s="329">
        <f>G166/$G$262</f>
        <v/>
      </c>
      <c r="I166" s="317">
        <f>ROUND(F166*Прил.10!$D$13,2)</f>
        <v/>
      </c>
      <c r="J166" s="317">
        <f>ROUND(I166*E166,2)</f>
        <v/>
      </c>
    </row>
    <row r="167" outlineLevel="1" ht="76.5" customFormat="1" customHeight="1" s="359">
      <c r="A167" s="416" t="n">
        <v>139</v>
      </c>
      <c r="B167" s="416" t="inlineStr">
        <is>
          <t>204-0064</t>
        </is>
      </c>
      <c r="C167" s="423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7" s="416" t="inlineStr">
        <is>
          <t>т</t>
        </is>
      </c>
      <c r="E167" s="424" t="n">
        <v>0.056416</v>
      </c>
      <c r="F167" s="425" t="n">
        <v>6800</v>
      </c>
      <c r="G167" s="317">
        <f>ROUND(E167*F167,2)</f>
        <v/>
      </c>
      <c r="H167" s="329">
        <f>G167/$G$262</f>
        <v/>
      </c>
      <c r="I167" s="317">
        <f>ROUND(F167*Прил.10!$D$13,2)</f>
        <v/>
      </c>
      <c r="J167" s="317">
        <f>ROUND(I167*E167,2)</f>
        <v/>
      </c>
    </row>
    <row r="168" outlineLevel="1" ht="14.25" customFormat="1" customHeight="1" s="359">
      <c r="A168" s="416" t="n">
        <v>140</v>
      </c>
      <c r="B168" s="416" t="inlineStr">
        <is>
          <t>101-1513</t>
        </is>
      </c>
      <c r="C168" s="423" t="inlineStr">
        <is>
          <t>Электроды диаметром 4 мм Э42</t>
        </is>
      </c>
      <c r="D168" s="416" t="inlineStr">
        <is>
          <t>т</t>
        </is>
      </c>
      <c r="E168" s="424" t="n">
        <v>0.035592</v>
      </c>
      <c r="F168" s="425" t="n">
        <v>10315.01</v>
      </c>
      <c r="G168" s="317">
        <f>ROUND(E168*F168,2)</f>
        <v/>
      </c>
      <c r="H168" s="329">
        <f>G168/$G$262</f>
        <v/>
      </c>
      <c r="I168" s="317">
        <f>ROUND(F168*Прил.10!$D$13,2)</f>
        <v/>
      </c>
      <c r="J168" s="317">
        <f>ROUND(I168*E168,2)</f>
        <v/>
      </c>
    </row>
    <row r="169" outlineLevel="1" ht="14.25" customFormat="1" customHeight="1" s="359">
      <c r="A169" s="416" t="n">
        <v>141</v>
      </c>
      <c r="B169" s="416" t="inlineStr">
        <is>
          <t>201-0650</t>
        </is>
      </c>
      <c r="C169" s="423" t="inlineStr">
        <is>
          <t>Стремянки СТ-1</t>
        </is>
      </c>
      <c r="D169" s="416" t="inlineStr">
        <is>
          <t>т</t>
        </is>
      </c>
      <c r="E169" s="424" t="n">
        <v>0.0476</v>
      </c>
      <c r="F169" s="425" t="n">
        <v>7571</v>
      </c>
      <c r="G169" s="317">
        <f>ROUND(E169*F169,2)</f>
        <v/>
      </c>
      <c r="H169" s="329">
        <f>G169/$G$262</f>
        <v/>
      </c>
      <c r="I169" s="317">
        <f>ROUND(F169*Прил.10!$D$13,2)</f>
        <v/>
      </c>
      <c r="J169" s="317">
        <f>ROUND(I169*E169,2)</f>
        <v/>
      </c>
    </row>
    <row r="170" outlineLevel="1" ht="25.5" customFormat="1" customHeight="1" s="359">
      <c r="A170" s="416" t="n">
        <v>142</v>
      </c>
      <c r="B170" s="416" t="inlineStr">
        <is>
          <t>101-0073</t>
        </is>
      </c>
      <c r="C170" s="423" t="inlineStr">
        <is>
          <t>Битумы нефтяные строительные марки БН-90/10</t>
        </is>
      </c>
      <c r="D170" s="416" t="inlineStr">
        <is>
          <t>т</t>
        </is>
      </c>
      <c r="E170" s="424" t="n">
        <v>0.250938</v>
      </c>
      <c r="F170" s="425" t="n">
        <v>1383.1</v>
      </c>
      <c r="G170" s="317">
        <f>ROUND(E170*F170,2)</f>
        <v/>
      </c>
      <c r="H170" s="329">
        <f>G170/$G$262</f>
        <v/>
      </c>
      <c r="I170" s="317">
        <f>ROUND(F170*Прил.10!$D$13,2)</f>
        <v/>
      </c>
      <c r="J170" s="317">
        <f>ROUND(I170*E170,2)</f>
        <v/>
      </c>
    </row>
    <row r="171" outlineLevel="1" ht="14.25" customFormat="1" customHeight="1" s="359">
      <c r="A171" s="416" t="n">
        <v>143</v>
      </c>
      <c r="B171" s="416" t="inlineStr">
        <is>
          <t>109-0148</t>
        </is>
      </c>
      <c r="C171" s="423" t="inlineStr">
        <is>
          <t>Шнек диаметром 135 мм</t>
        </is>
      </c>
      <c r="D171" s="416" t="inlineStr">
        <is>
          <t>шт.</t>
        </is>
      </c>
      <c r="E171" s="424" t="n">
        <v>0.43645</v>
      </c>
      <c r="F171" s="425" t="n">
        <v>597</v>
      </c>
      <c r="G171" s="317">
        <f>ROUND(E171*F171,2)</f>
        <v/>
      </c>
      <c r="H171" s="329">
        <f>G171/$G$262</f>
        <v/>
      </c>
      <c r="I171" s="317">
        <f>ROUND(F171*Прил.10!$D$13,2)</f>
        <v/>
      </c>
      <c r="J171" s="317">
        <f>ROUND(I171*E171,2)</f>
        <v/>
      </c>
    </row>
    <row r="172" outlineLevel="1" ht="14.25" customFormat="1" customHeight="1" s="359">
      <c r="A172" s="416" t="n">
        <v>144</v>
      </c>
      <c r="B172" s="416" t="inlineStr">
        <is>
          <t>101-1805</t>
        </is>
      </c>
      <c r="C172" s="423" t="inlineStr">
        <is>
          <t>Гвозди строительные</t>
        </is>
      </c>
      <c r="D172" s="416" t="inlineStr">
        <is>
          <t>т</t>
        </is>
      </c>
      <c r="E172" s="424" t="n">
        <v>0.021267</v>
      </c>
      <c r="F172" s="425" t="n">
        <v>11978</v>
      </c>
      <c r="G172" s="317">
        <f>ROUND(E172*F172,2)</f>
        <v/>
      </c>
      <c r="H172" s="329">
        <f>G172/$G$262</f>
        <v/>
      </c>
      <c r="I172" s="317">
        <f>ROUND(F172*Прил.10!$D$13,2)</f>
        <v/>
      </c>
      <c r="J172" s="317">
        <f>ROUND(I172*E172,2)</f>
        <v/>
      </c>
    </row>
    <row r="173" outlineLevel="1" ht="38.25" customFormat="1" customHeight="1" s="359">
      <c r="A173" s="416" t="n">
        <v>145</v>
      </c>
      <c r="B173" s="416" t="inlineStr">
        <is>
          <t>403-8242</t>
        </is>
      </c>
      <c r="C173" s="423" t="inlineStr">
        <is>
          <t>Плита днища ПН15 /бетон В15 (М200), объем 0,38 м3, расход ар-ры 33,13 кг / (серия 3.900.1-14)</t>
        </is>
      </c>
      <c r="D173" s="416" t="inlineStr">
        <is>
          <t>шт.</t>
        </is>
      </c>
      <c r="E173" s="424" t="n">
        <v>1</v>
      </c>
      <c r="F173" s="425" t="n">
        <v>231.42</v>
      </c>
      <c r="G173" s="317">
        <f>ROUND(E173*F173,2)</f>
        <v/>
      </c>
      <c r="H173" s="329">
        <f>G173/$G$262</f>
        <v/>
      </c>
      <c r="I173" s="317">
        <f>ROUND(F173*Прил.10!$D$13,2)</f>
        <v/>
      </c>
      <c r="J173" s="317">
        <f>ROUND(I173*E173,2)</f>
        <v/>
      </c>
    </row>
    <row r="174" outlineLevel="1" ht="51" customFormat="1" customHeight="1" s="359">
      <c r="A174" s="416" t="n">
        <v>146</v>
      </c>
      <c r="B174" s="416" t="inlineStr">
        <is>
          <t>201-0755</t>
        </is>
      </c>
      <c r="C174" s="42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4" s="416" t="inlineStr">
        <is>
          <t>т</t>
        </is>
      </c>
      <c r="E174" s="424" t="n">
        <v>0.02811</v>
      </c>
      <c r="F174" s="425" t="n">
        <v>8060</v>
      </c>
      <c r="G174" s="317">
        <f>ROUND(E174*F174,2)</f>
        <v/>
      </c>
      <c r="H174" s="329">
        <f>G174/$G$262</f>
        <v/>
      </c>
      <c r="I174" s="317">
        <f>ROUND(F174*Прил.10!$D$13,2)</f>
        <v/>
      </c>
      <c r="J174" s="317">
        <f>ROUND(I174*E174,2)</f>
        <v/>
      </c>
    </row>
    <row r="175" outlineLevel="1" ht="51" customFormat="1" customHeight="1" s="359">
      <c r="A175" s="416" t="n">
        <v>147</v>
      </c>
      <c r="B175" s="416" t="inlineStr">
        <is>
          <t>410-0021</t>
        </is>
      </c>
      <c r="C175" s="423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5" s="416" t="inlineStr">
        <is>
          <t>т</t>
        </is>
      </c>
      <c r="E175" s="424" t="n">
        <v>0.46621</v>
      </c>
      <c r="F175" s="425" t="n">
        <v>459.91</v>
      </c>
      <c r="G175" s="317">
        <f>ROUND(E175*F175,2)</f>
        <v/>
      </c>
      <c r="H175" s="329">
        <f>G175/$G$262</f>
        <v/>
      </c>
      <c r="I175" s="317">
        <f>ROUND(F175*Прил.10!$D$13,2)</f>
        <v/>
      </c>
      <c r="J175" s="317">
        <f>ROUND(I175*E175,2)</f>
        <v/>
      </c>
    </row>
    <row r="176" outlineLevel="1" ht="14.25" customFormat="1" customHeight="1" s="359">
      <c r="A176" s="416" t="n">
        <v>148</v>
      </c>
      <c r="B176" s="416" t="inlineStr">
        <is>
          <t>509-1784</t>
        </is>
      </c>
      <c r="C176" s="423" t="inlineStr">
        <is>
          <t>Скобы металлические</t>
        </is>
      </c>
      <c r="D176" s="416" t="inlineStr">
        <is>
          <t>кг</t>
        </is>
      </c>
      <c r="E176" s="424" t="n">
        <v>33.3</v>
      </c>
      <c r="F176" s="425" t="n">
        <v>6.4</v>
      </c>
      <c r="G176" s="317">
        <f>ROUND(E176*F176,2)</f>
        <v/>
      </c>
      <c r="H176" s="329">
        <f>G176/$G$262</f>
        <v/>
      </c>
      <c r="I176" s="317">
        <f>ROUND(F176*Прил.10!$D$13,2)</f>
        <v/>
      </c>
      <c r="J176" s="317">
        <f>ROUND(I176*E176,2)</f>
        <v/>
      </c>
    </row>
    <row r="177" outlineLevel="1" ht="14.25" customFormat="1" customHeight="1" s="359">
      <c r="A177" s="416" t="n">
        <v>149</v>
      </c>
      <c r="B177" s="416" t="inlineStr">
        <is>
          <t>101-2143</t>
        </is>
      </c>
      <c r="C177" s="423" t="inlineStr">
        <is>
          <t>Краска</t>
        </is>
      </c>
      <c r="D177" s="416" t="inlineStr">
        <is>
          <t>кг</t>
        </is>
      </c>
      <c r="E177" s="424" t="n">
        <v>7.04</v>
      </c>
      <c r="F177" s="425" t="n">
        <v>28.6</v>
      </c>
      <c r="G177" s="317">
        <f>ROUND(E177*F177,2)</f>
        <v/>
      </c>
      <c r="H177" s="329">
        <f>G177/$G$262</f>
        <v/>
      </c>
      <c r="I177" s="317">
        <f>ROUND(F177*Прил.10!$D$13,2)</f>
        <v/>
      </c>
      <c r="J177" s="317">
        <f>ROUND(I177*E177,2)</f>
        <v/>
      </c>
    </row>
    <row r="178" outlineLevel="1" ht="14.25" customFormat="1" customHeight="1" s="359">
      <c r="A178" s="416" t="n">
        <v>150</v>
      </c>
      <c r="B178" s="416" t="inlineStr">
        <is>
          <t>411-0001</t>
        </is>
      </c>
      <c r="C178" s="423" t="inlineStr">
        <is>
          <t>Вода</t>
        </is>
      </c>
      <c r="D178" s="416" t="inlineStr">
        <is>
          <t>м3</t>
        </is>
      </c>
      <c r="E178" s="424" t="n">
        <v>81.597261</v>
      </c>
      <c r="F178" s="425" t="n">
        <v>2.44</v>
      </c>
      <c r="G178" s="317">
        <f>ROUND(E178*F178,2)</f>
        <v/>
      </c>
      <c r="H178" s="329">
        <f>G178/$G$262</f>
        <v/>
      </c>
      <c r="I178" s="317">
        <f>ROUND(F178*Прил.10!$D$13,2)</f>
        <v/>
      </c>
      <c r="J178" s="317">
        <f>ROUND(I178*E178,2)</f>
        <v/>
      </c>
    </row>
    <row r="179" outlineLevel="1" ht="38.25" customFormat="1" customHeight="1" s="359">
      <c r="A179" s="416" t="n">
        <v>151</v>
      </c>
      <c r="B179" s="416" t="inlineStr">
        <is>
          <t>101-1627</t>
        </is>
      </c>
      <c r="C179" s="423" t="inlineStr">
        <is>
          <t>Сталь листовая углеродистая обыкновенного качества марки ВСт3пс5 толщиной 4-6 мм</t>
        </is>
      </c>
      <c r="D179" s="416" t="inlineStr">
        <is>
          <t>т</t>
        </is>
      </c>
      <c r="E179" s="424" t="n">
        <v>0.0343</v>
      </c>
      <c r="F179" s="425" t="n">
        <v>5763</v>
      </c>
      <c r="G179" s="317">
        <f>ROUND(E179*F179,2)</f>
        <v/>
      </c>
      <c r="H179" s="329">
        <f>G179/$G$262</f>
        <v/>
      </c>
      <c r="I179" s="317">
        <f>ROUND(F179*Прил.10!$D$13,2)</f>
        <v/>
      </c>
      <c r="J179" s="317">
        <f>ROUND(I179*E179,2)</f>
        <v/>
      </c>
      <c r="AB179" s="359" t="inlineStr">
        <is>
          <t> </t>
        </is>
      </c>
    </row>
    <row r="180" outlineLevel="1" ht="14.25" customFormat="1" customHeight="1" s="359">
      <c r="A180" s="416" t="n">
        <v>152</v>
      </c>
      <c r="B180" s="416" t="inlineStr">
        <is>
          <t>101-1977</t>
        </is>
      </c>
      <c r="C180" s="423" t="inlineStr">
        <is>
          <t>Болты с гайками и шайбами строительные</t>
        </is>
      </c>
      <c r="D180" s="416" t="inlineStr">
        <is>
          <t>кг</t>
        </is>
      </c>
      <c r="E180" s="424" t="n">
        <v>21.69</v>
      </c>
      <c r="F180" s="425" t="n">
        <v>9.039999999999999</v>
      </c>
      <c r="G180" s="317">
        <f>ROUND(E180*F180,2)</f>
        <v/>
      </c>
      <c r="H180" s="329">
        <f>G180/$G$262</f>
        <v/>
      </c>
      <c r="I180" s="317">
        <f>ROUND(F180*Прил.10!$D$13,2)</f>
        <v/>
      </c>
      <c r="J180" s="317">
        <f>ROUND(I180*E180,2)</f>
        <v/>
      </c>
    </row>
    <row r="181" outlineLevel="1" ht="38.25" customFormat="1" customHeight="1" s="359">
      <c r="A181" s="416" t="n">
        <v>153</v>
      </c>
      <c r="B181" s="416" t="inlineStr">
        <is>
          <t>403-8232</t>
        </is>
      </c>
      <c r="C181" s="423" t="inlineStr">
        <is>
          <t>Плита перекрытия 1ПП15-2 /бетон В15 (М200), объем 0,27 м3, расход ар-ры 32,21кг/ (серия 3.900.1-14)</t>
        </is>
      </c>
      <c r="D181" s="416" t="inlineStr">
        <is>
          <t>шт.</t>
        </is>
      </c>
      <c r="E181" s="424" t="n">
        <v>1</v>
      </c>
      <c r="F181" s="425" t="n">
        <v>193.82</v>
      </c>
      <c r="G181" s="317">
        <f>ROUND(E181*F181,2)</f>
        <v/>
      </c>
      <c r="H181" s="329">
        <f>G181/$G$262</f>
        <v/>
      </c>
      <c r="I181" s="317">
        <f>ROUND(F181*Прил.10!$D$13,2)</f>
        <v/>
      </c>
      <c r="J181" s="317">
        <f>ROUND(I181*E181,2)</f>
        <v/>
      </c>
    </row>
    <row r="182" outlineLevel="1" ht="25.5" customFormat="1" customHeight="1" s="359">
      <c r="A182" s="416" t="n">
        <v>154</v>
      </c>
      <c r="B182" s="416" t="inlineStr">
        <is>
          <t>509-0971</t>
        </is>
      </c>
      <c r="C182" s="423" t="inlineStr">
        <is>
          <t>Прокладки из паронита марки ПМБ, толщиной 1 мм, диаметром 300 мм</t>
        </is>
      </c>
      <c r="D182" s="416" t="inlineStr">
        <is>
          <t>1000 шт.</t>
        </is>
      </c>
      <c r="E182" s="424" t="n">
        <v>0.012</v>
      </c>
      <c r="F182" s="425" t="n">
        <v>15270.7</v>
      </c>
      <c r="G182" s="317">
        <f>ROUND(E182*F182,2)</f>
        <v/>
      </c>
      <c r="H182" s="329">
        <f>G182/$G$262</f>
        <v/>
      </c>
      <c r="I182" s="317">
        <f>ROUND(F182*Прил.10!$D$13,2)</f>
        <v/>
      </c>
      <c r="J182" s="317">
        <f>ROUND(I182*E182,2)</f>
        <v/>
      </c>
    </row>
    <row r="183" outlineLevel="1" ht="14.25" customFormat="1" customHeight="1" s="359">
      <c r="A183" s="416" t="n">
        <v>155</v>
      </c>
      <c r="B183" s="416" t="inlineStr">
        <is>
          <t>203-0512</t>
        </is>
      </c>
      <c r="C183" s="423" t="inlineStr">
        <is>
          <t>Щиты из досок толщиной 40 мм</t>
        </is>
      </c>
      <c r="D183" s="416" t="inlineStr">
        <is>
          <t>м2</t>
        </is>
      </c>
      <c r="E183" s="424" t="n">
        <v>3.02731</v>
      </c>
      <c r="F183" s="425" t="n">
        <v>57.63</v>
      </c>
      <c r="G183" s="317">
        <f>ROUND(E183*F183,2)</f>
        <v/>
      </c>
      <c r="H183" s="329">
        <f>G183/$G$262</f>
        <v/>
      </c>
      <c r="I183" s="317">
        <f>ROUND(F183*Прил.10!$D$13,2)</f>
        <v/>
      </c>
      <c r="J183" s="317">
        <f>ROUND(I183*E183,2)</f>
        <v/>
      </c>
    </row>
    <row r="184" outlineLevel="1" ht="76.5" customFormat="1" customHeight="1" s="359">
      <c r="A184" s="416" t="n">
        <v>156</v>
      </c>
      <c r="B184" s="416" t="inlineStr">
        <is>
          <t>201-0777</t>
        </is>
      </c>
      <c r="C184" s="423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4" s="416" t="inlineStr">
        <is>
          <t>т</t>
        </is>
      </c>
      <c r="E184" s="424" t="n">
        <v>0.0164</v>
      </c>
      <c r="F184" s="425" t="n">
        <v>10045</v>
      </c>
      <c r="G184" s="317">
        <f>ROUND(E184*F184,2)</f>
        <v/>
      </c>
      <c r="H184" s="329">
        <f>G184/$G$262</f>
        <v/>
      </c>
      <c r="I184" s="317">
        <f>ROUND(F184*Прил.10!$D$13,2)</f>
        <v/>
      </c>
      <c r="J184" s="317">
        <f>ROUND(I184*E184,2)</f>
        <v/>
      </c>
    </row>
    <row r="185" outlineLevel="1" ht="25.5" customFormat="1" customHeight="1" s="359">
      <c r="A185" s="416" t="n">
        <v>157</v>
      </c>
      <c r="B185" s="416" t="inlineStr">
        <is>
          <t>101-1300</t>
        </is>
      </c>
      <c r="C185" s="423" t="inlineStr">
        <is>
          <t>Топливо моторное для среднеоборотных и малооборотных дизелей, марки ДТ</t>
        </is>
      </c>
      <c r="D185" s="416" t="inlineStr">
        <is>
          <t>т</t>
        </is>
      </c>
      <c r="E185" s="424" t="n">
        <v>0.039732</v>
      </c>
      <c r="F185" s="425" t="n">
        <v>4041.7</v>
      </c>
      <c r="G185" s="317">
        <f>ROUND(E185*F185,2)</f>
        <v/>
      </c>
      <c r="H185" s="329">
        <f>G185/$G$262</f>
        <v/>
      </c>
      <c r="I185" s="317">
        <f>ROUND(F185*Прил.10!$D$13,2)</f>
        <v/>
      </c>
      <c r="J185" s="317">
        <f>ROUND(I185*E185,2)</f>
        <v/>
      </c>
    </row>
    <row r="186" outlineLevel="1" ht="25.5" customFormat="1" customHeight="1" s="359">
      <c r="A186" s="416" t="n">
        <v>158</v>
      </c>
      <c r="B186" s="416" t="inlineStr">
        <is>
          <t>101-2598</t>
        </is>
      </c>
      <c r="C186" s="423" t="inlineStr">
        <is>
          <t>Стойки деревометаллические раздвижные инвентарные</t>
        </is>
      </c>
      <c r="D186" s="416" t="inlineStr">
        <is>
          <t>шт.</t>
        </is>
      </c>
      <c r="E186" s="424" t="n">
        <v>0.157416</v>
      </c>
      <c r="F186" s="425" t="n">
        <v>1010</v>
      </c>
      <c r="G186" s="317">
        <f>ROUND(E186*F186,2)</f>
        <v/>
      </c>
      <c r="H186" s="329">
        <f>G186/$G$262</f>
        <v/>
      </c>
      <c r="I186" s="317">
        <f>ROUND(F186*Прил.10!$D$13,2)</f>
        <v/>
      </c>
      <c r="J186" s="317">
        <f>ROUND(I186*E186,2)</f>
        <v/>
      </c>
    </row>
    <row r="187" outlineLevel="1" ht="38.25" customFormat="1" customHeight="1" s="359">
      <c r="A187" s="416" t="n">
        <v>159</v>
      </c>
      <c r="B187" s="416" t="inlineStr">
        <is>
          <t>102-0053</t>
        </is>
      </c>
      <c r="C187" s="423" t="inlineStr">
        <is>
          <t>Доски обрезные хвойных пород длиной 4-6,5 м, шириной 75-150 мм, толщиной 25 мм, III сорта</t>
        </is>
      </c>
      <c r="D187" s="416" t="inlineStr">
        <is>
          <t>м3</t>
        </is>
      </c>
      <c r="E187" s="424" t="n">
        <v>0.143364</v>
      </c>
      <c r="F187" s="425" t="n">
        <v>1100</v>
      </c>
      <c r="G187" s="317">
        <f>ROUND(E187*F187,2)</f>
        <v/>
      </c>
      <c r="H187" s="329">
        <f>G187/$G$262</f>
        <v/>
      </c>
      <c r="I187" s="317">
        <f>ROUND(F187*Прил.10!$D$13,2)</f>
        <v/>
      </c>
      <c r="J187" s="317">
        <f>ROUND(I187*E187,2)</f>
        <v/>
      </c>
    </row>
    <row r="188" outlineLevel="1" ht="25.5" customFormat="1" customHeight="1" s="359">
      <c r="A188" s="416" t="n">
        <v>160</v>
      </c>
      <c r="B188" s="416" t="inlineStr">
        <is>
          <t>204-0001</t>
        </is>
      </c>
      <c r="C188" s="423" t="inlineStr">
        <is>
          <t>Горячекатаная арматурная сталь гладкая класса А-I, диаметром 6 мм</t>
        </is>
      </c>
      <c r="D188" s="416" t="inlineStr">
        <is>
          <t>т</t>
        </is>
      </c>
      <c r="E188" s="424" t="n">
        <v>0.020706</v>
      </c>
      <c r="F188" s="425" t="n">
        <v>7418.82</v>
      </c>
      <c r="G188" s="317">
        <f>ROUND(E188*F188,2)</f>
        <v/>
      </c>
      <c r="H188" s="329">
        <f>G188/$G$262</f>
        <v/>
      </c>
      <c r="I188" s="317">
        <f>ROUND(F188*Прил.10!$D$13,2)</f>
        <v/>
      </c>
      <c r="J188" s="317">
        <f>ROUND(I188*E188,2)</f>
        <v/>
      </c>
    </row>
    <row r="189" outlineLevel="1" ht="14.25" customFormat="1" customHeight="1" s="359">
      <c r="A189" s="416" t="n">
        <v>161</v>
      </c>
      <c r="B189" s="416" t="inlineStr">
        <is>
          <t>101-2611</t>
        </is>
      </c>
      <c r="C189" s="423" t="inlineStr">
        <is>
          <t>Опалубка металлическая</t>
        </is>
      </c>
      <c r="D189" s="416" t="inlineStr">
        <is>
          <t>т</t>
        </is>
      </c>
      <c r="E189" s="424" t="n">
        <v>0.038385</v>
      </c>
      <c r="F189" s="425" t="n">
        <v>3938.2</v>
      </c>
      <c r="G189" s="317">
        <f>ROUND(E189*F189,2)</f>
        <v/>
      </c>
      <c r="H189" s="329">
        <f>G189/$G$262</f>
        <v/>
      </c>
      <c r="I189" s="317">
        <f>ROUND(F189*Прил.10!$D$13,2)</f>
        <v/>
      </c>
      <c r="J189" s="317">
        <f>ROUND(I189*E189,2)</f>
        <v/>
      </c>
    </row>
    <row r="190" outlineLevel="1" ht="25.5" customFormat="1" customHeight="1" s="359">
      <c r="A190" s="416" t="n">
        <v>162</v>
      </c>
      <c r="B190" s="416" t="inlineStr">
        <is>
          <t>101-1755</t>
        </is>
      </c>
      <c r="C190" s="423" t="inlineStr">
        <is>
          <t>Сталь полосовая, марка стали Ст3сп шириной 50-200 мм толщиной 4-5 мм</t>
        </is>
      </c>
      <c r="D190" s="416" t="inlineStr">
        <is>
          <t>т</t>
        </is>
      </c>
      <c r="E190" s="424" t="n">
        <v>0.03</v>
      </c>
      <c r="F190" s="425" t="n">
        <v>5000</v>
      </c>
      <c r="G190" s="317">
        <f>ROUND(E190*F190,2)</f>
        <v/>
      </c>
      <c r="H190" s="329">
        <f>G190/$G$262</f>
        <v/>
      </c>
      <c r="I190" s="317">
        <f>ROUND(F190*Прил.10!$D$13,2)</f>
        <v/>
      </c>
      <c r="J190" s="317">
        <f>ROUND(I190*E190,2)</f>
        <v/>
      </c>
    </row>
    <row r="191" outlineLevel="1" ht="14.25" customFormat="1" customHeight="1" s="359">
      <c r="A191" s="416" t="n">
        <v>163</v>
      </c>
      <c r="B191" s="416" t="inlineStr">
        <is>
          <t>411-0041</t>
        </is>
      </c>
      <c r="C191" s="423" t="inlineStr">
        <is>
          <t>Электроэнергия</t>
        </is>
      </c>
      <c r="D191" s="416" t="inlineStr">
        <is>
          <t>кВт-ч</t>
        </is>
      </c>
      <c r="E191" s="424" t="n">
        <v>334.95</v>
      </c>
      <c r="F191" s="425" t="n">
        <v>0.4</v>
      </c>
      <c r="G191" s="317">
        <f>ROUND(E191*F191,2)</f>
        <v/>
      </c>
      <c r="H191" s="329">
        <f>G191/$G$262</f>
        <v/>
      </c>
      <c r="I191" s="317">
        <f>ROUND(F191*Прил.10!$D$13,2)</f>
        <v/>
      </c>
      <c r="J191" s="317">
        <f>ROUND(I191*E191,2)</f>
        <v/>
      </c>
    </row>
    <row r="192" outlineLevel="1" ht="25.5" customFormat="1" customHeight="1" s="359">
      <c r="A192" s="416" t="n">
        <v>164</v>
      </c>
      <c r="B192" s="416" t="inlineStr">
        <is>
          <t>101-0322</t>
        </is>
      </c>
      <c r="C192" s="423" t="inlineStr">
        <is>
          <t>Керосин для технических целей марок КТ-1, КТ-2</t>
        </is>
      </c>
      <c r="D192" s="416" t="inlineStr">
        <is>
          <t>т</t>
        </is>
      </c>
      <c r="E192" s="424" t="n">
        <v>0.050939</v>
      </c>
      <c r="F192" s="425" t="n">
        <v>2606.9</v>
      </c>
      <c r="G192" s="317">
        <f>ROUND(E192*F192,2)</f>
        <v/>
      </c>
      <c r="H192" s="329">
        <f>G192/$G$262</f>
        <v/>
      </c>
      <c r="I192" s="317">
        <f>ROUND(F192*Прил.10!$D$13,2)</f>
        <v/>
      </c>
      <c r="J192" s="317">
        <f>ROUND(I192*E192,2)</f>
        <v/>
      </c>
    </row>
    <row r="193" outlineLevel="1" ht="14.25" customFormat="1" customHeight="1" s="359">
      <c r="A193" s="416" t="n">
        <v>165</v>
      </c>
      <c r="B193" s="416" t="inlineStr">
        <is>
          <t>101-0113</t>
        </is>
      </c>
      <c r="C193" s="423" t="inlineStr">
        <is>
          <t>Бязь суровая арт. 6804</t>
        </is>
      </c>
      <c r="D193" s="416" t="inlineStr">
        <is>
          <t>10 м2</t>
        </is>
      </c>
      <c r="E193" s="424" t="n">
        <v>1.541</v>
      </c>
      <c r="F193" s="425" t="n">
        <v>79.09999999999999</v>
      </c>
      <c r="G193" s="317">
        <f>ROUND(E193*F193,2)</f>
        <v/>
      </c>
      <c r="H193" s="329">
        <f>G193/$G$262</f>
        <v/>
      </c>
      <c r="I193" s="317">
        <f>ROUND(F193*Прил.10!$D$13,2)</f>
        <v/>
      </c>
      <c r="J193" s="317">
        <f>ROUND(I193*E193,2)</f>
        <v/>
      </c>
    </row>
    <row r="194" outlineLevel="1" ht="25.5" customFormat="1" customHeight="1" s="359">
      <c r="A194" s="416" t="n">
        <v>166</v>
      </c>
      <c r="B194" s="416" t="inlineStr">
        <is>
          <t>410-0054</t>
        </is>
      </c>
      <c r="C194" s="423" t="inlineStr">
        <is>
          <t>Асфальт литой для покрытий тротуаров тип II (жесткий)</t>
        </is>
      </c>
      <c r="D194" s="416" t="inlineStr">
        <is>
          <t>т</t>
        </is>
      </c>
      <c r="E194" s="424" t="n">
        <v>0.266893</v>
      </c>
      <c r="F194" s="425" t="n">
        <v>455.39</v>
      </c>
      <c r="G194" s="317">
        <f>ROUND(E194*F194,2)</f>
        <v/>
      </c>
      <c r="H194" s="329">
        <f>G194/$G$262</f>
        <v/>
      </c>
      <c r="I194" s="317">
        <f>ROUND(F194*Прил.10!$D$13,2)</f>
        <v/>
      </c>
      <c r="J194" s="317">
        <f>ROUND(I194*E194,2)</f>
        <v/>
      </c>
    </row>
    <row r="195" outlineLevel="1" ht="14.25" customFormat="1" customHeight="1" s="359">
      <c r="A195" s="416" t="n">
        <v>167</v>
      </c>
      <c r="B195" s="416" t="inlineStr">
        <is>
          <t>101-2278</t>
        </is>
      </c>
      <c r="C195" s="423" t="inlineStr">
        <is>
          <t>Пропан-бутан, смесь техническая</t>
        </is>
      </c>
      <c r="D195" s="416" t="inlineStr">
        <is>
          <t>кг</t>
        </is>
      </c>
      <c r="E195" s="424" t="n">
        <v>19.73952</v>
      </c>
      <c r="F195" s="425" t="n">
        <v>6.09</v>
      </c>
      <c r="G195" s="317">
        <f>ROUND(E195*F195,2)</f>
        <v/>
      </c>
      <c r="H195" s="329">
        <f>G195/$G$262</f>
        <v/>
      </c>
      <c r="I195" s="317">
        <f>ROUND(F195*Прил.10!$D$13,2)</f>
        <v/>
      </c>
      <c r="J195" s="317">
        <f>ROUND(I195*E195,2)</f>
        <v/>
      </c>
    </row>
    <row r="196" outlineLevel="1" ht="38.25" customFormat="1" customHeight="1" s="359">
      <c r="A196" s="416" t="n">
        <v>168</v>
      </c>
      <c r="B196" s="416" t="inlineStr">
        <is>
          <t>102-0032</t>
        </is>
      </c>
      <c r="C196" s="423" t="inlineStr">
        <is>
          <t>Бруски обрезные хвойных пород длиной 4-6,5 м, шириной 75-150 мм, толщиной 150 мм и более, II сорта</t>
        </is>
      </c>
      <c r="D196" s="416" t="inlineStr">
        <is>
          <t>м3</t>
        </is>
      </c>
      <c r="E196" s="424" t="n">
        <v>0.055658</v>
      </c>
      <c r="F196" s="425" t="n">
        <v>2156</v>
      </c>
      <c r="G196" s="317">
        <f>ROUND(E196*F196,2)</f>
        <v/>
      </c>
      <c r="H196" s="329">
        <f>G196/$G$262</f>
        <v/>
      </c>
      <c r="I196" s="317">
        <f>ROUND(F196*Прил.10!$D$13,2)</f>
        <v/>
      </c>
      <c r="J196" s="317">
        <f>ROUND(I196*E196,2)</f>
        <v/>
      </c>
    </row>
    <row r="197" outlineLevel="1" ht="25.5" customFormat="1" customHeight="1" s="359">
      <c r="A197" s="416" t="n">
        <v>169</v>
      </c>
      <c r="B197" s="416" t="inlineStr">
        <is>
          <t>408-0391</t>
        </is>
      </c>
      <c r="C197" s="423" t="inlineStr">
        <is>
          <t>Щебень известняковый для строительных работ марки 600 фракции 5-10 мм</t>
        </is>
      </c>
      <c r="D197" s="416" t="inlineStr">
        <is>
          <t>м3</t>
        </is>
      </c>
      <c r="E197" s="424" t="n">
        <v>0.818622</v>
      </c>
      <c r="F197" s="425" t="n">
        <v>145.8</v>
      </c>
      <c r="G197" s="317">
        <f>ROUND(E197*F197,2)</f>
        <v/>
      </c>
      <c r="H197" s="329">
        <f>G197/$G$262</f>
        <v/>
      </c>
      <c r="I197" s="317">
        <f>ROUND(F197*Прил.10!$D$13,2)</f>
        <v/>
      </c>
      <c r="J197" s="317">
        <f>ROUND(I197*E197,2)</f>
        <v/>
      </c>
    </row>
    <row r="198" outlineLevel="1" ht="14.25" customFormat="1" customHeight="1" s="359">
      <c r="A198" s="416" t="n">
        <v>170</v>
      </c>
      <c r="B198" s="416" t="inlineStr">
        <is>
          <t>101-0324</t>
        </is>
      </c>
      <c r="C198" s="423" t="inlineStr">
        <is>
          <t>Кислород технический газообразный</t>
        </is>
      </c>
      <c r="D198" s="416" t="inlineStr">
        <is>
          <t>м3</t>
        </is>
      </c>
      <c r="E198" s="424" t="n">
        <v>18.779226</v>
      </c>
      <c r="F198" s="425" t="n">
        <v>6.22</v>
      </c>
      <c r="G198" s="317">
        <f>ROUND(E198*F198,2)</f>
        <v/>
      </c>
      <c r="H198" s="329">
        <f>G198/$G$262</f>
        <v/>
      </c>
      <c r="I198" s="317">
        <f>ROUND(F198*Прил.10!$D$13,2)</f>
        <v/>
      </c>
      <c r="J198" s="317">
        <f>ROUND(I198*E198,2)</f>
        <v/>
      </c>
    </row>
    <row r="199" outlineLevel="1" ht="14.25" customFormat="1" customHeight="1" s="359">
      <c r="A199" s="416" t="n">
        <v>171</v>
      </c>
      <c r="B199" s="416" t="inlineStr">
        <is>
          <t>111-0087</t>
        </is>
      </c>
      <c r="C199" s="423" t="inlineStr">
        <is>
          <t>Бирки-оконцеватели</t>
        </is>
      </c>
      <c r="D199" s="416" t="inlineStr">
        <is>
          <t>100 шт.</t>
        </is>
      </c>
      <c r="E199" s="424" t="n">
        <v>1.84</v>
      </c>
      <c r="F199" s="425" t="n">
        <v>63</v>
      </c>
      <c r="G199" s="317">
        <f>ROUND(E199*F199,2)</f>
        <v/>
      </c>
      <c r="H199" s="329">
        <f>G199/$G$262</f>
        <v/>
      </c>
      <c r="I199" s="317">
        <f>ROUND(F199*Прил.10!$D$13,2)</f>
        <v/>
      </c>
      <c r="J199" s="317">
        <f>ROUND(I199*E199,2)</f>
        <v/>
      </c>
    </row>
    <row r="200" outlineLevel="1" ht="14.25" customFormat="1" customHeight="1" s="359">
      <c r="A200" s="416" t="n">
        <v>172</v>
      </c>
      <c r="B200" s="416" t="inlineStr">
        <is>
          <t>109-0137</t>
        </is>
      </c>
      <c r="C200" s="423" t="inlineStr">
        <is>
          <t>Долота шнековые диаметром 250 мм</t>
        </is>
      </c>
      <c r="D200" s="416" t="inlineStr">
        <is>
          <t>шт.</t>
        </is>
      </c>
      <c r="E200" s="424" t="n">
        <v>0.16385</v>
      </c>
      <c r="F200" s="425" t="n">
        <v>699.6</v>
      </c>
      <c r="G200" s="317">
        <f>ROUND(E200*F200,2)</f>
        <v/>
      </c>
      <c r="H200" s="329">
        <f>G200/$G$262</f>
        <v/>
      </c>
      <c r="I200" s="317">
        <f>ROUND(F200*Прил.10!$D$13,2)</f>
        <v/>
      </c>
      <c r="J200" s="317">
        <f>ROUND(I200*E200,2)</f>
        <v/>
      </c>
    </row>
    <row r="201" outlineLevel="1" ht="25.5" customFormat="1" customHeight="1" s="359">
      <c r="A201" s="416" t="n">
        <v>173</v>
      </c>
      <c r="B201" s="416" t="inlineStr">
        <is>
          <t>101-0797</t>
        </is>
      </c>
      <c r="C201" s="423" t="inlineStr">
        <is>
          <t>Проволока горячекатаная в мотках, диаметром 6,3-6,5 мм</t>
        </is>
      </c>
      <c r="D201" s="416" t="inlineStr">
        <is>
          <t>т</t>
        </is>
      </c>
      <c r="E201" s="424" t="n">
        <v>0.024512</v>
      </c>
      <c r="F201" s="425" t="n">
        <v>4455.2</v>
      </c>
      <c r="G201" s="317">
        <f>ROUND(E201*F201,2)</f>
        <v/>
      </c>
      <c r="H201" s="329">
        <f>G201/$G$262</f>
        <v/>
      </c>
      <c r="I201" s="317">
        <f>ROUND(F201*Прил.10!$D$13,2)</f>
        <v/>
      </c>
      <c r="J201" s="317">
        <f>ROUND(I201*E201,2)</f>
        <v/>
      </c>
    </row>
    <row r="202" outlineLevel="1" ht="14.25" customFormat="1" customHeight="1" s="359">
      <c r="A202" s="416" t="n">
        <v>174</v>
      </c>
      <c r="B202" s="416" t="inlineStr">
        <is>
          <t>101-1924</t>
        </is>
      </c>
      <c r="C202" s="423" t="inlineStr">
        <is>
          <t>Электроды диаметром 4 мм Э42А</t>
        </is>
      </c>
      <c r="D202" s="416" t="inlineStr">
        <is>
          <t>кг</t>
        </is>
      </c>
      <c r="E202" s="424" t="n">
        <v>10.33</v>
      </c>
      <c r="F202" s="425" t="n">
        <v>10.57</v>
      </c>
      <c r="G202" s="317">
        <f>ROUND(E202*F202,2)</f>
        <v/>
      </c>
      <c r="H202" s="329">
        <f>G202/$G$262</f>
        <v/>
      </c>
      <c r="I202" s="317">
        <f>ROUND(F202*Прил.10!$D$13,2)</f>
        <v/>
      </c>
      <c r="J202" s="317">
        <f>ROUND(I202*E202,2)</f>
        <v/>
      </c>
    </row>
    <row r="203" outlineLevel="1" ht="25.5" customFormat="1" customHeight="1" s="359">
      <c r="A203" s="416" t="n">
        <v>175</v>
      </c>
      <c r="B203" s="416" t="inlineStr">
        <is>
          <t>402-0004</t>
        </is>
      </c>
      <c r="C203" s="423" t="inlineStr">
        <is>
          <t>Раствор готовый кладочный цементный марки 100</t>
        </is>
      </c>
      <c r="D203" s="416" t="inlineStr">
        <is>
          <t>м3</t>
        </is>
      </c>
      <c r="E203" s="424" t="n">
        <v>0.194236</v>
      </c>
      <c r="F203" s="425" t="n">
        <v>519.8</v>
      </c>
      <c r="G203" s="317">
        <f>ROUND(E203*F203,2)</f>
        <v/>
      </c>
      <c r="H203" s="329">
        <f>G203/$G$262</f>
        <v/>
      </c>
      <c r="I203" s="317">
        <f>ROUND(F203*Прил.10!$D$13,2)</f>
        <v/>
      </c>
      <c r="J203" s="317">
        <f>ROUND(I203*E203,2)</f>
        <v/>
      </c>
    </row>
    <row r="204" outlineLevel="1" ht="14.25" customFormat="1" customHeight="1" s="359">
      <c r="A204" s="416" t="n">
        <v>176</v>
      </c>
      <c r="B204" s="416" t="inlineStr">
        <is>
          <t>502-0639</t>
        </is>
      </c>
      <c r="C204" s="423" t="inlineStr">
        <is>
          <t>Муфта</t>
        </is>
      </c>
      <c r="D204" s="416" t="inlineStr">
        <is>
          <t>шт.</t>
        </is>
      </c>
      <c r="E204" s="424" t="n">
        <v>20</v>
      </c>
      <c r="F204" s="425" t="n">
        <v>5</v>
      </c>
      <c r="G204" s="317">
        <f>ROUND(E204*F204,2)</f>
        <v/>
      </c>
      <c r="H204" s="329">
        <f>G204/$G$262</f>
        <v/>
      </c>
      <c r="I204" s="317">
        <f>ROUND(F204*Прил.10!$D$13,2)</f>
        <v/>
      </c>
      <c r="J204" s="317">
        <f>ROUND(I204*E204,2)</f>
        <v/>
      </c>
    </row>
    <row r="205" outlineLevel="1" ht="14.25" customFormat="1" customHeight="1" s="359">
      <c r="A205" s="416" t="n">
        <v>177</v>
      </c>
      <c r="B205" s="416" t="inlineStr">
        <is>
          <t>101-2355</t>
        </is>
      </c>
      <c r="C205" s="423" t="inlineStr">
        <is>
          <t>Бумага шлифовальная</t>
        </is>
      </c>
      <c r="D205" s="416" t="inlineStr">
        <is>
          <t>кг</t>
        </is>
      </c>
      <c r="E205" s="424" t="n">
        <v>2</v>
      </c>
      <c r="F205" s="425" t="n">
        <v>50</v>
      </c>
      <c r="G205" s="317">
        <f>ROUND(E205*F205,2)</f>
        <v/>
      </c>
      <c r="H205" s="329">
        <f>G205/$G$262</f>
        <v/>
      </c>
      <c r="I205" s="317">
        <f>ROUND(F205*Прил.10!$D$13,2)</f>
        <v/>
      </c>
      <c r="J205" s="317">
        <f>ROUND(I205*E205,2)</f>
        <v/>
      </c>
    </row>
    <row r="206" outlineLevel="1" ht="14.25" customFormat="1" customHeight="1" s="359">
      <c r="A206" s="416" t="n">
        <v>178</v>
      </c>
      <c r="B206" s="416" t="inlineStr">
        <is>
          <t>101-1529</t>
        </is>
      </c>
      <c r="C206" s="423" t="inlineStr">
        <is>
          <t>Электроды диаметром 6 мм Э42</t>
        </is>
      </c>
      <c r="D206" s="416" t="inlineStr">
        <is>
          <t>т</t>
        </is>
      </c>
      <c r="E206" s="424" t="n">
        <v>0.010299</v>
      </c>
      <c r="F206" s="425" t="n">
        <v>9424</v>
      </c>
      <c r="G206" s="317">
        <f>ROUND(E206*F206,2)</f>
        <v/>
      </c>
      <c r="H206" s="329">
        <f>G206/$G$262</f>
        <v/>
      </c>
      <c r="I206" s="317">
        <f>ROUND(F206*Прил.10!$D$13,2)</f>
        <v/>
      </c>
      <c r="J206" s="317">
        <f>ROUND(I206*E206,2)</f>
        <v/>
      </c>
    </row>
    <row r="207" outlineLevel="1" ht="14.25" customFormat="1" customHeight="1" s="359">
      <c r="A207" s="416" t="n">
        <v>179</v>
      </c>
      <c r="B207" s="416" t="inlineStr">
        <is>
          <t>201-0835</t>
        </is>
      </c>
      <c r="C207" s="423" t="inlineStr">
        <is>
          <t>Подкладки металлические</t>
        </is>
      </c>
      <c r="D207" s="416" t="inlineStr">
        <is>
          <t>кг</t>
        </is>
      </c>
      <c r="E207" s="424" t="n">
        <v>7.6</v>
      </c>
      <c r="F207" s="425" t="n">
        <v>12.6</v>
      </c>
      <c r="G207" s="317">
        <f>ROUND(E207*F207,2)</f>
        <v/>
      </c>
      <c r="H207" s="329">
        <f>G207/$G$262</f>
        <v/>
      </c>
      <c r="I207" s="317">
        <f>ROUND(F207*Прил.10!$D$13,2)</f>
        <v/>
      </c>
      <c r="J207" s="317">
        <f>ROUND(I207*E207,2)</f>
        <v/>
      </c>
    </row>
    <row r="208" outlineLevel="1" ht="14.25" customFormat="1" customHeight="1" s="359">
      <c r="A208" s="416" t="n">
        <v>180</v>
      </c>
      <c r="B208" s="416" t="inlineStr">
        <is>
          <t>104-0128</t>
        </is>
      </c>
      <c r="C208" s="423" t="inlineStr">
        <is>
          <t>Плиты пенополистирольные М50</t>
        </is>
      </c>
      <c r="D208" s="416" t="inlineStr">
        <is>
          <t>м3</t>
        </is>
      </c>
      <c r="E208" s="424" t="n">
        <v>0.050918</v>
      </c>
      <c r="F208" s="425" t="n">
        <v>1755.41</v>
      </c>
      <c r="G208" s="317">
        <f>ROUND(E208*F208,2)</f>
        <v/>
      </c>
      <c r="H208" s="329">
        <f>G208/$G$262</f>
        <v/>
      </c>
      <c r="I208" s="317">
        <f>ROUND(F208*Прил.10!$D$13,2)</f>
        <v/>
      </c>
      <c r="J208" s="317">
        <f>ROUND(I208*E208,2)</f>
        <v/>
      </c>
    </row>
    <row r="209" outlineLevel="1" ht="38.25" customFormat="1" customHeight="1" s="359">
      <c r="A209" s="416" t="n">
        <v>181</v>
      </c>
      <c r="B209" s="416" t="inlineStr">
        <is>
          <t>408-0018</t>
        </is>
      </c>
      <c r="C209" s="423" t="inlineStr">
        <is>
          <t>Щебень из природного камня для строительных работ марка 600, фракция 10-20 мм</t>
        </is>
      </c>
      <c r="D209" s="416" t="inlineStr">
        <is>
          <t>м3</t>
        </is>
      </c>
      <c r="E209" s="424" t="n">
        <v>0.72</v>
      </c>
      <c r="F209" s="425" t="n">
        <v>118.6</v>
      </c>
      <c r="G209" s="317">
        <f>ROUND(E209*F209,2)</f>
        <v/>
      </c>
      <c r="H209" s="329">
        <f>G209/$G$262</f>
        <v/>
      </c>
      <c r="I209" s="317">
        <f>ROUND(F209*Прил.10!$D$13,2)</f>
        <v/>
      </c>
      <c r="J209" s="317">
        <f>ROUND(I209*E209,2)</f>
        <v/>
      </c>
    </row>
    <row r="210" outlineLevel="1" ht="51" customFormat="1" customHeight="1" s="359">
      <c r="A210" s="416" t="n">
        <v>182</v>
      </c>
      <c r="B210" s="416" t="inlineStr">
        <is>
          <t>204-0059</t>
        </is>
      </c>
      <c r="C210" s="423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0" s="416" t="inlineStr">
        <is>
          <t>т</t>
        </is>
      </c>
      <c r="E210" s="424" t="n">
        <v>0.008</v>
      </c>
      <c r="F210" s="425" t="n">
        <v>10100</v>
      </c>
      <c r="G210" s="317">
        <f>ROUND(E210*F210,2)</f>
        <v/>
      </c>
      <c r="H210" s="329">
        <f>G210/$G$262</f>
        <v/>
      </c>
      <c r="I210" s="317">
        <f>ROUND(F210*Прил.10!$D$13,2)</f>
        <v/>
      </c>
      <c r="J210" s="317">
        <f>ROUND(I210*E210,2)</f>
        <v/>
      </c>
    </row>
    <row r="211" outlineLevel="1" ht="38.25" customFormat="1" customHeight="1" s="359">
      <c r="A211" s="416" t="n">
        <v>183</v>
      </c>
      <c r="B211" s="416" t="inlineStr">
        <is>
          <t>102-0081</t>
        </is>
      </c>
      <c r="C211" s="423" t="inlineStr">
        <is>
          <t>Доски необрезные хвойных пород длиной 4-6,5 м, все ширины, толщиной 44 мм и более, III сорта</t>
        </is>
      </c>
      <c r="D211" s="416" t="inlineStr">
        <is>
          <t>м3</t>
        </is>
      </c>
      <c r="E211" s="424" t="n">
        <v>0.082</v>
      </c>
      <c r="F211" s="425" t="n">
        <v>684</v>
      </c>
      <c r="G211" s="317">
        <f>ROUND(E211*F211,2)</f>
        <v/>
      </c>
      <c r="H211" s="329">
        <f>G211/$G$262</f>
        <v/>
      </c>
      <c r="I211" s="317">
        <f>ROUND(F211*Прил.10!$D$13,2)</f>
        <v/>
      </c>
      <c r="J211" s="317">
        <f>ROUND(I211*E211,2)</f>
        <v/>
      </c>
    </row>
    <row r="212" outlineLevel="1" ht="14.25" customFormat="1" customHeight="1" s="359">
      <c r="A212" s="416" t="n">
        <v>184</v>
      </c>
      <c r="B212" s="416" t="inlineStr">
        <is>
          <t>402-0064</t>
        </is>
      </c>
      <c r="C212" s="423" t="inlineStr">
        <is>
          <t>Раствор асбоцементный</t>
        </is>
      </c>
      <c r="D212" s="416" t="inlineStr">
        <is>
          <t>м3</t>
        </is>
      </c>
      <c r="E212" s="424" t="n">
        <v>0.1306</v>
      </c>
      <c r="F212" s="425" t="n">
        <v>395</v>
      </c>
      <c r="G212" s="317">
        <f>ROUND(E212*F212,2)</f>
        <v/>
      </c>
      <c r="H212" s="329">
        <f>G212/$G$262</f>
        <v/>
      </c>
      <c r="I212" s="317">
        <f>ROUND(F212*Прил.10!$D$13,2)</f>
        <v/>
      </c>
      <c r="J212" s="317">
        <f>ROUND(I212*E212,2)</f>
        <v/>
      </c>
    </row>
    <row r="213" outlineLevel="1" ht="38.25" customFormat="1" customHeight="1" s="359">
      <c r="A213" s="416" t="n">
        <v>185</v>
      </c>
      <c r="B213" s="416" t="inlineStr">
        <is>
          <t>102-0008</t>
        </is>
      </c>
      <c r="C213" s="423" t="inlineStr">
        <is>
          <t>Лесоматериалы круглые хвойных пород для строительства диаметром 14-24 см, длиной 3-6,5 м</t>
        </is>
      </c>
      <c r="D213" s="416" t="inlineStr">
        <is>
          <t>м3</t>
        </is>
      </c>
      <c r="E213" s="424" t="n">
        <v>0.07696799999999999</v>
      </c>
      <c r="F213" s="425" t="n">
        <v>558.33</v>
      </c>
      <c r="G213" s="317">
        <f>ROUND(E213*F213,2)</f>
        <v/>
      </c>
      <c r="H213" s="329">
        <f>G213/$G$262</f>
        <v/>
      </c>
      <c r="I213" s="317">
        <f>ROUND(F213*Прил.10!$D$13,2)</f>
        <v/>
      </c>
      <c r="J213" s="317">
        <f>ROUND(I213*E213,2)</f>
        <v/>
      </c>
    </row>
    <row r="214" outlineLevel="1" ht="25.5" customFormat="1" customHeight="1" s="359">
      <c r="A214" s="416" t="n">
        <v>186</v>
      </c>
      <c r="B214" s="416" t="inlineStr">
        <is>
          <t>408-0101</t>
        </is>
      </c>
      <c r="C214" s="423" t="inlineStr">
        <is>
          <t>Гравий для строительных работ марка 1000, фракция 5(3)-10 мм</t>
        </is>
      </c>
      <c r="D214" s="416" t="inlineStr">
        <is>
          <t>м3</t>
        </is>
      </c>
      <c r="E214" s="424" t="n">
        <v>0.3708</v>
      </c>
      <c r="F214" s="425" t="n">
        <v>113.2</v>
      </c>
      <c r="G214" s="317">
        <f>ROUND(E214*F214,2)</f>
        <v/>
      </c>
      <c r="H214" s="329">
        <f>G214/$G$262</f>
        <v/>
      </c>
      <c r="I214" s="317">
        <f>ROUND(F214*Прил.10!$D$13,2)</f>
        <v/>
      </c>
      <c r="J214" s="317">
        <f>ROUND(I214*E214,2)</f>
        <v/>
      </c>
    </row>
    <row r="215" outlineLevel="1" ht="14.25" customFormat="1" customHeight="1" s="359">
      <c r="A215" s="416" t="n">
        <v>187</v>
      </c>
      <c r="B215" s="416" t="inlineStr">
        <is>
          <t>101-1531</t>
        </is>
      </c>
      <c r="C215" s="423" t="inlineStr">
        <is>
          <t>Электроды диаметром 6 мм Э46</t>
        </is>
      </c>
      <c r="D215" s="416" t="inlineStr">
        <is>
          <t>т</t>
        </is>
      </c>
      <c r="E215" s="424" t="n">
        <v>0.004267</v>
      </c>
      <c r="F215" s="425" t="n">
        <v>9793</v>
      </c>
      <c r="G215" s="317">
        <f>ROUND(E215*F215,2)</f>
        <v/>
      </c>
      <c r="H215" s="329">
        <f>G215/$G$262</f>
        <v/>
      </c>
      <c r="I215" s="317">
        <f>ROUND(F215*Прил.10!$D$13,2)</f>
        <v/>
      </c>
      <c r="J215" s="317">
        <f>ROUND(I215*E215,2)</f>
        <v/>
      </c>
    </row>
    <row r="216" outlineLevel="1" ht="25.5" customFormat="1" customHeight="1" s="359">
      <c r="A216" s="416" t="n">
        <v>188</v>
      </c>
      <c r="B216" s="416" t="inlineStr">
        <is>
          <t>509-0969</t>
        </is>
      </c>
      <c r="C216" s="423" t="inlineStr">
        <is>
          <t>Прокладки из паронита марки ПМБ, толщиной 1 мм, диаметром 200 мм</t>
        </is>
      </c>
      <c r="D216" s="416" t="inlineStr">
        <is>
          <t>1000 шт.</t>
        </is>
      </c>
      <c r="E216" s="424" t="n">
        <v>0.004</v>
      </c>
      <c r="F216" s="425" t="n">
        <v>10374</v>
      </c>
      <c r="G216" s="317">
        <f>ROUND(E216*F216,2)</f>
        <v/>
      </c>
      <c r="H216" s="329">
        <f>G216/$G$262</f>
        <v/>
      </c>
      <c r="I216" s="317">
        <f>ROUND(F216*Прил.10!$D$13,2)</f>
        <v/>
      </c>
      <c r="J216" s="317">
        <f>ROUND(I216*E216,2)</f>
        <v/>
      </c>
    </row>
    <row r="217" outlineLevel="1" ht="25.5" customFormat="1" customHeight="1" s="359">
      <c r="A217" s="416" t="n">
        <v>189</v>
      </c>
      <c r="B217" s="416" t="inlineStr">
        <is>
          <t>Приложение 40 табл.1 и 2. Общие положения</t>
        </is>
      </c>
      <c r="C217" s="423" t="inlineStr">
        <is>
          <t>Добавляется на водонепроницаемость бетона до W., бетон В30 401-0011 (3%)</t>
        </is>
      </c>
      <c r="D217" s="416" t="inlineStr">
        <is>
          <t>м3</t>
        </is>
      </c>
      <c r="E217" s="424" t="n">
        <v>1.906</v>
      </c>
      <c r="F217" s="425" t="n">
        <v>21.51</v>
      </c>
      <c r="G217" s="317">
        <f>ROUND(E217*F217,2)</f>
        <v/>
      </c>
      <c r="H217" s="329">
        <f>G217/$G$262</f>
        <v/>
      </c>
      <c r="I217" s="317">
        <f>ROUND(F217*Прил.10!$D$13,2)</f>
        <v/>
      </c>
      <c r="J217" s="317">
        <f>ROUND(I217*E217,2)</f>
        <v/>
      </c>
    </row>
    <row r="218" outlineLevel="1" ht="25.5" customFormat="1" customHeight="1" s="359">
      <c r="A218" s="416" t="n">
        <v>190</v>
      </c>
      <c r="B218" s="416" t="inlineStr">
        <is>
          <t>101-0782</t>
        </is>
      </c>
      <c r="C218" s="423" t="inlineStr">
        <is>
          <t>Поковки из квадратных заготовок, масса 1,8 кг</t>
        </is>
      </c>
      <c r="D218" s="416" t="inlineStr">
        <is>
          <t>т</t>
        </is>
      </c>
      <c r="E218" s="424" t="n">
        <v>0.005888</v>
      </c>
      <c r="F218" s="425" t="n">
        <v>5989</v>
      </c>
      <c r="G218" s="317">
        <f>ROUND(E218*F218,2)</f>
        <v/>
      </c>
      <c r="H218" s="329">
        <f>G218/$G$262</f>
        <v/>
      </c>
      <c r="I218" s="317">
        <f>ROUND(F218*Прил.10!$D$13,2)</f>
        <v/>
      </c>
      <c r="J218" s="317">
        <f>ROUND(I218*E218,2)</f>
        <v/>
      </c>
    </row>
    <row r="219" outlineLevel="1" ht="25.5" customFormat="1" customHeight="1" s="359">
      <c r="A219" s="416" t="n">
        <v>191</v>
      </c>
      <c r="B219" s="416" t="inlineStr">
        <is>
          <t>405-0253</t>
        </is>
      </c>
      <c r="C219" s="423" t="inlineStr">
        <is>
          <t>Известь строительная негашеная комовая, сорт I</t>
        </is>
      </c>
      <c r="D219" s="416" t="inlineStr">
        <is>
          <t>т</t>
        </is>
      </c>
      <c r="E219" s="424" t="n">
        <v>0.044376</v>
      </c>
      <c r="F219" s="425" t="n">
        <v>734.5</v>
      </c>
      <c r="G219" s="317">
        <f>ROUND(E219*F219,2)</f>
        <v/>
      </c>
      <c r="H219" s="329">
        <f>G219/$G$262</f>
        <v/>
      </c>
      <c r="I219" s="317">
        <f>ROUND(F219*Прил.10!$D$13,2)</f>
        <v/>
      </c>
      <c r="J219" s="317">
        <f>ROUND(I219*E219,2)</f>
        <v/>
      </c>
    </row>
    <row r="220" outlineLevel="1" ht="25.5" customFormat="1" customHeight="1" s="359">
      <c r="A220" s="416" t="n">
        <v>192</v>
      </c>
      <c r="B220" s="416" t="inlineStr">
        <is>
          <t>402-0078</t>
        </is>
      </c>
      <c r="C220" s="423" t="inlineStr">
        <is>
          <t>Раствор готовый отделочный тяжелый, цементный 1:3</t>
        </is>
      </c>
      <c r="D220" s="416" t="inlineStr">
        <is>
          <t>м3</t>
        </is>
      </c>
      <c r="E220" s="424" t="n">
        <v>0.053549</v>
      </c>
      <c r="F220" s="425" t="n">
        <v>497</v>
      </c>
      <c r="G220" s="317">
        <f>ROUND(E220*F220,2)</f>
        <v/>
      </c>
      <c r="H220" s="329">
        <f>G220/$G$262</f>
        <v/>
      </c>
      <c r="I220" s="317">
        <f>ROUND(F220*Прил.10!$D$13,2)</f>
        <v/>
      </c>
      <c r="J220" s="317">
        <f>ROUND(I220*E220,2)</f>
        <v/>
      </c>
    </row>
    <row r="221" outlineLevel="1" ht="14.25" customFormat="1" customHeight="1" s="359">
      <c r="A221" s="416" t="n">
        <v>193</v>
      </c>
      <c r="B221" s="416" t="inlineStr">
        <is>
          <t>113-0246</t>
        </is>
      </c>
      <c r="C221" s="423" t="inlineStr">
        <is>
          <t>Эмаль ПФ-115 серая</t>
        </is>
      </c>
      <c r="D221" s="416" t="inlineStr">
        <is>
          <t>т</t>
        </is>
      </c>
      <c r="E221" s="424" t="n">
        <v>0.001827</v>
      </c>
      <c r="F221" s="425" t="n">
        <v>14312.87</v>
      </c>
      <c r="G221" s="317">
        <f>ROUND(E221*F221,2)</f>
        <v/>
      </c>
      <c r="H221" s="329">
        <f>G221/$G$262</f>
        <v/>
      </c>
      <c r="I221" s="317">
        <f>ROUND(F221*Прил.10!$D$13,2)</f>
        <v/>
      </c>
      <c r="J221" s="317">
        <f>ROUND(I221*E221,2)</f>
        <v/>
      </c>
    </row>
    <row r="222" outlineLevel="1" ht="51" customFormat="1" customHeight="1" s="359">
      <c r="A222" s="416" t="n">
        <v>194</v>
      </c>
      <c r="B222" s="416" t="inlineStr">
        <is>
          <t>202-0012</t>
        </is>
      </c>
      <c r="C222" s="423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2" s="416" t="inlineStr">
        <is>
          <t>т</t>
        </is>
      </c>
      <c r="E222" s="424" t="n">
        <v>0.0025</v>
      </c>
      <c r="F222" s="425" t="n">
        <v>9670</v>
      </c>
      <c r="G222" s="317">
        <f>ROUND(E222*F222,2)</f>
        <v/>
      </c>
      <c r="H222" s="329">
        <f>G222/$G$262</f>
        <v/>
      </c>
      <c r="I222" s="317">
        <f>ROUND(F222*Прил.10!$D$13,2)</f>
        <v/>
      </c>
      <c r="J222" s="317">
        <f>ROUND(I222*E222,2)</f>
        <v/>
      </c>
    </row>
    <row r="223" outlineLevel="1" ht="14.25" customFormat="1" customHeight="1" s="359">
      <c r="A223" s="416" t="n">
        <v>195</v>
      </c>
      <c r="B223" s="416" t="inlineStr">
        <is>
          <t>102-8009</t>
        </is>
      </c>
      <c r="C223" s="423" t="inlineStr">
        <is>
          <t>Доски дубовые II сорта</t>
        </is>
      </c>
      <c r="D223" s="416" t="inlineStr">
        <is>
          <t>м3</t>
        </is>
      </c>
      <c r="E223" s="424" t="n">
        <v>0.0148</v>
      </c>
      <c r="F223" s="425" t="n">
        <v>1410</v>
      </c>
      <c r="G223" s="317">
        <f>ROUND(E223*F223,2)</f>
        <v/>
      </c>
      <c r="H223" s="329">
        <f>G223/$G$262</f>
        <v/>
      </c>
      <c r="I223" s="317">
        <f>ROUND(F223*Прил.10!$D$13,2)</f>
        <v/>
      </c>
      <c r="J223" s="317">
        <f>ROUND(I223*E223,2)</f>
        <v/>
      </c>
    </row>
    <row r="224" outlineLevel="1" ht="14.25" customFormat="1" customHeight="1" s="359">
      <c r="A224" s="416" t="n">
        <v>196</v>
      </c>
      <c r="B224" s="416" t="inlineStr">
        <is>
          <t>101-1782</t>
        </is>
      </c>
      <c r="C224" s="423" t="inlineStr">
        <is>
          <t>Ткань мешочная</t>
        </is>
      </c>
      <c r="D224" s="416" t="inlineStr">
        <is>
          <t>10 м2</t>
        </is>
      </c>
      <c r="E224" s="424" t="n">
        <v>0.241184</v>
      </c>
      <c r="F224" s="425" t="n">
        <v>84.75</v>
      </c>
      <c r="G224" s="317">
        <f>ROUND(E224*F224,2)</f>
        <v/>
      </c>
      <c r="H224" s="329">
        <f>G224/$G$262</f>
        <v/>
      </c>
      <c r="I224" s="317">
        <f>ROUND(F224*Прил.10!$D$13,2)</f>
        <v/>
      </c>
      <c r="J224" s="317">
        <f>ROUND(I224*E224,2)</f>
        <v/>
      </c>
    </row>
    <row r="225" outlineLevel="1" ht="14.25" customFormat="1" customHeight="1" s="359">
      <c r="A225" s="416" t="n">
        <v>197</v>
      </c>
      <c r="B225" s="416" t="inlineStr">
        <is>
          <t>101-1514</t>
        </is>
      </c>
      <c r="C225" s="423" t="inlineStr">
        <is>
          <t>Электроды диаметром 4 мм Э42А</t>
        </is>
      </c>
      <c r="D225" s="416" t="inlineStr">
        <is>
          <t>т</t>
        </is>
      </c>
      <c r="E225" s="424" t="n">
        <v>0.00192</v>
      </c>
      <c r="F225" s="425" t="n">
        <v>10578</v>
      </c>
      <c r="G225" s="317">
        <f>ROUND(E225*F225,2)</f>
        <v/>
      </c>
      <c r="H225" s="329">
        <f>G225/$G$262</f>
        <v/>
      </c>
      <c r="I225" s="317">
        <f>ROUND(F225*Прил.10!$D$13,2)</f>
        <v/>
      </c>
      <c r="J225" s="317">
        <f>ROUND(I225*E225,2)</f>
        <v/>
      </c>
    </row>
    <row r="226" outlineLevel="1" ht="14.25" customFormat="1" customHeight="1" s="359">
      <c r="A226" s="416" t="n">
        <v>198</v>
      </c>
      <c r="B226" s="416" t="inlineStr">
        <is>
          <t>101-1518</t>
        </is>
      </c>
      <c r="C226" s="423" t="inlineStr">
        <is>
          <t>Электроды диаметром 4 мм Э50А</t>
        </is>
      </c>
      <c r="D226" s="416" t="inlineStr">
        <is>
          <t>т</t>
        </is>
      </c>
      <c r="E226" s="424" t="n">
        <v>0.00175</v>
      </c>
      <c r="F226" s="425" t="n">
        <v>11524</v>
      </c>
      <c r="G226" s="317">
        <f>ROUND(E226*F226,2)</f>
        <v/>
      </c>
      <c r="H226" s="329">
        <f>G226/$G$262</f>
        <v/>
      </c>
      <c r="I226" s="317">
        <f>ROUND(F226*Прил.10!$D$13,2)</f>
        <v/>
      </c>
      <c r="J226" s="317">
        <f>ROUND(I226*E226,2)</f>
        <v/>
      </c>
    </row>
    <row r="227" outlineLevel="1" ht="14.25" customFormat="1" customHeight="1" s="359">
      <c r="A227" s="416" t="n">
        <v>199</v>
      </c>
      <c r="B227" s="416" t="inlineStr">
        <is>
          <t>113-8040</t>
        </is>
      </c>
      <c r="C227" s="423" t="inlineStr">
        <is>
          <t>Клей БМК-5к</t>
        </is>
      </c>
      <c r="D227" s="416" t="inlineStr">
        <is>
          <t>кг</t>
        </is>
      </c>
      <c r="E227" s="424" t="n">
        <v>0.65</v>
      </c>
      <c r="F227" s="425" t="n">
        <v>25.8</v>
      </c>
      <c r="G227" s="317">
        <f>ROUND(E227*F227,2)</f>
        <v/>
      </c>
      <c r="H227" s="329">
        <f>G227/$G$262</f>
        <v/>
      </c>
      <c r="I227" s="317">
        <f>ROUND(F227*Прил.10!$D$13,2)</f>
        <v/>
      </c>
      <c r="J227" s="317">
        <f>ROUND(I227*E227,2)</f>
        <v/>
      </c>
    </row>
    <row r="228" outlineLevel="1" ht="25.5" customFormat="1" customHeight="1" s="359">
      <c r="A228" s="416" t="n">
        <v>200</v>
      </c>
      <c r="B228" s="416" t="inlineStr">
        <is>
          <t>101-2343</t>
        </is>
      </c>
      <c r="C228" s="423" t="inlineStr">
        <is>
          <t>Смазка универсальная тугоплавкая УТ (консталин жировой)</t>
        </is>
      </c>
      <c r="D228" s="416" t="inlineStr">
        <is>
          <t>т</t>
        </is>
      </c>
      <c r="E228" s="424" t="n">
        <v>0.000943</v>
      </c>
      <c r="F228" s="425" t="n">
        <v>17500</v>
      </c>
      <c r="G228" s="317">
        <f>ROUND(E228*F228,2)</f>
        <v/>
      </c>
      <c r="H228" s="329">
        <f>G228/$G$262</f>
        <v/>
      </c>
      <c r="I228" s="317">
        <f>ROUND(F228*Прил.10!$D$13,2)</f>
        <v/>
      </c>
      <c r="J228" s="317">
        <f>ROUND(I228*E228,2)</f>
        <v/>
      </c>
    </row>
    <row r="229" outlineLevel="1" ht="14.25" customFormat="1" customHeight="1" s="359">
      <c r="A229" s="416" t="n">
        <v>201</v>
      </c>
      <c r="B229" s="416" t="inlineStr">
        <is>
          <t>509-0860</t>
        </is>
      </c>
      <c r="C229" s="423" t="inlineStr">
        <is>
          <t>Прессшпан листовой, марки А</t>
        </is>
      </c>
      <c r="D229" s="416" t="inlineStr">
        <is>
          <t>кг</t>
        </is>
      </c>
      <c r="E229" s="424" t="n">
        <v>0.3</v>
      </c>
      <c r="F229" s="425" t="n">
        <v>47.57</v>
      </c>
      <c r="G229" s="317">
        <f>ROUND(E229*F229,2)</f>
        <v/>
      </c>
      <c r="H229" s="329">
        <f>G229/$G$262</f>
        <v/>
      </c>
      <c r="I229" s="317">
        <f>ROUND(F229*Прил.10!$D$13,2)</f>
        <v/>
      </c>
      <c r="J229" s="317">
        <f>ROUND(I229*E229,2)</f>
        <v/>
      </c>
    </row>
    <row r="230" outlineLevel="1" ht="14.25" customFormat="1" customHeight="1" s="359">
      <c r="A230" s="416" t="n">
        <v>202</v>
      </c>
      <c r="B230" s="416" t="inlineStr">
        <is>
          <t>101-1797</t>
        </is>
      </c>
      <c r="C230" s="423" t="inlineStr">
        <is>
          <t>Эмульсия битумно-дорожная</t>
        </is>
      </c>
      <c r="D230" s="416" t="inlineStr">
        <is>
          <t>т</t>
        </is>
      </c>
      <c r="E230" s="424" t="n">
        <v>0.006691</v>
      </c>
      <c r="F230" s="425" t="n">
        <v>1554.2</v>
      </c>
      <c r="G230" s="317">
        <f>ROUND(E230*F230,2)</f>
        <v/>
      </c>
      <c r="H230" s="329">
        <f>G230/$G$262</f>
        <v/>
      </c>
      <c r="I230" s="317">
        <f>ROUND(F230*Прил.10!$D$13,2)</f>
        <v/>
      </c>
      <c r="J230" s="317">
        <f>ROUND(I230*E230,2)</f>
        <v/>
      </c>
    </row>
    <row r="231" outlineLevel="1" ht="14.25" customFormat="1" customHeight="1" s="359">
      <c r="A231" s="416" t="n">
        <v>203</v>
      </c>
      <c r="B231" s="416" t="inlineStr">
        <is>
          <t>101-2478</t>
        </is>
      </c>
      <c r="C231" s="423" t="inlineStr">
        <is>
          <t>Лента К226</t>
        </is>
      </c>
      <c r="D231" s="416" t="inlineStr">
        <is>
          <t>100 м</t>
        </is>
      </c>
      <c r="E231" s="424" t="n">
        <v>0.07199999999999999</v>
      </c>
      <c r="F231" s="425" t="n">
        <v>120</v>
      </c>
      <c r="G231" s="317">
        <f>ROUND(E231*F231,2)</f>
        <v/>
      </c>
      <c r="H231" s="329">
        <f>G231/$G$262</f>
        <v/>
      </c>
      <c r="I231" s="317">
        <f>ROUND(F231*Прил.10!$D$13,2)</f>
        <v/>
      </c>
      <c r="J231" s="317">
        <f>ROUND(I231*E231,2)</f>
        <v/>
      </c>
    </row>
    <row r="232" outlineLevel="1" ht="25.5" customFormat="1" customHeight="1" s="359">
      <c r="A232" s="416" t="n">
        <v>204</v>
      </c>
      <c r="B232" s="416" t="inlineStr">
        <is>
          <t>408-0042</t>
        </is>
      </c>
      <c r="C232" s="423" t="inlineStr">
        <is>
          <t>Щебень из гравия для строительных работ марка 1000, фракция 10-20 мм</t>
        </is>
      </c>
      <c r="D232" s="416" t="inlineStr">
        <is>
          <t>м3</t>
        </is>
      </c>
      <c r="E232" s="424" t="n">
        <v>0.043</v>
      </c>
      <c r="F232" s="425" t="n">
        <v>198.73</v>
      </c>
      <c r="G232" s="317">
        <f>ROUND(E232*F232,2)</f>
        <v/>
      </c>
      <c r="H232" s="329">
        <f>G232/$G$262</f>
        <v/>
      </c>
      <c r="I232" s="317">
        <f>ROUND(F232*Прил.10!$D$13,2)</f>
        <v/>
      </c>
      <c r="J232" s="317">
        <f>ROUND(I232*E232,2)</f>
        <v/>
      </c>
    </row>
    <row r="233" outlineLevel="1" ht="14.25" customFormat="1" customHeight="1" s="359">
      <c r="A233" s="416" t="n">
        <v>205</v>
      </c>
      <c r="B233" s="416" t="inlineStr">
        <is>
          <t>101-1764</t>
        </is>
      </c>
      <c r="C233" s="423" t="inlineStr">
        <is>
          <t>Тальк молотый, сорт I</t>
        </is>
      </c>
      <c r="D233" s="416" t="inlineStr">
        <is>
          <t>т</t>
        </is>
      </c>
      <c r="E233" s="424" t="n">
        <v>0.0043</v>
      </c>
      <c r="F233" s="425" t="n">
        <v>1820</v>
      </c>
      <c r="G233" s="317">
        <f>ROUND(E233*F233,2)</f>
        <v/>
      </c>
      <c r="H233" s="329">
        <f>G233/$G$262</f>
        <v/>
      </c>
      <c r="I233" s="317">
        <f>ROUND(F233*Прил.10!$D$13,2)</f>
        <v/>
      </c>
      <c r="J233" s="317">
        <f>ROUND(I233*E233,2)</f>
        <v/>
      </c>
    </row>
    <row r="234" outlineLevel="1" ht="25.5" customFormat="1" customHeight="1" s="359">
      <c r="A234" s="416" t="n">
        <v>206</v>
      </c>
      <c r="B234" s="416" t="inlineStr">
        <is>
          <t>101-1305</t>
        </is>
      </c>
      <c r="C234" s="423" t="inlineStr">
        <is>
          <t>Портландцемент общестроительного назначения бездобавочный, марки 400</t>
        </is>
      </c>
      <c r="D234" s="416" t="inlineStr">
        <is>
          <t>т</t>
        </is>
      </c>
      <c r="E234" s="424" t="n">
        <v>0.017718</v>
      </c>
      <c r="F234" s="425" t="n">
        <v>412</v>
      </c>
      <c r="G234" s="317">
        <f>ROUND(E234*F234,2)</f>
        <v/>
      </c>
      <c r="H234" s="329">
        <f>G234/$G$262</f>
        <v/>
      </c>
      <c r="I234" s="317">
        <f>ROUND(F234*Прил.10!$D$13,2)</f>
        <v/>
      </c>
      <c r="J234" s="317">
        <f>ROUND(I234*E234,2)</f>
        <v/>
      </c>
    </row>
    <row r="235" outlineLevel="1" ht="14.25" customFormat="1" customHeight="1" s="359">
      <c r="A235" s="416" t="n">
        <v>207</v>
      </c>
      <c r="B235" s="416" t="inlineStr">
        <is>
          <t>101-1602</t>
        </is>
      </c>
      <c r="C235" s="423" t="inlineStr">
        <is>
          <t>Ацетилен газообразный технический</t>
        </is>
      </c>
      <c r="D235" s="416" t="inlineStr">
        <is>
          <t>м3</t>
        </is>
      </c>
      <c r="E235" s="424" t="n">
        <v>0.188</v>
      </c>
      <c r="F235" s="425" t="n">
        <v>38.51</v>
      </c>
      <c r="G235" s="317">
        <f>ROUND(E235*F235,2)</f>
        <v/>
      </c>
      <c r="H235" s="329">
        <f>G235/$G$262</f>
        <v/>
      </c>
      <c r="I235" s="317">
        <f>ROUND(F235*Прил.10!$D$13,2)</f>
        <v/>
      </c>
      <c r="J235" s="317">
        <f>ROUND(I235*E235,2)</f>
        <v/>
      </c>
    </row>
    <row r="236" outlineLevel="1" ht="14.25" customFormat="1" customHeight="1" s="359">
      <c r="A236" s="416" t="n">
        <v>208</v>
      </c>
      <c r="B236" s="416" t="inlineStr">
        <is>
          <t>101-0816</t>
        </is>
      </c>
      <c r="C236" s="423" t="inlineStr">
        <is>
          <t>Проволока светлая диаметром 1,1 мм</t>
        </is>
      </c>
      <c r="D236" s="416" t="inlineStr">
        <is>
          <t>т</t>
        </is>
      </c>
      <c r="E236" s="424" t="n">
        <v>0.000694</v>
      </c>
      <c r="F236" s="425" t="n">
        <v>10200</v>
      </c>
      <c r="G236" s="317">
        <f>ROUND(E236*F236,2)</f>
        <v/>
      </c>
      <c r="H236" s="329">
        <f>G236/$G$262</f>
        <v/>
      </c>
      <c r="I236" s="317">
        <f>ROUND(F236*Прил.10!$D$13,2)</f>
        <v/>
      </c>
      <c r="J236" s="317">
        <f>ROUND(I236*E236,2)</f>
        <v/>
      </c>
    </row>
    <row r="237" outlineLevel="1" ht="14.25" customFormat="1" customHeight="1" s="359">
      <c r="A237" s="416" t="n">
        <v>209</v>
      </c>
      <c r="B237" s="416" t="inlineStr">
        <is>
          <t>101-3593</t>
        </is>
      </c>
      <c r="C237" s="423" t="inlineStr">
        <is>
          <t>Лента киперная 40 мм</t>
        </is>
      </c>
      <c r="D237" s="416" t="inlineStr">
        <is>
          <t>100 м</t>
        </is>
      </c>
      <c r="E237" s="424" t="n">
        <v>0.07000000000000001</v>
      </c>
      <c r="F237" s="425" t="n">
        <v>94</v>
      </c>
      <c r="G237" s="317">
        <f>ROUND(E237*F237,2)</f>
        <v/>
      </c>
      <c r="H237" s="329">
        <f>G237/$G$262</f>
        <v/>
      </c>
      <c r="I237" s="317">
        <f>ROUND(F237*Прил.10!$D$13,2)</f>
        <v/>
      </c>
      <c r="J237" s="317">
        <f>ROUND(I237*E237,2)</f>
        <v/>
      </c>
    </row>
    <row r="238" outlineLevel="1" ht="25.5" customFormat="1" customHeight="1" s="359">
      <c r="A238" s="416" t="n">
        <v>210</v>
      </c>
      <c r="B238" s="416" t="inlineStr">
        <is>
          <t>101-1641</t>
        </is>
      </c>
      <c r="C238" s="423" t="inlineStr">
        <is>
          <t>Сталь угловая равнополочная, марка стали ВСт3кп2, размером 50x50x5 мм</t>
        </is>
      </c>
      <c r="D238" s="416" t="inlineStr">
        <is>
          <t>т</t>
        </is>
      </c>
      <c r="E238" s="424" t="n">
        <v>0.001</v>
      </c>
      <c r="F238" s="425" t="n">
        <v>5763</v>
      </c>
      <c r="G238" s="317">
        <f>ROUND(E238*F238,2)</f>
        <v/>
      </c>
      <c r="H238" s="329">
        <f>G238/$G$262</f>
        <v/>
      </c>
      <c r="I238" s="317">
        <f>ROUND(F238*Прил.10!$D$13,2)</f>
        <v/>
      </c>
      <c r="J238" s="317">
        <f>ROUND(I238*E238,2)</f>
        <v/>
      </c>
    </row>
    <row r="239" outlineLevel="1" ht="25.5" customFormat="1" customHeight="1" s="359">
      <c r="A239" s="416" t="n">
        <v>211</v>
      </c>
      <c r="B239" s="416" t="inlineStr">
        <is>
          <t>204-0005</t>
        </is>
      </c>
      <c r="C239" s="423" t="inlineStr">
        <is>
          <t>Горячекатаная арматурная сталь гладкая класса А-I, диаметром 14 мм</t>
        </is>
      </c>
      <c r="D239" s="416" t="inlineStr">
        <is>
          <t>т</t>
        </is>
      </c>
      <c r="E239" s="424" t="n">
        <v>0.00072</v>
      </c>
      <c r="F239" s="425" t="n">
        <v>6210</v>
      </c>
      <c r="G239" s="317">
        <f>ROUND(E239*F239,2)</f>
        <v/>
      </c>
      <c r="H239" s="329">
        <f>G239/$G$262</f>
        <v/>
      </c>
      <c r="I239" s="317">
        <f>ROUND(F239*Прил.10!$D$13,2)</f>
        <v/>
      </c>
      <c r="J239" s="317">
        <f>ROUND(I239*E239,2)</f>
        <v/>
      </c>
    </row>
    <row r="240" outlineLevel="1" ht="25.5" customFormat="1" customHeight="1" s="359">
      <c r="A240" s="416" t="n">
        <v>212</v>
      </c>
      <c r="B240" s="416" t="inlineStr">
        <is>
          <t>101-1714</t>
        </is>
      </c>
      <c r="C240" s="423" t="inlineStr">
        <is>
          <t>Болты с гайками и шайбами строительные (1%)</t>
        </is>
      </c>
      <c r="D240" s="416" t="inlineStr">
        <is>
          <t>т</t>
        </is>
      </c>
      <c r="E240" s="424" t="n">
        <v>0.000476</v>
      </c>
      <c r="F240" s="425" t="n">
        <v>9040.01</v>
      </c>
      <c r="G240" s="317">
        <f>ROUND(E240*F240,2)</f>
        <v/>
      </c>
      <c r="H240" s="329">
        <f>G240/$G$262</f>
        <v/>
      </c>
      <c r="I240" s="317">
        <f>ROUND(F240*Прил.10!$D$13,2)</f>
        <v/>
      </c>
      <c r="J240" s="317">
        <f>ROUND(I240*E240,2)</f>
        <v/>
      </c>
    </row>
    <row r="241" outlineLevel="1" ht="25.5" customFormat="1" customHeight="1" s="359">
      <c r="A241" s="416" t="n">
        <v>213</v>
      </c>
      <c r="B241" s="416" t="inlineStr">
        <is>
          <t>101-0179</t>
        </is>
      </c>
      <c r="C241" s="423" t="inlineStr">
        <is>
          <t>Гвозди строительные с плоской головкой 1,6x50 мм</t>
        </is>
      </c>
      <c r="D241" s="416" t="inlineStr">
        <is>
          <t>т</t>
        </is>
      </c>
      <c r="E241" s="424" t="n">
        <v>0.0005</v>
      </c>
      <c r="F241" s="425" t="n">
        <v>8475</v>
      </c>
      <c r="G241" s="317">
        <f>ROUND(E241*F241,2)</f>
        <v/>
      </c>
      <c r="H241" s="329">
        <f>G241/$G$262</f>
        <v/>
      </c>
      <c r="I241" s="317">
        <f>ROUND(F241*Прил.10!$D$13,2)</f>
        <v/>
      </c>
      <c r="J241" s="317">
        <f>ROUND(I241*E241,2)</f>
        <v/>
      </c>
    </row>
    <row r="242" outlineLevel="1" ht="25.5" customFormat="1" customHeight="1" s="359">
      <c r="A242" s="416" t="n">
        <v>214</v>
      </c>
      <c r="B242" s="416" t="inlineStr">
        <is>
          <t>101-1561</t>
        </is>
      </c>
      <c r="C242" s="423" t="inlineStr">
        <is>
          <t>Битумы нефтяные дорожные жидкие, класс МГ, СГ</t>
        </is>
      </c>
      <c r="D242" s="416" t="inlineStr">
        <is>
          <t>т</t>
        </is>
      </c>
      <c r="E242" s="424" t="n">
        <v>0.002243</v>
      </c>
      <c r="F242" s="425" t="n">
        <v>1487.6</v>
      </c>
      <c r="G242" s="317">
        <f>ROUND(E242*F242,2)</f>
        <v/>
      </c>
      <c r="H242" s="329">
        <f>G242/$G$262</f>
        <v/>
      </c>
      <c r="I242" s="317">
        <f>ROUND(F242*Прил.10!$D$13,2)</f>
        <v/>
      </c>
      <c r="J242" s="317">
        <f>ROUND(I242*E242,2)</f>
        <v/>
      </c>
    </row>
    <row r="243" outlineLevel="1" ht="14.25" customFormat="1" customHeight="1" s="359">
      <c r="A243" s="416" t="n">
        <v>215</v>
      </c>
      <c r="B243" s="416" t="inlineStr">
        <is>
          <t>113-1786</t>
        </is>
      </c>
      <c r="C243" s="423" t="inlineStr">
        <is>
          <t>Лак битумный БТ-123</t>
        </is>
      </c>
      <c r="D243" s="416" t="inlineStr">
        <is>
          <t>т</t>
        </is>
      </c>
      <c r="E243" s="424" t="n">
        <v>0.000357</v>
      </c>
      <c r="F243" s="425" t="n">
        <v>7826.9</v>
      </c>
      <c r="G243" s="317">
        <f>ROUND(E243*F243,2)</f>
        <v/>
      </c>
      <c r="H243" s="329">
        <f>G243/$G$262</f>
        <v/>
      </c>
      <c r="I243" s="317">
        <f>ROUND(F243*Прил.10!$D$13,2)</f>
        <v/>
      </c>
      <c r="J243" s="317">
        <f>ROUND(I243*E243,2)</f>
        <v/>
      </c>
    </row>
    <row r="244" outlineLevel="1" ht="14.25" customFormat="1" customHeight="1" s="359">
      <c r="A244" s="416" t="n">
        <v>216</v>
      </c>
      <c r="B244" s="416" t="inlineStr">
        <is>
          <t>101-0069</t>
        </is>
      </c>
      <c r="C244" s="423" t="inlineStr">
        <is>
          <t>Бензин авиационный Б-70</t>
        </is>
      </c>
      <c r="D244" s="416" t="inlineStr">
        <is>
          <t>т</t>
        </is>
      </c>
      <c r="E244" s="424" t="n">
        <v>0.0005999999999999999</v>
      </c>
      <c r="F244" s="425" t="n">
        <v>4488.4</v>
      </c>
      <c r="G244" s="317">
        <f>ROUND(E244*F244,2)</f>
        <v/>
      </c>
      <c r="H244" s="329">
        <f>G244/$G$262</f>
        <v/>
      </c>
      <c r="I244" s="317">
        <f>ROUND(F244*Прил.10!$D$13,2)</f>
        <v/>
      </c>
      <c r="J244" s="317">
        <f>ROUND(I244*E244,2)</f>
        <v/>
      </c>
    </row>
    <row r="245" outlineLevel="1" ht="63.75" customFormat="1" customHeight="1" s="359">
      <c r="A245" s="416" t="n">
        <v>217</v>
      </c>
      <c r="B245" s="416" t="inlineStr">
        <is>
          <t>103-0006</t>
        </is>
      </c>
      <c r="C245" s="423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5" s="416" t="inlineStr">
        <is>
          <t>м</t>
        </is>
      </c>
      <c r="E245" s="424" t="n">
        <v>0.08749999999999999</v>
      </c>
      <c r="F245" s="425" t="n">
        <v>28.05</v>
      </c>
      <c r="G245" s="317">
        <f>ROUND(E245*F245,2)</f>
        <v/>
      </c>
      <c r="H245" s="329">
        <f>G245/$G$262</f>
        <v/>
      </c>
      <c r="I245" s="317">
        <f>ROUND(F245*Прил.10!$D$13,2)</f>
        <v/>
      </c>
      <c r="J245" s="317">
        <f>ROUND(I245*E245,2)</f>
        <v/>
      </c>
    </row>
    <row r="246" outlineLevel="1" ht="14.25" customFormat="1" customHeight="1" s="359">
      <c r="A246" s="416" t="n">
        <v>218</v>
      </c>
      <c r="B246" s="416" t="inlineStr">
        <is>
          <t>101-1515</t>
        </is>
      </c>
      <c r="C246" s="423" t="inlineStr">
        <is>
          <t>Электроды диаметром 4 мм Э46</t>
        </is>
      </c>
      <c r="D246" s="416" t="inlineStr">
        <is>
          <t>т</t>
        </is>
      </c>
      <c r="E246" s="424" t="n">
        <v>0.00019</v>
      </c>
      <c r="F246" s="425" t="n">
        <v>10749</v>
      </c>
      <c r="G246" s="317">
        <f>ROUND(E246*F246,2)</f>
        <v/>
      </c>
      <c r="H246" s="329">
        <f>G246/$G$262</f>
        <v/>
      </c>
      <c r="I246" s="317">
        <f>ROUND(F246*Прил.10!$D$13,2)</f>
        <v/>
      </c>
      <c r="J246" s="317">
        <f>ROUND(I246*E246,2)</f>
        <v/>
      </c>
    </row>
    <row r="247" outlineLevel="1" ht="14.25" customFormat="1" customHeight="1" s="359">
      <c r="A247" s="416" t="n">
        <v>219</v>
      </c>
      <c r="B247" s="416" t="inlineStr">
        <is>
          <t>401-0007</t>
        </is>
      </c>
      <c r="C247" s="423" t="inlineStr">
        <is>
          <t>Бетон тяжелый, класс В20 (М250)</t>
        </is>
      </c>
      <c r="D247" s="416" t="inlineStr">
        <is>
          <t>м3</t>
        </is>
      </c>
      <c r="E247" s="424" t="n">
        <v>0.0016</v>
      </c>
      <c r="F247" s="425" t="n">
        <v>665</v>
      </c>
      <c r="G247" s="317">
        <f>ROUND(E247*F247,2)</f>
        <v/>
      </c>
      <c r="H247" s="329">
        <f>G247/$G$262</f>
        <v/>
      </c>
      <c r="I247" s="317">
        <f>ROUND(F247*Прил.10!$D$13,2)</f>
        <v/>
      </c>
      <c r="J247" s="317">
        <f>ROUND(I247*E247,2)</f>
        <v/>
      </c>
    </row>
    <row r="248" outlineLevel="1" ht="14.25" customFormat="1" customHeight="1" s="359">
      <c r="A248" s="416" t="n">
        <v>220</v>
      </c>
      <c r="B248" s="416" t="inlineStr">
        <is>
          <t>101-1292</t>
        </is>
      </c>
      <c r="C248" s="423" t="inlineStr">
        <is>
          <t>Уайт-спирит</t>
        </is>
      </c>
      <c r="D248" s="416" t="inlineStr">
        <is>
          <t>т</t>
        </is>
      </c>
      <c r="E248" s="424" t="n">
        <v>0.000135</v>
      </c>
      <c r="F248" s="425" t="n">
        <v>6667</v>
      </c>
      <c r="G248" s="317">
        <f>ROUND(E248*F248,2)</f>
        <v/>
      </c>
      <c r="H248" s="329">
        <f>G248/$G$262</f>
        <v/>
      </c>
      <c r="I248" s="317">
        <f>ROUND(F248*Прил.10!$D$13,2)</f>
        <v/>
      </c>
      <c r="J248" s="317">
        <f>ROUND(I248*E248,2)</f>
        <v/>
      </c>
    </row>
    <row r="249" outlineLevel="1" ht="25.5" customFormat="1" customHeight="1" s="359">
      <c r="A249" s="416" t="n">
        <v>221</v>
      </c>
      <c r="B249" s="416" t="inlineStr">
        <is>
          <t>101-0388</t>
        </is>
      </c>
      <c r="C249" s="423" t="inlineStr">
        <is>
          <t>Краски масляные земляные марки МА-0115 мумия, сурик железный</t>
        </is>
      </c>
      <c r="D249" s="416" t="inlineStr">
        <is>
          <t>т</t>
        </is>
      </c>
      <c r="E249" s="424" t="n">
        <v>3.7e-05</v>
      </c>
      <c r="F249" s="425" t="n">
        <v>15119</v>
      </c>
      <c r="G249" s="317">
        <f>ROUND(E249*F249,2)</f>
        <v/>
      </c>
      <c r="H249" s="329">
        <f>G249/$G$262</f>
        <v/>
      </c>
      <c r="I249" s="317">
        <f>ROUND(F249*Прил.10!$D$13,2)</f>
        <v/>
      </c>
      <c r="J249" s="317">
        <f>ROUND(I249*E249,2)</f>
        <v/>
      </c>
    </row>
    <row r="250" outlineLevel="1" ht="14.25" customFormat="1" customHeight="1" s="359">
      <c r="A250" s="416" t="n">
        <v>222</v>
      </c>
      <c r="B250" s="416" t="inlineStr">
        <is>
          <t>101-1019</t>
        </is>
      </c>
      <c r="C250" s="423" t="inlineStr">
        <is>
          <t>Швеллеры № 40 из стали марки Ст0</t>
        </is>
      </c>
      <c r="D250" s="416" t="inlineStr">
        <is>
          <t>т</t>
        </is>
      </c>
      <c r="E250" s="424" t="n">
        <v>9.2e-05</v>
      </c>
      <c r="F250" s="425" t="n">
        <v>4920</v>
      </c>
      <c r="G250" s="317">
        <f>ROUND(E250*F250,2)</f>
        <v/>
      </c>
      <c r="H250" s="329">
        <f>G250/$G$262</f>
        <v/>
      </c>
      <c r="I250" s="317">
        <f>ROUND(F250*Прил.10!$D$13,2)</f>
        <v/>
      </c>
      <c r="J250" s="317">
        <f>ROUND(I250*E250,2)</f>
        <v/>
      </c>
    </row>
    <row r="251" outlineLevel="1" ht="51" customFormat="1" customHeight="1" s="359">
      <c r="A251" s="416" t="n">
        <v>223</v>
      </c>
      <c r="B251" s="416" t="inlineStr">
        <is>
          <t>201-0756</t>
        </is>
      </c>
      <c r="C251" s="423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1" s="416" t="inlineStr">
        <is>
          <t>т</t>
        </is>
      </c>
      <c r="E251" s="424" t="n">
        <v>4.8e-05</v>
      </c>
      <c r="F251" s="425" t="n">
        <v>7712</v>
      </c>
      <c r="G251" s="317">
        <f>ROUND(E251*F251,2)</f>
        <v/>
      </c>
      <c r="H251" s="329">
        <f>G251/$G$262</f>
        <v/>
      </c>
      <c r="I251" s="317">
        <f>ROUND(F251*Прил.10!$D$13,2)</f>
        <v/>
      </c>
      <c r="J251" s="317">
        <f>ROUND(I251*E251,2)</f>
        <v/>
      </c>
    </row>
    <row r="252" outlineLevel="1" ht="14.25" customFormat="1" customHeight="1" s="359">
      <c r="A252" s="416" t="n">
        <v>224</v>
      </c>
      <c r="B252" s="416" t="inlineStr">
        <is>
          <t>101-2467</t>
        </is>
      </c>
      <c r="C252" s="423" t="inlineStr">
        <is>
          <t>Растворитель марки Р-4</t>
        </is>
      </c>
      <c r="D252" s="416" t="inlineStr">
        <is>
          <t>т</t>
        </is>
      </c>
      <c r="E252" s="424" t="n">
        <v>2.9e-05</v>
      </c>
      <c r="F252" s="425" t="n">
        <v>9420</v>
      </c>
      <c r="G252" s="317">
        <f>ROUND(E252*F252,2)</f>
        <v/>
      </c>
      <c r="H252" s="329">
        <f>G252/$G$262</f>
        <v/>
      </c>
      <c r="I252" s="317">
        <f>ROUND(F252*Прил.10!$D$13,2)</f>
        <v/>
      </c>
      <c r="J252" s="317">
        <f>ROUND(I252*E252,2)</f>
        <v/>
      </c>
    </row>
    <row r="253" outlineLevel="1" ht="14.25" customFormat="1" customHeight="1" s="359">
      <c r="A253" s="416" t="n">
        <v>225</v>
      </c>
      <c r="B253" s="416" t="inlineStr">
        <is>
          <t>509-1206</t>
        </is>
      </c>
      <c r="C253" s="423" t="inlineStr">
        <is>
          <t>Парафины нефтяные твердые марки Т-1</t>
        </is>
      </c>
      <c r="D253" s="416" t="inlineStr">
        <is>
          <t>т</t>
        </is>
      </c>
      <c r="E253" s="424" t="n">
        <v>3e-05</v>
      </c>
      <c r="F253" s="425" t="n">
        <v>8105.71</v>
      </c>
      <c r="G253" s="317">
        <f>ROUND(E253*F253,2)</f>
        <v/>
      </c>
      <c r="H253" s="329">
        <f>G253/$G$262</f>
        <v/>
      </c>
      <c r="I253" s="317">
        <f>ROUND(F253*Прил.10!$D$13,2)</f>
        <v/>
      </c>
      <c r="J253" s="317">
        <f>ROUND(I253*E253,2)</f>
        <v/>
      </c>
    </row>
    <row r="254" outlineLevel="1" ht="14.25" customFormat="1" customHeight="1" s="359">
      <c r="A254" s="416" t="n">
        <v>226</v>
      </c>
      <c r="B254" s="416" t="inlineStr">
        <is>
          <t>113-0021</t>
        </is>
      </c>
      <c r="C254" s="423" t="inlineStr">
        <is>
          <t>Грунтовка ГФ-021 красно-коричневая</t>
        </is>
      </c>
      <c r="D254" s="416" t="inlineStr">
        <is>
          <t>т</t>
        </is>
      </c>
      <c r="E254" s="424" t="n">
        <v>1.5e-05</v>
      </c>
      <c r="F254" s="425" t="n">
        <v>15620</v>
      </c>
      <c r="G254" s="317">
        <f>ROUND(E254*F254,2)</f>
        <v/>
      </c>
      <c r="H254" s="329">
        <f>G254/$G$262</f>
        <v/>
      </c>
      <c r="I254" s="317">
        <f>ROUND(F254*Прил.10!$D$13,2)</f>
        <v/>
      </c>
      <c r="J254" s="317">
        <f>ROUND(I254*E254,2)</f>
        <v/>
      </c>
    </row>
    <row r="255" outlineLevel="1" ht="14.25" customFormat="1" customHeight="1" s="359">
      <c r="A255" s="416" t="n">
        <v>227</v>
      </c>
      <c r="B255" s="416" t="inlineStr">
        <is>
          <t>101-0309</t>
        </is>
      </c>
      <c r="C255" s="423" t="inlineStr">
        <is>
          <t>Канаты пеньковые пропитанные</t>
        </is>
      </c>
      <c r="D255" s="416" t="inlineStr">
        <is>
          <t>т</t>
        </is>
      </c>
      <c r="E255" s="424" t="n">
        <v>5e-06</v>
      </c>
      <c r="F255" s="425" t="n">
        <v>37900</v>
      </c>
      <c r="G255" s="317">
        <f>ROUND(E255*F255,2)</f>
        <v/>
      </c>
      <c r="H255" s="329">
        <f>G255/$G$262</f>
        <v/>
      </c>
      <c r="I255" s="317">
        <f>ROUND(F255*Прил.10!$D$13,2)</f>
        <v/>
      </c>
      <c r="J255" s="317">
        <f>ROUND(I255*E255,2)</f>
        <v/>
      </c>
    </row>
    <row r="256" outlineLevel="1" ht="25.5" customFormat="1" customHeight="1" s="359">
      <c r="A256" s="416" t="n">
        <v>228</v>
      </c>
      <c r="B256" s="416" t="inlineStr">
        <is>
          <t>113-0551</t>
        </is>
      </c>
      <c r="C256" s="423" t="inlineStr">
        <is>
          <t>Жидкость гидрофобизирующая Типром К люкс</t>
        </is>
      </c>
      <c r="D256" s="416" t="inlineStr">
        <is>
          <t>л</t>
        </is>
      </c>
      <c r="E256" s="424" t="n">
        <v>0.0025</v>
      </c>
      <c r="F256" s="425" t="n">
        <v>55.89</v>
      </c>
      <c r="G256" s="317">
        <f>ROUND(E256*F256,2)</f>
        <v/>
      </c>
      <c r="H256" s="329">
        <f>G256/$G$262</f>
        <v/>
      </c>
      <c r="I256" s="317">
        <f>ROUND(F256*Прил.10!$D$13,2)</f>
        <v/>
      </c>
      <c r="J256" s="317">
        <f>ROUND(I256*E256,2)</f>
        <v/>
      </c>
    </row>
    <row r="257" outlineLevel="1" ht="38.25" customFormat="1" customHeight="1" s="359">
      <c r="A257" s="416" t="n">
        <v>229</v>
      </c>
      <c r="B257" s="416" t="inlineStr">
        <is>
          <t>102-0023</t>
        </is>
      </c>
      <c r="C257" s="423" t="inlineStr">
        <is>
          <t>Бруски обрезные хвойных пород длиной 4-6,5 м, шириной 75-150 мм, толщиной 40-75 мм, I сорта</t>
        </is>
      </c>
      <c r="D257" s="416" t="inlineStr">
        <is>
          <t>м3</t>
        </is>
      </c>
      <c r="E257" s="424" t="n">
        <v>4.9e-05</v>
      </c>
      <c r="F257" s="425" t="n">
        <v>1700</v>
      </c>
      <c r="G257" s="317">
        <f>ROUND(E257*F257,2)</f>
        <v/>
      </c>
      <c r="H257" s="329">
        <f>G257/$G$262</f>
        <v/>
      </c>
      <c r="I257" s="317">
        <f>ROUND(F257*Прил.10!$D$13,2)</f>
        <v/>
      </c>
      <c r="J257" s="317">
        <f>ROUND(I257*E257,2)</f>
        <v/>
      </c>
    </row>
    <row r="258" outlineLevel="1" ht="63.75" customFormat="1" customHeight="1" s="359">
      <c r="A258" s="416" t="n">
        <v>230</v>
      </c>
      <c r="B258" s="416" t="inlineStr">
        <is>
          <t>508-0097</t>
        </is>
      </c>
      <c r="C258" s="423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8" s="416" t="inlineStr">
        <is>
          <t>10 м</t>
        </is>
      </c>
      <c r="E258" s="424" t="n">
        <v>0.0008899999999999999</v>
      </c>
      <c r="F258" s="425" t="n">
        <v>50.24</v>
      </c>
      <c r="G258" s="317">
        <f>ROUND(E258*F258,2)</f>
        <v/>
      </c>
      <c r="H258" s="329">
        <f>G258/$G$262</f>
        <v/>
      </c>
      <c r="I258" s="317">
        <f>ROUND(F258*Прил.10!$D$13,2)</f>
        <v/>
      </c>
      <c r="J258" s="317">
        <f>ROUND(I258*E258,2)</f>
        <v/>
      </c>
    </row>
    <row r="259" outlineLevel="1" ht="14.25" customFormat="1" customHeight="1" s="359">
      <c r="A259" s="416" t="n">
        <v>231</v>
      </c>
      <c r="B259" s="416" t="inlineStr">
        <is>
          <t>201-0798</t>
        </is>
      </c>
      <c r="C259" s="423" t="inlineStr">
        <is>
          <t>Кондуктор инвентарный металлический</t>
        </is>
      </c>
      <c r="D259" s="416" t="inlineStr">
        <is>
          <t>шт.</t>
        </is>
      </c>
      <c r="E259" s="424" t="n">
        <v>8.000000000000001e-05</v>
      </c>
      <c r="F259" s="425" t="n">
        <v>346</v>
      </c>
      <c r="G259" s="317">
        <f>ROUND(E259*F259,2)</f>
        <v/>
      </c>
      <c r="H259" s="329">
        <f>G259/$G$262</f>
        <v/>
      </c>
      <c r="I259" s="317">
        <f>ROUND(F259*Прил.10!$D$13,2)</f>
        <v/>
      </c>
      <c r="J259" s="317">
        <f>ROUND(I259*E259,2)</f>
        <v/>
      </c>
    </row>
    <row r="260" outlineLevel="1" ht="14.25" customFormat="1" customHeight="1" s="359">
      <c r="A260" s="416" t="n">
        <v>232</v>
      </c>
      <c r="B260" s="416" t="inlineStr">
        <is>
          <t>101-1757</t>
        </is>
      </c>
      <c r="C260" s="423" t="inlineStr">
        <is>
          <t>Ветошь</t>
        </is>
      </c>
      <c r="D260" s="416" t="inlineStr">
        <is>
          <t>кг</t>
        </is>
      </c>
      <c r="E260" s="424" t="n">
        <v>0.014696</v>
      </c>
      <c r="F260" s="425" t="n">
        <v>1.82</v>
      </c>
      <c r="G260" s="317">
        <f>ROUND(E260*F260,2)</f>
        <v/>
      </c>
      <c r="H260" s="329">
        <f>G260/$G$262</f>
        <v/>
      </c>
      <c r="I260" s="317">
        <f>ROUND(F260*Прил.10!$D$13,2)</f>
        <v/>
      </c>
      <c r="J260" s="317">
        <f>ROUND(I260*E260,2)</f>
        <v/>
      </c>
    </row>
    <row r="261" ht="14.25" customFormat="1" customHeight="1" s="359">
      <c r="A261" s="416" t="n"/>
      <c r="B261" s="416" t="n"/>
      <c r="C261" s="423" t="inlineStr">
        <is>
          <t>Итого прочие материалы</t>
        </is>
      </c>
      <c r="D261" s="416" t="n"/>
      <c r="E261" s="424" t="n"/>
      <c r="F261" s="425" t="n"/>
      <c r="G261" s="344">
        <f>SUM(G116:G260)</f>
        <v/>
      </c>
      <c r="H261" s="329">
        <f>G261/$G$262</f>
        <v/>
      </c>
      <c r="I261" s="317" t="n"/>
      <c r="J261" s="344">
        <f>SUM(J116:J260)</f>
        <v/>
      </c>
    </row>
    <row r="262" ht="14.25" customFormat="1" customHeight="1" s="359">
      <c r="A262" s="416" t="n"/>
      <c r="B262" s="416" t="n"/>
      <c r="C262" s="406" t="inlineStr">
        <is>
          <t>Итого по разделу «Материалы»</t>
        </is>
      </c>
      <c r="D262" s="416" t="n"/>
      <c r="E262" s="424" t="n"/>
      <c r="F262" s="425" t="n"/>
      <c r="G262" s="317">
        <f>G115+G261</f>
        <v/>
      </c>
      <c r="H262" s="329">
        <f>G262/$G$262</f>
        <v/>
      </c>
      <c r="I262" s="317" t="n"/>
      <c r="J262" s="317">
        <f>J115+J261</f>
        <v/>
      </c>
    </row>
    <row r="263" ht="14.25" customFormat="1" customHeight="1" s="359">
      <c r="A263" s="416" t="n"/>
      <c r="B263" s="416" t="n"/>
      <c r="C263" s="423" t="inlineStr">
        <is>
          <t>ИТОГО ПО РМ</t>
        </is>
      </c>
      <c r="D263" s="416" t="n"/>
      <c r="E263" s="424" t="n"/>
      <c r="F263" s="425" t="n"/>
      <c r="G263" s="317">
        <f>G14+G90+G262</f>
        <v/>
      </c>
      <c r="H263" s="426" t="n"/>
      <c r="I263" s="317" t="n"/>
      <c r="J263" s="317">
        <f>J14+J90+J262</f>
        <v/>
      </c>
    </row>
    <row r="264" ht="14.25" customFormat="1" customHeight="1" s="359">
      <c r="A264" s="416" t="n"/>
      <c r="B264" s="416" t="n"/>
      <c r="C264" s="423" t="inlineStr">
        <is>
          <t>Накладные расходы</t>
        </is>
      </c>
      <c r="D264" s="345">
        <f>ROUND(G264/(G$16+$G$14),2)</f>
        <v/>
      </c>
      <c r="E264" s="424" t="n"/>
      <c r="F264" s="425" t="n"/>
      <c r="G264" s="317" t="n">
        <v>55564</v>
      </c>
      <c r="H264" s="426" t="n"/>
      <c r="I264" s="317" t="n"/>
      <c r="J264" s="317">
        <f>ROUND(D264*(J14+J16),2)</f>
        <v/>
      </c>
    </row>
    <row r="265" ht="14.25" customFormat="1" customHeight="1" s="359">
      <c r="A265" s="416" t="n"/>
      <c r="B265" s="416" t="n"/>
      <c r="C265" s="423" t="inlineStr">
        <is>
          <t>Сметная прибыль</t>
        </is>
      </c>
      <c r="D265" s="345">
        <f>ROUND(G265/(G$14+G$16),2)</f>
        <v/>
      </c>
      <c r="E265" s="424" t="n"/>
      <c r="F265" s="425" t="n"/>
      <c r="G265" s="317" t="n">
        <v>34134</v>
      </c>
      <c r="H265" s="426" t="n"/>
      <c r="I265" s="317" t="n"/>
      <c r="J265" s="317">
        <f>ROUND(D265*(J14+J16),2)</f>
        <v/>
      </c>
    </row>
    <row r="266" ht="14.25" customFormat="1" customHeight="1" s="359">
      <c r="A266" s="416" t="n"/>
      <c r="B266" s="416" t="n"/>
      <c r="C266" s="423" t="inlineStr">
        <is>
          <t>Итого СМР (с НР и СП)</t>
        </is>
      </c>
      <c r="D266" s="416" t="n"/>
      <c r="E266" s="424" t="n"/>
      <c r="F266" s="425" t="n"/>
      <c r="G266" s="317">
        <f>ROUND((G14+G90+G262+G264+G265),2)</f>
        <v/>
      </c>
      <c r="H266" s="426" t="n"/>
      <c r="I266" s="317" t="n"/>
      <c r="J266" s="317">
        <f>ROUND((J14+J90+J262+J264+J265),2)</f>
        <v/>
      </c>
    </row>
    <row r="267" ht="14.25" customFormat="1" customHeight="1" s="359">
      <c r="A267" s="416" t="n"/>
      <c r="B267" s="416" t="n"/>
      <c r="C267" s="423" t="inlineStr">
        <is>
          <t>ВСЕГО СМР + ОБОРУДОВАНИЕ</t>
        </is>
      </c>
      <c r="D267" s="416" t="n"/>
      <c r="E267" s="424" t="n"/>
      <c r="F267" s="425" t="n"/>
      <c r="G267" s="317">
        <f>G266+G99</f>
        <v/>
      </c>
      <c r="H267" s="426" t="n"/>
      <c r="I267" s="317" t="n"/>
      <c r="J267" s="317">
        <f>J266+J99</f>
        <v/>
      </c>
    </row>
    <row r="268" ht="34.5" customFormat="1" customHeight="1" s="359">
      <c r="A268" s="416" t="n"/>
      <c r="B268" s="416" t="n"/>
      <c r="C268" s="423" t="inlineStr">
        <is>
          <t>ИТОГО ПОКАЗАТЕЛЬ НА ЕД. ИЗМ.</t>
        </is>
      </c>
      <c r="D268" s="416" t="inlineStr">
        <is>
          <t>ед.</t>
        </is>
      </c>
      <c r="E268" s="424" t="n">
        <v>1</v>
      </c>
      <c r="F268" s="425" t="n"/>
      <c r="G268" s="317">
        <f>G267/E268</f>
        <v/>
      </c>
      <c r="H268" s="426" t="n"/>
      <c r="I268" s="317" t="n"/>
      <c r="J268" s="317">
        <f>J267/E268</f>
        <v/>
      </c>
    </row>
    <row r="270" ht="14.25" customFormat="1" customHeight="1" s="359">
      <c r="A270" s="358" t="inlineStr">
        <is>
          <t>Составил ______________________     Д.Ю. Нефедова</t>
        </is>
      </c>
      <c r="B270" s="359" t="n"/>
      <c r="C270" s="359" t="n"/>
      <c r="D270" s="359" t="n"/>
      <c r="E270" s="359" t="n"/>
      <c r="F270" s="359" t="n"/>
      <c r="G270" s="359" t="n"/>
      <c r="H270" s="359" t="n"/>
      <c r="I270" s="359" t="n"/>
    </row>
    <row r="271" ht="14.25" customFormat="1" customHeight="1" s="359">
      <c r="A271" s="374" t="inlineStr">
        <is>
          <t xml:space="preserve">                         (подпись, инициалы, фамилия)</t>
        </is>
      </c>
      <c r="B271" s="359" t="n"/>
      <c r="C271" s="359" t="n"/>
      <c r="D271" s="359" t="n"/>
      <c r="E271" s="359" t="n"/>
      <c r="F271" s="359" t="n"/>
      <c r="G271" s="359" t="n"/>
      <c r="H271" s="359" t="n"/>
      <c r="I271" s="359" t="n"/>
    </row>
    <row r="272" ht="14.25" customFormat="1" customHeight="1" s="359">
      <c r="A272" s="358" t="n"/>
      <c r="B272" s="359" t="n"/>
      <c r="C272" s="359" t="n"/>
      <c r="D272" s="359" t="n"/>
      <c r="E272" s="359" t="n"/>
      <c r="F272" s="359" t="n"/>
      <c r="G272" s="359" t="n"/>
      <c r="H272" s="359" t="n"/>
      <c r="I272" s="359" t="n"/>
    </row>
    <row r="273" ht="14.25" customFormat="1" customHeight="1" s="359">
      <c r="A273" s="358" t="inlineStr">
        <is>
          <t>Проверил ______________________        А.В. Костянецкая</t>
        </is>
      </c>
      <c r="B273" s="359" t="n"/>
      <c r="C273" s="359" t="n"/>
      <c r="D273" s="359" t="n"/>
      <c r="E273" s="359" t="n"/>
      <c r="F273" s="359" t="n"/>
      <c r="G273" s="359" t="n"/>
      <c r="H273" s="359" t="n"/>
      <c r="I273" s="359" t="n"/>
    </row>
    <row r="274" ht="14.25" customFormat="1" customHeight="1" s="359">
      <c r="A274" s="374" t="inlineStr">
        <is>
          <t xml:space="preserve">                        (подпись, инициалы, фамилия)</t>
        </is>
      </c>
      <c r="B274" s="359" t="n"/>
      <c r="C274" s="359" t="n"/>
      <c r="D274" s="359" t="n"/>
      <c r="E274" s="359" t="n"/>
      <c r="F274" s="359" t="n"/>
      <c r="G274" s="359" t="n"/>
      <c r="H274" s="359" t="n"/>
      <c r="I274" s="359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3" workbookViewId="0">
      <selection activeCell="J40" sqref="J40"/>
    </sheetView>
  </sheetViews>
  <sheetFormatPr baseColWidth="8" defaultRowHeight="15"/>
  <cols>
    <col width="5.7109375" customWidth="1" style="361" min="1" max="1"/>
    <col width="17.5703125" customWidth="1" style="361" min="2" max="2"/>
    <col width="39.140625" customWidth="1" style="361" min="3" max="3"/>
    <col width="10.7109375" customWidth="1" style="361" min="4" max="4"/>
    <col width="13.85546875" customWidth="1" style="361" min="5" max="5"/>
    <col width="13.28515625" customWidth="1" style="361" min="6" max="6"/>
    <col width="14.140625" customWidth="1" style="361" min="7" max="7"/>
  </cols>
  <sheetData>
    <row r="1">
      <c r="A1" s="431" t="inlineStr">
        <is>
          <t>Приложение №6</t>
        </is>
      </c>
    </row>
    <row r="2" ht="21.75" customHeight="1" s="361">
      <c r="A2" s="431" t="n"/>
      <c r="B2" s="431" t="n"/>
      <c r="C2" s="431" t="n"/>
      <c r="D2" s="431" t="n"/>
      <c r="E2" s="431" t="n"/>
      <c r="F2" s="431" t="n"/>
      <c r="G2" s="431" t="n"/>
    </row>
    <row r="3">
      <c r="A3" s="387" t="inlineStr">
        <is>
          <t>Расчет стоимости оборудования</t>
        </is>
      </c>
    </row>
    <row r="4" ht="25.5" customHeight="1" s="361">
      <c r="A4" s="390" t="inlineStr">
        <is>
          <t>Ячейка трёхобмоточного трансформатора Т220/35(20,110)/НН, мощность 100МВА</t>
        </is>
      </c>
    </row>
    <row r="5">
      <c r="A5" s="358" t="n"/>
      <c r="B5" s="358" t="n"/>
      <c r="C5" s="358" t="n"/>
      <c r="D5" s="358" t="n"/>
      <c r="E5" s="358" t="n"/>
      <c r="F5" s="358" t="n"/>
      <c r="G5" s="358" t="n"/>
    </row>
    <row r="6" ht="30" customHeight="1" s="361">
      <c r="A6" s="436" t="inlineStr">
        <is>
          <t>№ пп.</t>
        </is>
      </c>
      <c r="B6" s="436" t="inlineStr">
        <is>
          <t>Код ресурса</t>
        </is>
      </c>
      <c r="C6" s="436" t="inlineStr">
        <is>
          <t>Наименование</t>
        </is>
      </c>
      <c r="D6" s="436" t="inlineStr">
        <is>
          <t>Ед. изм.</t>
        </is>
      </c>
      <c r="E6" s="416" t="inlineStr">
        <is>
          <t>Кол-во единиц по проектным данным</t>
        </is>
      </c>
      <c r="F6" s="436" t="inlineStr">
        <is>
          <t>Сметная стоимость в ценах на 01.01.2000 (руб.)</t>
        </is>
      </c>
      <c r="G6" s="482" t="n"/>
    </row>
    <row r="7">
      <c r="A7" s="484" t="n"/>
      <c r="B7" s="484" t="n"/>
      <c r="C7" s="484" t="n"/>
      <c r="D7" s="484" t="n"/>
      <c r="E7" s="484" t="n"/>
      <c r="F7" s="416" t="inlineStr">
        <is>
          <t>на ед. изм.</t>
        </is>
      </c>
      <c r="G7" s="416" t="inlineStr">
        <is>
          <t>общая</t>
        </is>
      </c>
    </row>
    <row r="8">
      <c r="A8" s="416" t="n">
        <v>1</v>
      </c>
      <c r="B8" s="416" t="n">
        <v>2</v>
      </c>
      <c r="C8" s="416" t="n">
        <v>3</v>
      </c>
      <c r="D8" s="416" t="n">
        <v>4</v>
      </c>
      <c r="E8" s="416" t="n">
        <v>5</v>
      </c>
      <c r="F8" s="416" t="n">
        <v>6</v>
      </c>
      <c r="G8" s="416" t="n">
        <v>7</v>
      </c>
    </row>
    <row r="9" ht="15" customHeight="1" s="361">
      <c r="A9" s="299" t="n"/>
      <c r="B9" s="423" t="inlineStr">
        <is>
          <t>ИНЖЕНЕРНОЕ ОБОРУДОВАНИЕ</t>
        </is>
      </c>
      <c r="C9" s="481" t="n"/>
      <c r="D9" s="481" t="n"/>
      <c r="E9" s="481" t="n"/>
      <c r="F9" s="481" t="n"/>
      <c r="G9" s="482" t="n"/>
    </row>
    <row r="10" ht="27" customHeight="1" s="361">
      <c r="A10" s="416" t="n"/>
      <c r="B10" s="406" t="n"/>
      <c r="C10" s="423" t="inlineStr">
        <is>
          <t>ИТОГО ИНЖЕНЕРНОЕ ОБОРУДОВАНИЕ</t>
        </is>
      </c>
      <c r="D10" s="406" t="n"/>
      <c r="E10" s="148" t="n"/>
      <c r="F10" s="425" t="n"/>
      <c r="G10" s="425" t="n">
        <v>0</v>
      </c>
    </row>
    <row r="11">
      <c r="A11" s="416" t="n"/>
      <c r="B11" s="423" t="inlineStr">
        <is>
          <t>ТЕХНОЛОГИЧЕСКОЕ ОБОРУДОВАНИЕ</t>
        </is>
      </c>
      <c r="C11" s="481" t="n"/>
      <c r="D11" s="481" t="n"/>
      <c r="E11" s="481" t="n"/>
      <c r="F11" s="481" t="n"/>
      <c r="G11" s="482" t="n"/>
    </row>
    <row r="12" ht="25.5" customHeight="1" s="361">
      <c r="A12" s="416" t="n">
        <v>1</v>
      </c>
      <c r="B12" s="424">
        <f>'Прил.5 Расчет СМР и ОБ'!B93</f>
        <v/>
      </c>
      <c r="C12" s="423">
        <f>'Прил.5 Расчет СМР и ОБ'!C93</f>
        <v/>
      </c>
      <c r="D12" s="416">
        <f>'Прил.5 Расчет СМР и ОБ'!D93</f>
        <v/>
      </c>
      <c r="E12" s="312">
        <f>'Прил.5 Расчет СМР и ОБ'!E93</f>
        <v/>
      </c>
      <c r="F12" s="317">
        <f>'Прил.5 Расчет СМР и ОБ'!F93</f>
        <v/>
      </c>
      <c r="G12" s="317">
        <f>ROUND(E12*F12,2)</f>
        <v/>
      </c>
    </row>
    <row r="13">
      <c r="A13" s="416" t="n">
        <v>2</v>
      </c>
      <c r="B13" s="416">
        <f>'Прил.5 Расчет СМР и ОБ'!B95</f>
        <v/>
      </c>
      <c r="C13" s="423">
        <f>'Прил.5 Расчет СМР и ОБ'!C95</f>
        <v/>
      </c>
      <c r="D13" s="416">
        <f>'Прил.5 Расчет СМР и ОБ'!D95</f>
        <v/>
      </c>
      <c r="E13" s="312">
        <f>'Прил.5 Расчет СМР и ОБ'!E95</f>
        <v/>
      </c>
      <c r="F13" s="317">
        <f>'Прил.5 Расчет СМР и ОБ'!F95</f>
        <v/>
      </c>
      <c r="G13" s="317">
        <f>ROUND(E13*F13,2)</f>
        <v/>
      </c>
    </row>
    <row r="14" s="361">
      <c r="A14" s="416" t="n">
        <v>3</v>
      </c>
      <c r="B14" s="416">
        <f>'Прил.5 Расчет СМР и ОБ'!B96</f>
        <v/>
      </c>
      <c r="C14" s="423">
        <f>'Прил.5 Расчет СМР и ОБ'!C96</f>
        <v/>
      </c>
      <c r="D14" s="416">
        <f>'Прил.5 Расчет СМР и ОБ'!D96</f>
        <v/>
      </c>
      <c r="E14" s="312">
        <f>'Прил.5 Расчет СМР и ОБ'!E96</f>
        <v/>
      </c>
      <c r="F14" s="317">
        <f>'Прил.5 Расчет СМР и ОБ'!F96</f>
        <v/>
      </c>
      <c r="G14" s="317">
        <f>ROUND(E14*F14,2)</f>
        <v/>
      </c>
    </row>
    <row r="15">
      <c r="A15" s="416" t="n">
        <v>4</v>
      </c>
      <c r="B15" s="416">
        <f>'Прил.5 Расчет СМР и ОБ'!B97</f>
        <v/>
      </c>
      <c r="C15" s="423">
        <f>'Прил.5 Расчет СМР и ОБ'!C97</f>
        <v/>
      </c>
      <c r="D15" s="416">
        <f>'Прил.5 Расчет СМР и ОБ'!D97</f>
        <v/>
      </c>
      <c r="E15" s="312">
        <f>'Прил.5 Расчет СМР и ОБ'!E97</f>
        <v/>
      </c>
      <c r="F15" s="317">
        <f>'Прил.5 Расчет СМР и ОБ'!F97</f>
        <v/>
      </c>
      <c r="G15" s="317">
        <f>ROUND(E15*F15,2)</f>
        <v/>
      </c>
    </row>
    <row r="16" ht="25.5" customHeight="1" s="361">
      <c r="A16" s="416" t="n"/>
      <c r="B16" s="423" t="n"/>
      <c r="C16" s="423" t="inlineStr">
        <is>
          <t>ИТОГО ТЕХНОЛОГИЧЕСКОЕ ОБОРУДОВАНИЕ</t>
        </is>
      </c>
      <c r="D16" s="423" t="n"/>
      <c r="E16" s="435" t="n"/>
      <c r="F16" s="425" t="n"/>
      <c r="G16" s="317">
        <f>SUM(G12:G15)</f>
        <v/>
      </c>
    </row>
    <row r="17" ht="19.5" customHeight="1" s="361">
      <c r="A17" s="416" t="n"/>
      <c r="B17" s="423" t="n"/>
      <c r="C17" s="423" t="inlineStr">
        <is>
          <t>Всего по разделу «Оборудование»</t>
        </is>
      </c>
      <c r="D17" s="423" t="n"/>
      <c r="E17" s="435" t="n"/>
      <c r="F17" s="425" t="n"/>
      <c r="G17" s="317">
        <f>G10+G16</f>
        <v/>
      </c>
    </row>
    <row r="18">
      <c r="A18" s="360" t="n"/>
      <c r="B18" s="348" t="n"/>
      <c r="C18" s="360" t="n"/>
      <c r="D18" s="360" t="n"/>
      <c r="E18" s="360" t="n"/>
      <c r="F18" s="360" t="n"/>
      <c r="G18" s="360" t="n"/>
    </row>
    <row r="19">
      <c r="A19" s="358" t="inlineStr">
        <is>
          <t>Составил ______________________    Д.Ю. Нефедова</t>
        </is>
      </c>
      <c r="B19" s="359" t="n"/>
      <c r="C19" s="359" t="n"/>
      <c r="D19" s="360" t="n"/>
      <c r="E19" s="360" t="n"/>
      <c r="F19" s="360" t="n"/>
      <c r="G19" s="360" t="n"/>
    </row>
    <row r="20">
      <c r="A20" s="374" t="inlineStr">
        <is>
          <t xml:space="preserve">                         (подпись, инициалы, фамилия)</t>
        </is>
      </c>
      <c r="B20" s="359" t="n"/>
      <c r="C20" s="359" t="n"/>
      <c r="D20" s="360" t="n"/>
      <c r="E20" s="360" t="n"/>
      <c r="F20" s="360" t="n"/>
      <c r="G20" s="360" t="n"/>
    </row>
    <row r="21">
      <c r="A21" s="358" t="n"/>
      <c r="B21" s="359" t="n"/>
      <c r="C21" s="359" t="n"/>
      <c r="D21" s="360" t="n"/>
      <c r="E21" s="360" t="n"/>
      <c r="F21" s="360" t="n"/>
      <c r="G21" s="360" t="n"/>
    </row>
    <row r="22">
      <c r="A22" s="358" t="inlineStr">
        <is>
          <t>Проверил ______________________        А.В. Костянецкая</t>
        </is>
      </c>
      <c r="B22" s="359" t="n"/>
      <c r="C22" s="359" t="n"/>
      <c r="D22" s="360" t="n"/>
      <c r="E22" s="360" t="n"/>
      <c r="F22" s="360" t="n"/>
      <c r="G22" s="360" t="n"/>
    </row>
    <row r="23">
      <c r="A23" s="374" t="inlineStr">
        <is>
          <t xml:space="preserve">                        (подпись, инициалы, фамилия)</t>
        </is>
      </c>
      <c r="B23" s="359" t="n"/>
      <c r="C23" s="359" t="n"/>
      <c r="D23" s="360" t="n"/>
      <c r="E23" s="360" t="n"/>
      <c r="F23" s="360" t="n"/>
      <c r="G23" s="36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61" min="1" max="1"/>
    <col width="29.7109375" customWidth="1" style="361" min="2" max="2"/>
    <col width="39.140625" customWidth="1" style="361" min="3" max="3"/>
    <col width="24.5703125" customWidth="1" style="361" min="4" max="4"/>
    <col width="24.85546875" customWidth="1" style="361" min="5" max="5"/>
    <col width="8.85546875" customWidth="1" style="361" min="6" max="6"/>
  </cols>
  <sheetData>
    <row r="1">
      <c r="B1" s="358" t="n"/>
      <c r="C1" s="358" t="n"/>
      <c r="D1" s="431" t="inlineStr">
        <is>
          <t>Приложение №7</t>
        </is>
      </c>
    </row>
    <row r="2">
      <c r="A2" s="431" t="n"/>
      <c r="B2" s="431" t="n"/>
      <c r="C2" s="431" t="n"/>
      <c r="D2" s="431" t="n"/>
    </row>
    <row r="3" ht="24.75" customHeight="1" s="361">
      <c r="A3" s="387" t="inlineStr">
        <is>
          <t>Расчет показателя УНЦ</t>
        </is>
      </c>
    </row>
    <row r="4" ht="24.75" customHeight="1" s="361">
      <c r="A4" s="387" t="n"/>
      <c r="B4" s="387" t="n"/>
      <c r="C4" s="387" t="n"/>
      <c r="D4" s="387" t="n"/>
    </row>
    <row r="5" ht="51" customHeight="1" s="361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</f>
        <v/>
      </c>
    </row>
    <row r="6" ht="19.9" customHeight="1" s="361">
      <c r="A6" s="390" t="inlineStr">
        <is>
          <t>Единица измерения  — 1 км</t>
        </is>
      </c>
      <c r="D6" s="390" t="n"/>
    </row>
    <row r="7">
      <c r="A7" s="358" t="n"/>
      <c r="B7" s="358" t="n"/>
      <c r="C7" s="358" t="n"/>
      <c r="D7" s="358" t="n"/>
    </row>
    <row r="8" ht="14.45" customHeight="1" s="361">
      <c r="A8" s="405" t="inlineStr">
        <is>
          <t>Код показателя</t>
        </is>
      </c>
      <c r="B8" s="405" t="inlineStr">
        <is>
          <t>Наименование показателя</t>
        </is>
      </c>
      <c r="C8" s="405" t="inlineStr">
        <is>
          <t>Наименование РМ, входящих в состав показателя</t>
        </is>
      </c>
      <c r="D8" s="405" t="inlineStr">
        <is>
          <t>Норматив цены на 01.01.2023, тыс.руб.</t>
        </is>
      </c>
    </row>
    <row r="9" ht="15" customHeight="1" s="361">
      <c r="A9" s="484" t="n"/>
      <c r="B9" s="484" t="n"/>
      <c r="C9" s="484" t="n"/>
      <c r="D9" s="484" t="n"/>
    </row>
    <row r="10">
      <c r="A10" s="416" t="n">
        <v>1</v>
      </c>
      <c r="B10" s="416" t="n">
        <v>2</v>
      </c>
      <c r="C10" s="416" t="n">
        <v>3</v>
      </c>
      <c r="D10" s="416" t="n">
        <v>4</v>
      </c>
    </row>
    <row r="11" ht="25.5" customHeight="1" s="361">
      <c r="A11" s="416" t="inlineStr">
        <is>
          <t>Т1-09-3</t>
        </is>
      </c>
      <c r="B11" s="416" t="inlineStr">
        <is>
          <t>УНЦ ячейки трансформатора 110 - 500 кВ</t>
        </is>
      </c>
      <c r="C11" s="356">
        <f>D5</f>
        <v/>
      </c>
      <c r="D11" s="357">
        <f>'Прил.4 РМ'!C41/1000</f>
        <v/>
      </c>
      <c r="E11" s="234" t="n"/>
    </row>
    <row r="12">
      <c r="A12" s="360" t="n"/>
      <c r="B12" s="348" t="n"/>
      <c r="C12" s="360" t="n"/>
      <c r="D12" s="360" t="n"/>
    </row>
    <row r="13" s="361">
      <c r="A13" s="358" t="inlineStr">
        <is>
          <t>Составил ______________________      Д.Ю. Нефедова</t>
        </is>
      </c>
      <c r="B13" s="359" t="n"/>
      <c r="C13" s="359" t="n"/>
      <c r="D13" s="360" t="n"/>
    </row>
    <row r="14">
      <c r="A14" s="374" t="inlineStr">
        <is>
          <t xml:space="preserve">                         (подпись, инициалы, фамилия)</t>
        </is>
      </c>
      <c r="B14" s="359" t="n"/>
      <c r="C14" s="359" t="n"/>
      <c r="D14" s="360" t="n"/>
    </row>
    <row r="15">
      <c r="A15" s="358" t="n"/>
      <c r="B15" s="359" t="n"/>
      <c r="C15" s="359" t="n"/>
      <c r="D15" s="360" t="n"/>
    </row>
    <row r="16">
      <c r="A16" s="358" t="inlineStr">
        <is>
          <t>Проверил ______________________        А.В. Костянецкая</t>
        </is>
      </c>
      <c r="B16" s="359" t="n"/>
      <c r="C16" s="359" t="n"/>
      <c r="D16" s="360" t="n"/>
    </row>
    <row r="17">
      <c r="A17" s="374" t="inlineStr">
        <is>
          <t xml:space="preserve">                        (подпись, инициалы, фамилия)</t>
        </is>
      </c>
      <c r="B17" s="359" t="n"/>
      <c r="C17" s="359" t="n"/>
      <c r="D17" s="36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3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61" min="1" max="1"/>
    <col width="40.7109375" customWidth="1" style="361" min="2" max="2"/>
    <col width="37" customWidth="1" style="361" min="3" max="3"/>
    <col width="32" customWidth="1" style="361" min="4" max="4"/>
    <col width="9.140625" customWidth="1" style="361" min="5" max="5"/>
  </cols>
  <sheetData>
    <row r="4" ht="15.75" customHeight="1" s="361">
      <c r="B4" s="394" t="inlineStr">
        <is>
          <t>Приложение № 10</t>
        </is>
      </c>
    </row>
    <row r="5" ht="18.75" customHeight="1" s="361">
      <c r="B5" s="189" t="n"/>
    </row>
    <row r="6" ht="15.75" customHeight="1" s="361">
      <c r="B6" s="395" t="inlineStr">
        <is>
          <t>Используемые индексы изменений сметной стоимости и нормы сопутствующих затрат</t>
        </is>
      </c>
    </row>
    <row r="7">
      <c r="B7" s="437" t="n"/>
    </row>
    <row r="8">
      <c r="B8" s="437" t="n"/>
      <c r="C8" s="437" t="n"/>
      <c r="D8" s="437" t="n"/>
      <c r="E8" s="437" t="n"/>
    </row>
    <row r="9" ht="47.25" customHeight="1" s="361">
      <c r="B9" s="405" t="inlineStr">
        <is>
          <t>Наименование индекса / норм сопутствующих затрат</t>
        </is>
      </c>
      <c r="C9" s="405" t="inlineStr">
        <is>
          <t>Дата применения и обоснование индекса / норм сопутствующих затрат</t>
        </is>
      </c>
      <c r="D9" s="405" t="inlineStr">
        <is>
          <t>Размер индекса / норма сопутствующих затрат</t>
        </is>
      </c>
    </row>
    <row r="10" ht="15.75" customHeight="1" s="361">
      <c r="B10" s="405" t="n">
        <v>1</v>
      </c>
      <c r="C10" s="405" t="n">
        <v>2</v>
      </c>
      <c r="D10" s="405" t="n">
        <v>3</v>
      </c>
    </row>
    <row r="11" ht="45" customHeight="1" s="361">
      <c r="B11" s="405" t="inlineStr">
        <is>
          <t xml:space="preserve">Индекс изменения сметной стоимости на 1 квартал 2023 года. ОЗП </t>
        </is>
      </c>
      <c r="C11" s="405" t="inlineStr">
        <is>
          <t>Письмо Минстроя России от 30.03.2023г. №17106-ИФ/09  прил.1</t>
        </is>
      </c>
      <c r="D11" s="405" t="n">
        <v>44.29</v>
      </c>
    </row>
    <row r="12" ht="29.25" customHeight="1" s="361">
      <c r="B12" s="405" t="inlineStr">
        <is>
          <t>Индекс изменения сметной стоимости на 1 квартал 2023 года. ЭМ</t>
        </is>
      </c>
      <c r="C12" s="405" t="inlineStr">
        <is>
          <t>Письмо Минстроя России от 30.03.2023г. №17106-ИФ/09  прил.1</t>
        </is>
      </c>
      <c r="D12" s="405" t="n">
        <v>13.47</v>
      </c>
    </row>
    <row r="13" ht="29.25" customHeight="1" s="361">
      <c r="B13" s="405" t="inlineStr">
        <is>
          <t>Индекс изменения сметной стоимости на 1 квартал 2023 года. МАТ</t>
        </is>
      </c>
      <c r="C13" s="405" t="inlineStr">
        <is>
          <t>Письмо Минстроя России от 30.03.2023г. №17106-ИФ/09  прил.1</t>
        </is>
      </c>
      <c r="D13" s="405" t="n">
        <v>8.039999999999999</v>
      </c>
    </row>
    <row r="14" ht="30.75" customHeight="1" s="361">
      <c r="B14" s="405" t="inlineStr">
        <is>
          <t>Индекс изменения сметной стоимости на 1 квартал 2023 года. ОБ</t>
        </is>
      </c>
      <c r="C14" s="379" t="inlineStr">
        <is>
          <t>Письмо Минстроя России от 23.02.2023г. №9791-ИФ/09 прил.6</t>
        </is>
      </c>
      <c r="D14" s="405" t="n">
        <v>6.26</v>
      </c>
    </row>
    <row r="15" ht="89.25" customHeight="1" s="361">
      <c r="B15" s="405" t="inlineStr">
        <is>
          <t>Временные здания и сооружения</t>
        </is>
      </c>
      <c r="C15" s="40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61">
      <c r="B16" s="405" t="inlineStr">
        <is>
          <t>Дополнительные затраты при производстве строительно-монтажных работ в зимнее время</t>
        </is>
      </c>
      <c r="C16" s="40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61">
      <c r="B17" s="405" t="inlineStr">
        <is>
          <t>Строительный контроль</t>
        </is>
      </c>
      <c r="C17" s="405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61">
      <c r="B18" s="405" t="inlineStr">
        <is>
          <t>Авторский надзор - 0,2%</t>
        </is>
      </c>
      <c r="C18" s="405" t="inlineStr">
        <is>
          <t>Приказ от 4.08.2020 № 421/пр п.173</t>
        </is>
      </c>
      <c r="D18" s="192" t="n">
        <v>0.002</v>
      </c>
    </row>
    <row r="19" ht="24" customHeight="1" s="361">
      <c r="B19" s="405" t="inlineStr">
        <is>
          <t>Непредвиденные расходы</t>
        </is>
      </c>
      <c r="C19" s="405" t="inlineStr">
        <is>
          <t>Приказ от 4.08.2020 № 421/пр п.179</t>
        </is>
      </c>
      <c r="D19" s="192" t="n">
        <v>0.03</v>
      </c>
    </row>
    <row r="20" ht="18.75" customHeight="1" s="361">
      <c r="B20" s="246" t="n"/>
    </row>
    <row r="21" ht="18.75" customHeight="1" s="361">
      <c r="B21" s="246" t="n"/>
    </row>
    <row r="22" ht="18.75" customHeight="1" s="361">
      <c r="B22" s="246" t="n"/>
    </row>
    <row r="23" ht="18.75" customHeight="1" s="361">
      <c r="B23" s="246" t="n"/>
    </row>
    <row r="26">
      <c r="B26" s="358" t="inlineStr">
        <is>
          <t>Составил ______________________        Д.Ю. Нефедова</t>
        </is>
      </c>
      <c r="C26" s="359" t="n"/>
    </row>
    <row r="27">
      <c r="B27" s="374" t="inlineStr">
        <is>
          <t xml:space="preserve">                         (подпись, инициалы, фамилия)</t>
        </is>
      </c>
      <c r="C27" s="359" t="n"/>
    </row>
    <row r="28">
      <c r="B28" s="358" t="n"/>
      <c r="C28" s="359" t="n"/>
    </row>
    <row r="29">
      <c r="B29" s="358" t="inlineStr">
        <is>
          <t>Проверил ______________________        А.В. Костянецкая</t>
        </is>
      </c>
      <c r="C29" s="359" t="n"/>
    </row>
    <row r="30">
      <c r="B30" s="374" t="inlineStr">
        <is>
          <t xml:space="preserve">                        (подпись, инициалы, фамилия)</t>
        </is>
      </c>
      <c r="C30" s="35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3" sqref="J13"/>
    </sheetView>
  </sheetViews>
  <sheetFormatPr baseColWidth="8" defaultColWidth="9.140625" defaultRowHeight="15"/>
  <cols>
    <col width="9.140625" customWidth="1" style="361" min="1" max="1"/>
    <col width="44.85546875" customWidth="1" style="361" min="2" max="2"/>
    <col width="13" customWidth="1" style="361" min="3" max="3"/>
    <col width="22.85546875" customWidth="1" style="361" min="4" max="4"/>
    <col width="21.5703125" customWidth="1" style="361" min="5" max="5"/>
    <col width="43.85546875" customWidth="1" style="361" min="6" max="6"/>
    <col width="9.140625" customWidth="1" style="361" min="7" max="7"/>
  </cols>
  <sheetData>
    <row r="2" ht="17.25" customHeight="1" s="361">
      <c r="A2" s="39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1">
      <c r="A4" s="172" t="inlineStr">
        <is>
          <t>Составлен в уровне цен на 01.01.2023 г.</t>
        </is>
      </c>
      <c r="B4" s="372" t="n"/>
      <c r="C4" s="372" t="n"/>
      <c r="D4" s="372" t="n"/>
      <c r="E4" s="372" t="n"/>
      <c r="F4" s="372" t="n"/>
      <c r="G4" s="372" t="n"/>
    </row>
    <row r="5" ht="15.75" customHeight="1" s="361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72" t="n"/>
    </row>
    <row r="6" ht="15.75" customHeight="1" s="361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72" t="n"/>
    </row>
    <row r="7" ht="110.25" customHeight="1" s="361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5" t="inlineStr">
        <is>
          <t>С1ср</t>
        </is>
      </c>
      <c r="D7" s="405" t="inlineStr">
        <is>
          <t>-</t>
        </is>
      </c>
      <c r="E7" s="178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2" t="n"/>
    </row>
    <row r="8" ht="31.5" customHeight="1" s="361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405" t="inlineStr">
        <is>
          <t>tср</t>
        </is>
      </c>
      <c r="D8" s="405" t="inlineStr">
        <is>
          <t>1973ч/12мес.</t>
        </is>
      </c>
      <c r="E8" s="178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61">
      <c r="A9" s="175" t="inlineStr">
        <is>
          <t>1.3</t>
        </is>
      </c>
      <c r="B9" s="179" t="inlineStr">
        <is>
          <t>Коэффициент увеличения</t>
        </is>
      </c>
      <c r="C9" s="405" t="inlineStr">
        <is>
          <t>Кув</t>
        </is>
      </c>
      <c r="D9" s="405" t="inlineStr">
        <is>
          <t>-</t>
        </is>
      </c>
      <c r="E9" s="178" t="n">
        <v>1</v>
      </c>
      <c r="F9" s="179" t="n"/>
      <c r="G9" s="181" t="n"/>
    </row>
    <row r="10" ht="15.75" customHeight="1" s="361">
      <c r="A10" s="175" t="inlineStr">
        <is>
          <t>1.4</t>
        </is>
      </c>
      <c r="B10" s="179" t="inlineStr">
        <is>
          <t>Средний разряд работ</t>
        </is>
      </c>
      <c r="C10" s="405" t="n"/>
      <c r="D10" s="405" t="n"/>
      <c r="E10" s="182" t="n">
        <v>3.4</v>
      </c>
      <c r="F10" s="179" t="inlineStr">
        <is>
          <t>РТМ</t>
        </is>
      </c>
      <c r="G10" s="181" t="n"/>
    </row>
    <row r="11" ht="78.75" customHeight="1" s="361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405" t="inlineStr">
        <is>
          <t>КТ</t>
        </is>
      </c>
      <c r="D11" s="405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2" t="n"/>
    </row>
    <row r="12" ht="78.75" customHeight="1" s="361">
      <c r="A12" s="175" t="inlineStr">
        <is>
          <t>1.6</t>
        </is>
      </c>
      <c r="B12" s="383" t="inlineStr">
        <is>
          <t>Коэффициент инфляции, определяемый поквартально</t>
        </is>
      </c>
      <c r="C12" s="405" t="inlineStr">
        <is>
          <t>Кинф</t>
        </is>
      </c>
      <c r="D12" s="405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61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405" t="inlineStr">
        <is>
          <t>ФОТр.тек.</t>
        </is>
      </c>
      <c r="D13" s="405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2025-01-24T12:16:35Z</dcterms:modified>
  <cp:lastModifiedBy>REDMIBOOK</cp:lastModifiedBy>
  <cp:lastPrinted>2023-11-28T07:19:15Z</cp:lastPrinted>
</cp:coreProperties>
</file>