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2" fontId="1" fillId="0" borderId="1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5" zoomScale="80" zoomScaleNormal="55" workbookViewId="0">
      <selection activeCell="C28" sqref="C28"/>
    </sheetView>
  </sheetViews>
  <sheetFormatPr baseColWidth="8" defaultColWidth="9.140625" defaultRowHeight="15.75"/>
  <cols>
    <col width="9.140625" customWidth="1" style="377" min="1" max="2"/>
    <col width="51.7109375" customWidth="1" style="377" min="3" max="3"/>
    <col width="47" customWidth="1" style="377" min="4" max="4"/>
    <col width="37.42578125" customWidth="1" style="377" min="5" max="5"/>
    <col width="9.140625" customWidth="1" style="377" min="6" max="6"/>
  </cols>
  <sheetData>
    <row r="3">
      <c r="B3" s="399" t="inlineStr">
        <is>
          <t>Приложение № 1</t>
        </is>
      </c>
    </row>
    <row r="4">
      <c r="B4" s="400" t="inlineStr">
        <is>
          <t>Сравнительная таблица отбора объекта-представителя</t>
        </is>
      </c>
    </row>
    <row r="5" ht="84" customHeight="1" s="364">
      <c r="B5" s="40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4">
      <c r="B6" s="275" t="n"/>
      <c r="C6" s="275" t="n"/>
      <c r="D6" s="275" t="n"/>
    </row>
    <row r="7" ht="64.5" customHeight="1" s="364">
      <c r="B7" s="401" t="inlineStr">
        <is>
          <t>Наименование разрабатываемого показателя УНЦ - Ячейка автотрансформатора АТ 220(150)/110/НН, мощность 125МВА</t>
        </is>
      </c>
    </row>
    <row r="8" ht="31.5" customHeight="1" s="364">
      <c r="B8" s="401" t="inlineStr">
        <is>
          <t>Сопоставимый уровень цен: 01.01.2001 г.</t>
        </is>
      </c>
    </row>
    <row r="9" ht="15.75" customHeight="1" s="364">
      <c r="B9" s="401" t="inlineStr">
        <is>
          <t>Единица измерения  — 1 ячейка</t>
        </is>
      </c>
    </row>
    <row r="10">
      <c r="B10" s="401" t="n"/>
    </row>
    <row r="11">
      <c r="B11" s="407" t="inlineStr">
        <is>
          <t>№ п/п</t>
        </is>
      </c>
      <c r="C11" s="407" t="inlineStr">
        <is>
          <t>Параметр</t>
        </is>
      </c>
      <c r="D11" s="407" t="inlineStr">
        <is>
          <t xml:space="preserve">Объект-представитель </t>
        </is>
      </c>
      <c r="E11" s="252" t="n"/>
    </row>
    <row r="12" ht="96.75" customHeight="1" s="364">
      <c r="B12" s="407" t="n">
        <v>1</v>
      </c>
      <c r="C12" s="383" t="inlineStr">
        <is>
          <t>Наименование объекта-представителя</t>
        </is>
      </c>
      <c r="D12" s="339" t="inlineStr">
        <is>
          <t>ПС 220 кВ Вектор (МЭС Зап.Сибири)</t>
        </is>
      </c>
    </row>
    <row r="13">
      <c r="B13" s="407" t="n">
        <v>2</v>
      </c>
      <c r="C13" s="383" t="inlineStr">
        <is>
          <t>Наименование субъекта Российской Федерации</t>
        </is>
      </c>
      <c r="D13" s="339" t="inlineStr">
        <is>
          <t>ХМАО - Югра</t>
        </is>
      </c>
    </row>
    <row r="14">
      <c r="B14" s="407" t="n">
        <v>3</v>
      </c>
      <c r="C14" s="383" t="inlineStr">
        <is>
          <t>Климатический район и подрайон</t>
        </is>
      </c>
      <c r="D14" s="340" t="inlineStr">
        <is>
          <t>IВ</t>
        </is>
      </c>
    </row>
    <row r="15">
      <c r="B15" s="407" t="n">
        <v>4</v>
      </c>
      <c r="C15" s="383" t="inlineStr">
        <is>
          <t>Мощность объекта</t>
        </is>
      </c>
      <c r="D15" s="339" t="n">
        <v>2</v>
      </c>
    </row>
    <row r="16" ht="116.25" customHeight="1" s="364">
      <c r="B16" s="40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Автотрансформатор АТДЦТН-125000/220/110</t>
        </is>
      </c>
    </row>
    <row r="17" ht="79.5" customHeight="1" s="364">
      <c r="B17" s="40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9">
        <f>SUM(D18:D21)</f>
        <v/>
      </c>
      <c r="E17" s="274" t="n"/>
    </row>
    <row r="18">
      <c r="B18" s="382" t="inlineStr">
        <is>
          <t>6.1</t>
        </is>
      </c>
      <c r="C18" s="383" t="inlineStr">
        <is>
          <t>строительно-монтажные работы</t>
        </is>
      </c>
      <c r="D18" s="389" t="n">
        <v>21518.9955</v>
      </c>
    </row>
    <row r="19" ht="15.75" customHeight="1" s="364">
      <c r="B19" s="382" t="inlineStr">
        <is>
          <t>6.2</t>
        </is>
      </c>
      <c r="C19" s="383" t="inlineStr">
        <is>
          <t>оборудование и инвентарь</t>
        </is>
      </c>
      <c r="D19" s="389" t="n">
        <v>265268.9216</v>
      </c>
    </row>
    <row r="20" ht="16.5" customHeight="1" s="364">
      <c r="B20" s="382" t="inlineStr">
        <is>
          <t>6.3</t>
        </is>
      </c>
      <c r="C20" s="383" t="inlineStr">
        <is>
          <t>пусконаладочные работы</t>
        </is>
      </c>
      <c r="D20" s="389" t="n"/>
    </row>
    <row r="21" ht="35.25" customHeight="1" s="364">
      <c r="B21" s="382" t="inlineStr">
        <is>
          <t>6.4</t>
        </is>
      </c>
      <c r="C21" s="250" t="inlineStr">
        <is>
          <t>прочие и лимитированные затраты</t>
        </is>
      </c>
      <c r="D21" s="389">
        <f>D18*3.9%+(D18+D18*3.9%)*4.3%*1.1</f>
        <v/>
      </c>
    </row>
    <row r="22">
      <c r="B22" s="407" t="n">
        <v>7</v>
      </c>
      <c r="C22" s="250" t="inlineStr">
        <is>
          <t>Сопоставимый уровень цен</t>
        </is>
      </c>
      <c r="D22" s="390" t="inlineStr">
        <is>
          <t>4 кв. 2016</t>
        </is>
      </c>
      <c r="E22" s="248" t="n"/>
    </row>
    <row r="23" ht="123" customHeight="1" s="364">
      <c r="B23" s="407" t="n">
        <v>8</v>
      </c>
      <c r="C23" s="2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9">
        <f>D17</f>
        <v/>
      </c>
      <c r="E23" s="274" t="n"/>
    </row>
    <row r="24" ht="60.75" customHeight="1" s="364">
      <c r="B24" s="40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89">
        <f>D23/D15</f>
        <v/>
      </c>
      <c r="E24" s="248" t="n"/>
    </row>
    <row r="25" ht="48" customHeight="1" s="364">
      <c r="B25" s="407" t="n">
        <v>10</v>
      </c>
      <c r="C25" s="383" t="inlineStr">
        <is>
          <t>Примечание</t>
        </is>
      </c>
      <c r="D25" s="407" t="n"/>
    </row>
    <row r="26">
      <c r="B26" s="246" t="n"/>
      <c r="C26" s="245" t="n"/>
      <c r="D26" s="245" t="n"/>
    </row>
    <row r="27" ht="37.5" customHeight="1" s="364">
      <c r="B27" s="378" t="n"/>
    </row>
    <row r="28">
      <c r="B28" s="377" t="inlineStr">
        <is>
          <t>Составил ______________________    Д.Ю. Нефедова</t>
        </is>
      </c>
    </row>
    <row r="29">
      <c r="B29" s="378" t="inlineStr">
        <is>
          <t xml:space="preserve">                         (подпись, инициалы, фамилия)</t>
        </is>
      </c>
    </row>
    <row r="31">
      <c r="B31" s="377" t="inlineStr">
        <is>
          <t>Проверил ______________________        А.В. Костянецкая</t>
        </is>
      </c>
    </row>
    <row r="32">
      <c r="B32" s="37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1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5.5703125" customWidth="1" style="377" min="1" max="1"/>
    <col width="9.140625" customWidth="1" style="377" min="2" max="2"/>
    <col width="35.28515625" customWidth="1" style="377" min="3" max="3"/>
    <col width="13.85546875" customWidth="1" style="377" min="4" max="4"/>
    <col width="24.85546875" customWidth="1" style="377" min="5" max="5"/>
    <col width="15.5703125" customWidth="1" style="377" min="6" max="6"/>
    <col width="14.85546875" customWidth="1" style="377" min="7" max="7"/>
    <col width="16.7109375" customWidth="1" style="377" min="8" max="8"/>
    <col width="13" customWidth="1" style="377" min="9" max="10"/>
    <col width="18" customWidth="1" style="377" min="11" max="11"/>
    <col width="9.140625" customWidth="1" style="377" min="12" max="12"/>
    <col width="9.140625" customWidth="1" style="364" min="13" max="13"/>
  </cols>
  <sheetData>
    <row r="3">
      <c r="B3" s="399" t="inlineStr">
        <is>
          <t>Приложение № 2</t>
        </is>
      </c>
      <c r="K3" s="378" t="n"/>
    </row>
    <row r="4">
      <c r="B4" s="400" t="inlineStr">
        <is>
          <t>Расчет стоимости основных видов работ для выбора объекта-представителя</t>
        </is>
      </c>
    </row>
    <row r="5">
      <c r="B5" s="379" t="n"/>
      <c r="C5" s="379" t="n"/>
      <c r="D5" s="379" t="n"/>
      <c r="E5" s="379" t="n"/>
      <c r="F5" s="379" t="n"/>
      <c r="G5" s="379" t="n"/>
      <c r="H5" s="379" t="n"/>
      <c r="I5" s="379" t="n"/>
      <c r="J5" s="379" t="n"/>
      <c r="K5" s="379" t="n"/>
    </row>
    <row r="6" ht="29.25" customHeight="1" s="364">
      <c r="B6" s="401">
        <f>'Прил.1 Сравнит табл'!B7:D7</f>
        <v/>
      </c>
    </row>
    <row r="7">
      <c r="B7" s="401">
        <f>'Прил.1 Сравнит табл'!B9:D9</f>
        <v/>
      </c>
    </row>
    <row r="8" ht="18.75" customHeight="1" s="364">
      <c r="B8" s="380" t="n"/>
    </row>
    <row r="9" ht="15.75" customHeight="1" s="364">
      <c r="B9" s="407" t="inlineStr">
        <is>
          <t>№ п/п</t>
        </is>
      </c>
      <c r="C9" s="4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7" t="inlineStr">
        <is>
          <t>Объект-представитель 1</t>
        </is>
      </c>
      <c r="E9" s="486" t="n"/>
      <c r="F9" s="486" t="n"/>
      <c r="G9" s="486" t="n"/>
      <c r="H9" s="486" t="n"/>
      <c r="I9" s="486" t="n"/>
      <c r="J9" s="487" t="n"/>
    </row>
    <row r="10" ht="15.75" customHeight="1" s="364">
      <c r="B10" s="488" t="n"/>
      <c r="C10" s="488" t="n"/>
      <c r="D10" s="407" t="inlineStr">
        <is>
          <t>Номер сметы</t>
        </is>
      </c>
      <c r="E10" s="407" t="inlineStr">
        <is>
          <t>Наименование сметы</t>
        </is>
      </c>
      <c r="F10" s="407" t="inlineStr">
        <is>
          <t>Сметная стоимость в уровне цен 4 кв. 2016 г., тыс. руб.</t>
        </is>
      </c>
      <c r="G10" s="486" t="n"/>
      <c r="H10" s="486" t="n"/>
      <c r="I10" s="486" t="n"/>
      <c r="J10" s="487" t="n"/>
    </row>
    <row r="11" ht="31.5" customHeight="1" s="364">
      <c r="B11" s="489" t="n"/>
      <c r="C11" s="489" t="n"/>
      <c r="D11" s="489" t="n"/>
      <c r="E11" s="489" t="n"/>
      <c r="F11" s="407" t="inlineStr">
        <is>
          <t>Строительные работы</t>
        </is>
      </c>
      <c r="G11" s="407" t="inlineStr">
        <is>
          <t>Монтажные работы</t>
        </is>
      </c>
      <c r="H11" s="407" t="inlineStr">
        <is>
          <t>Оборудование</t>
        </is>
      </c>
      <c r="I11" s="407" t="inlineStr">
        <is>
          <t>Прочее</t>
        </is>
      </c>
      <c r="J11" s="407" t="inlineStr">
        <is>
          <t>Всего</t>
        </is>
      </c>
    </row>
    <row r="12" ht="63" customHeight="1" s="364">
      <c r="B12" s="407" t="n">
        <v>1</v>
      </c>
      <c r="C12" s="407" t="inlineStr">
        <is>
          <t>Автотрансформатор АТДЦТН-125000/220/110</t>
        </is>
      </c>
      <c r="D12" s="382" t="inlineStr">
        <is>
          <t>02-04-01</t>
        </is>
      </c>
      <c r="E12" s="383" t="inlineStr">
        <is>
          <t>Узел установки автотрансформаторов. Конструктивно-строительные решения.</t>
        </is>
      </c>
      <c r="F12" s="384">
        <f>2095.17*8.09</f>
        <v/>
      </c>
      <c r="G12" s="384" t="n"/>
      <c r="H12" s="384" t="n"/>
      <c r="I12" s="385" t="n"/>
      <c r="J12" s="385">
        <f>SUM(F12:I12)</f>
        <v/>
      </c>
    </row>
    <row r="13" ht="63" customHeight="1" s="364">
      <c r="B13" s="489" t="n"/>
      <c r="C13" s="489" t="n"/>
      <c r="D13" s="382" t="inlineStr">
        <is>
          <t>02-04-02</t>
        </is>
      </c>
      <c r="E13" s="383" t="inlineStr">
        <is>
          <t xml:space="preserve"> Установка автотрансформаторов. Электротехнические решения</t>
        </is>
      </c>
      <c r="F13" s="384">
        <f>30.65*8.09</f>
        <v/>
      </c>
      <c r="G13" s="384">
        <f>534.13*8.09</f>
        <v/>
      </c>
      <c r="H13" s="384">
        <f>61978.72*4.28</f>
        <v/>
      </c>
      <c r="I13" s="385" t="n"/>
      <c r="J13" s="385">
        <f>SUM(F13:I13)</f>
        <v/>
      </c>
    </row>
    <row r="14" ht="15.75" customHeight="1" s="364">
      <c r="B14" s="410" t="inlineStr">
        <is>
          <t>Всего по объекту:</t>
        </is>
      </c>
      <c r="C14" s="490" t="n"/>
      <c r="D14" s="490" t="n"/>
      <c r="E14" s="491" t="n"/>
      <c r="F14" s="386">
        <f>SUM(F12:F13)</f>
        <v/>
      </c>
      <c r="G14" s="386">
        <f>SUM(G12:G13)</f>
        <v/>
      </c>
      <c r="H14" s="386">
        <f>SUM(H12:H13)</f>
        <v/>
      </c>
      <c r="I14" s="386">
        <f>SUM(I12:I13)</f>
        <v/>
      </c>
      <c r="J14" s="386">
        <f>SUM(F14:I14)</f>
        <v/>
      </c>
    </row>
    <row r="15" ht="28.5" customHeight="1" s="364">
      <c r="B15" s="406" t="inlineStr">
        <is>
          <t>Всего по объекту в сопоставимом уровне цен 4 кв. 2016 г:</t>
        </is>
      </c>
      <c r="C15" s="486" t="n"/>
      <c r="D15" s="486" t="n"/>
      <c r="E15" s="487" t="n"/>
      <c r="F15" s="387">
        <f>F14</f>
        <v/>
      </c>
      <c r="G15" s="387">
        <f>G14</f>
        <v/>
      </c>
      <c r="H15" s="387">
        <f>H14</f>
        <v/>
      </c>
      <c r="I15" s="387">
        <f>I14</f>
        <v/>
      </c>
      <c r="J15" s="387">
        <f>SUM(F15:I15)</f>
        <v/>
      </c>
    </row>
    <row r="16" ht="15" customHeight="1" s="364"/>
    <row r="17" ht="15" customHeight="1" s="364"/>
    <row r="18" ht="15" customHeight="1" s="364"/>
    <row r="19" ht="15" customHeight="1" s="364">
      <c r="C19" s="361" t="inlineStr">
        <is>
          <t>Составил ______________________    Д.Ю. Нефедова</t>
        </is>
      </c>
      <c r="D19" s="362" t="n"/>
      <c r="E19" s="362" t="n"/>
    </row>
    <row r="20" ht="15" customHeight="1" s="364">
      <c r="C20" s="388" t="inlineStr">
        <is>
          <t xml:space="preserve">                         (подпись, инициалы, фамилия)</t>
        </is>
      </c>
      <c r="D20" s="362" t="n"/>
      <c r="E20" s="362" t="n"/>
    </row>
    <row r="21" ht="15" customHeight="1" s="364">
      <c r="C21" s="361" t="n"/>
      <c r="D21" s="362" t="n"/>
      <c r="E21" s="362" t="n"/>
    </row>
    <row r="22" ht="15" customHeight="1" s="364">
      <c r="C22" s="361" t="inlineStr">
        <is>
          <t>Проверил ______________________        А.В. Костянецкая</t>
        </is>
      </c>
      <c r="D22" s="362" t="n"/>
      <c r="E22" s="362" t="n"/>
    </row>
    <row r="23" ht="15" customHeight="1" s="364">
      <c r="C23" s="388" t="inlineStr">
        <is>
          <t xml:space="preserve">                        (подпись, инициалы, фамилия)</t>
        </is>
      </c>
      <c r="D23" s="362" t="n"/>
      <c r="E23" s="362" t="n"/>
    </row>
    <row r="24" ht="15" customHeight="1" s="364"/>
    <row r="25" ht="15" customHeight="1" s="364"/>
    <row r="26" ht="15" customHeight="1" s="364"/>
    <row r="27" ht="15" customHeight="1" s="364"/>
    <row r="28" ht="15" customHeight="1" s="364"/>
    <row r="29" ht="15" customHeight="1" s="364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9"/>
  <sheetViews>
    <sheetView view="pageBreakPreview" zoomScale="85" workbookViewId="0">
      <selection activeCell="C28" sqref="C28"/>
    </sheetView>
  </sheetViews>
  <sheetFormatPr baseColWidth="8" defaultColWidth="9.140625" defaultRowHeight="15.75"/>
  <cols>
    <col width="9.140625" customWidth="1" style="377" min="1" max="1"/>
    <col width="12.5703125" customWidth="1" style="377" min="2" max="2"/>
    <col width="22.42578125" customWidth="1" style="377" min="3" max="3"/>
    <col width="49.7109375" customWidth="1" style="377" min="4" max="4"/>
    <col width="10.140625" customWidth="1" style="377" min="5" max="5"/>
    <col width="20.7109375" customWidth="1" style="377" min="6" max="6"/>
    <col width="20" customWidth="1" style="377" min="7" max="7"/>
    <col width="16.7109375" customWidth="1" style="378" min="8" max="8"/>
    <col width="9.140625" customWidth="1" style="377" min="9" max="10"/>
    <col width="15" customWidth="1" style="377" min="11" max="11"/>
    <col width="9.140625" customWidth="1" style="377" min="12" max="12"/>
  </cols>
  <sheetData>
    <row r="2">
      <c r="A2" s="399" t="inlineStr">
        <is>
          <t xml:space="preserve">Приложение № 3 </t>
        </is>
      </c>
    </row>
    <row r="3">
      <c r="A3" s="400" t="inlineStr">
        <is>
          <t>Объектная ресурсная ведомость</t>
        </is>
      </c>
    </row>
    <row r="4" ht="18.75" customHeight="1" s="364">
      <c r="A4" s="286" t="n"/>
      <c r="B4" s="286" t="n"/>
      <c r="C4" s="41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01" t="n"/>
    </row>
    <row r="6">
      <c r="A6" s="415" t="inlineStr">
        <is>
          <t>Наименование разрабатываемого показателя УНЦ -  Ячейка автотрансформатора АТ 220(150)/110/НН, мощность 125МВА</t>
        </is>
      </c>
    </row>
    <row r="7" s="364">
      <c r="A7" s="415" t="n"/>
      <c r="B7" s="415" t="n"/>
      <c r="C7" s="415" t="n"/>
      <c r="D7" s="415" t="n"/>
      <c r="E7" s="415" t="n"/>
      <c r="F7" s="415" t="n"/>
      <c r="G7" s="415" t="n"/>
      <c r="H7" s="415" t="n"/>
      <c r="I7" s="377" t="n"/>
      <c r="J7" s="377" t="n"/>
      <c r="K7" s="377" t="n"/>
      <c r="L7" s="377" t="n"/>
    </row>
    <row r="8">
      <c r="A8" s="415" t="n"/>
      <c r="B8" s="415" t="n"/>
      <c r="C8" s="415" t="n"/>
      <c r="D8" s="415" t="n"/>
      <c r="E8" s="415" t="n"/>
      <c r="F8" s="415" t="n"/>
      <c r="G8" s="415" t="n"/>
      <c r="H8" s="415" t="n"/>
    </row>
    <row r="9" ht="38.25" customHeight="1" s="364">
      <c r="A9" s="407" t="inlineStr">
        <is>
          <t>п/п</t>
        </is>
      </c>
      <c r="B9" s="407" t="inlineStr">
        <is>
          <t>№ЛСР</t>
        </is>
      </c>
      <c r="C9" s="407" t="inlineStr">
        <is>
          <t>Код ресурса</t>
        </is>
      </c>
      <c r="D9" s="407" t="inlineStr">
        <is>
          <t>Наименование ресурса</t>
        </is>
      </c>
      <c r="E9" s="407" t="inlineStr">
        <is>
          <t>Ед. изм.</t>
        </is>
      </c>
      <c r="F9" s="407" t="inlineStr">
        <is>
          <t>Кол-во единиц по данным объекта-представителя</t>
        </is>
      </c>
      <c r="G9" s="407" t="inlineStr">
        <is>
          <t>Сметная стоимость в ценах на 01.01.2000 (руб.)</t>
        </is>
      </c>
      <c r="H9" s="487" t="n"/>
    </row>
    <row r="10" ht="40.5" customHeight="1" s="364">
      <c r="A10" s="489" t="n"/>
      <c r="B10" s="489" t="n"/>
      <c r="C10" s="489" t="n"/>
      <c r="D10" s="489" t="n"/>
      <c r="E10" s="489" t="n"/>
      <c r="F10" s="489" t="n"/>
      <c r="G10" s="407" t="inlineStr">
        <is>
          <t>на ед.изм.</t>
        </is>
      </c>
      <c r="H10" s="407" t="inlineStr">
        <is>
          <t>общая</t>
        </is>
      </c>
    </row>
    <row r="11">
      <c r="A11" s="408" t="n">
        <v>1</v>
      </c>
      <c r="B11" s="408" t="n"/>
      <c r="C11" s="408" t="n">
        <v>2</v>
      </c>
      <c r="D11" s="408" t="inlineStr">
        <is>
          <t>З</t>
        </is>
      </c>
      <c r="E11" s="408" t="n">
        <v>4</v>
      </c>
      <c r="F11" s="408" t="n">
        <v>5</v>
      </c>
      <c r="G11" s="408" t="n">
        <v>6</v>
      </c>
      <c r="H11" s="408" t="n">
        <v>7</v>
      </c>
    </row>
    <row r="12" customFormat="1" s="255">
      <c r="A12" s="412" t="inlineStr">
        <is>
          <t>Затраты труда рабочих</t>
        </is>
      </c>
      <c r="B12" s="486" t="n"/>
      <c r="C12" s="486" t="n"/>
      <c r="D12" s="486" t="n"/>
      <c r="E12" s="487" t="n"/>
      <c r="F12" s="279">
        <f>SUM(F13:F36)</f>
        <v/>
      </c>
      <c r="G12" s="280" t="n"/>
      <c r="H12" s="279">
        <f>SUM(H13:H36)</f>
        <v/>
      </c>
    </row>
    <row r="13">
      <c r="A13" s="335" t="n">
        <v>1</v>
      </c>
      <c r="B13" s="258" t="n"/>
      <c r="C13" s="376" t="inlineStr">
        <is>
          <t>1-4-0</t>
        </is>
      </c>
      <c r="D13" s="428" t="inlineStr">
        <is>
          <t>Затраты труда рабочих (средний разряд работы 4,0)</t>
        </is>
      </c>
      <c r="E13" s="441" t="inlineStr">
        <is>
          <t>чел.-ч</t>
        </is>
      </c>
      <c r="F13" s="429">
        <f>4716.636792+911.67936</f>
        <v/>
      </c>
      <c r="G13" s="323" t="n">
        <v>9.619999999999999</v>
      </c>
      <c r="H13" s="345">
        <f>ROUND(F13*G13,2)</f>
        <v/>
      </c>
    </row>
    <row r="14">
      <c r="A14" s="367" t="n">
        <v>2</v>
      </c>
      <c r="B14" s="258" t="n"/>
      <c r="C14" s="376" t="inlineStr">
        <is>
          <t>1-4-9</t>
        </is>
      </c>
      <c r="D14" s="428" t="inlineStr">
        <is>
          <t>Затраты труда рабочих (средний разряд работы 4,9)</t>
        </is>
      </c>
      <c r="E14" s="441" t="inlineStr">
        <is>
          <t>чел.-ч</t>
        </is>
      </c>
      <c r="F14" s="376" t="n">
        <v>1187.67194</v>
      </c>
      <c r="G14" s="323" t="n">
        <v>10.94</v>
      </c>
      <c r="H14" s="345">
        <f>ROUND(F14*G14,2)</f>
        <v/>
      </c>
    </row>
    <row r="15">
      <c r="A15" s="441" t="n">
        <v>3</v>
      </c>
      <c r="B15" s="258" t="n"/>
      <c r="C15" s="376" t="inlineStr">
        <is>
          <t>1-4-3</t>
        </is>
      </c>
      <c r="D15" s="428" t="inlineStr">
        <is>
          <t>Затраты труда рабочих (средний разряд работы 4,3)</t>
        </is>
      </c>
      <c r="E15" s="441" t="inlineStr">
        <is>
          <t>чел.-ч</t>
        </is>
      </c>
      <c r="F15" s="376" t="n">
        <v>995.53664</v>
      </c>
      <c r="G15" s="323" t="n">
        <v>10.06</v>
      </c>
      <c r="H15" s="345">
        <f>ROUND(F15*G15,2)</f>
        <v/>
      </c>
    </row>
    <row r="16">
      <c r="A16" s="367" t="n">
        <v>4</v>
      </c>
      <c r="B16" s="258" t="n"/>
      <c r="C16" s="376" t="inlineStr">
        <is>
          <t>1-3-8</t>
        </is>
      </c>
      <c r="D16" s="428" t="inlineStr">
        <is>
          <t>Затраты труда рабочих (средний разряд работы 3,8)</t>
        </is>
      </c>
      <c r="E16" s="441" t="inlineStr">
        <is>
          <t>чел.-ч</t>
        </is>
      </c>
      <c r="F16" s="376" t="n">
        <v>1012.23011</v>
      </c>
      <c r="G16" s="323" t="n">
        <v>9.4</v>
      </c>
      <c r="H16" s="345">
        <f>ROUND(F16*G16,2)</f>
        <v/>
      </c>
    </row>
    <row r="17">
      <c r="A17" s="441" t="n">
        <v>5</v>
      </c>
      <c r="B17" s="258" t="n"/>
      <c r="C17" s="376" t="inlineStr">
        <is>
          <t>1-3-9</t>
        </is>
      </c>
      <c r="D17" s="428" t="inlineStr">
        <is>
          <t>Затраты труда рабочих (средний разряд работы 3,9)</t>
        </is>
      </c>
      <c r="E17" s="441" t="inlineStr">
        <is>
          <t>чел.-ч</t>
        </is>
      </c>
      <c r="F17" s="376" t="n">
        <v>917.8348</v>
      </c>
      <c r="G17" s="323" t="n">
        <v>9.51</v>
      </c>
      <c r="H17" s="345">
        <f>ROUND(F17*G17,2)</f>
        <v/>
      </c>
    </row>
    <row r="18">
      <c r="A18" s="367" t="n">
        <v>6</v>
      </c>
      <c r="B18" s="258" t="n"/>
      <c r="C18" s="376" t="inlineStr">
        <is>
          <t>1-4-1</t>
        </is>
      </c>
      <c r="D18" s="428" t="inlineStr">
        <is>
          <t>Затраты труда рабочих (средний разряд работы 4,1)</t>
        </is>
      </c>
      <c r="E18" s="441" t="inlineStr">
        <is>
          <t>чел.-ч</t>
        </is>
      </c>
      <c r="F18" s="376" t="n">
        <v>361.04012</v>
      </c>
      <c r="G18" s="323" t="n">
        <v>9.76</v>
      </c>
      <c r="H18" s="345">
        <f>ROUND(F18*G18,2)</f>
        <v/>
      </c>
    </row>
    <row r="19">
      <c r="A19" s="441" t="n">
        <v>7</v>
      </c>
      <c r="B19" s="258" t="n"/>
      <c r="C19" s="376" t="inlineStr">
        <is>
          <t>1-3-5</t>
        </is>
      </c>
      <c r="D19" s="428" t="inlineStr">
        <is>
          <t>Затраты труда рабочих (средний разряд работы 3,5)</t>
        </is>
      </c>
      <c r="E19" s="441" t="inlineStr">
        <is>
          <t>чел.-ч</t>
        </is>
      </c>
      <c r="F19" s="376" t="n">
        <v>349.602172</v>
      </c>
      <c r="G19" s="323" t="n">
        <v>9.07</v>
      </c>
      <c r="H19" s="345">
        <f>ROUND(F19*G19,2)</f>
        <v/>
      </c>
    </row>
    <row r="20">
      <c r="A20" s="367" t="n">
        <v>8</v>
      </c>
      <c r="B20" s="258" t="n"/>
      <c r="C20" s="376" t="inlineStr">
        <is>
          <t>1-1-5</t>
        </is>
      </c>
      <c r="D20" s="428" t="inlineStr">
        <is>
          <t>Затраты труда рабочих (средний разряд работы 1,5)</t>
        </is>
      </c>
      <c r="E20" s="441" t="inlineStr">
        <is>
          <t>чел.-ч</t>
        </is>
      </c>
      <c r="F20" s="376" t="n">
        <v>317.1762</v>
      </c>
      <c r="G20" s="323" t="n">
        <v>7.5</v>
      </c>
      <c r="H20" s="345">
        <f>ROUND(F20*G20,2)</f>
        <v/>
      </c>
    </row>
    <row r="21">
      <c r="A21" s="441" t="n">
        <v>9</v>
      </c>
      <c r="B21" s="258" t="n"/>
      <c r="C21" s="376" t="inlineStr">
        <is>
          <t>1-3-6</t>
        </is>
      </c>
      <c r="D21" s="428" t="inlineStr">
        <is>
          <t>Затраты труда рабочих (средний разряд работы 3,6)</t>
        </is>
      </c>
      <c r="E21" s="441" t="inlineStr">
        <is>
          <t>чел.-ч</t>
        </is>
      </c>
      <c r="F21" s="376" t="n">
        <v>177.5</v>
      </c>
      <c r="G21" s="323" t="n">
        <v>9.18</v>
      </c>
      <c r="H21" s="345">
        <f>ROUND(F21*G21,2)</f>
        <v/>
      </c>
      <c r="K21" s="327" t="n"/>
    </row>
    <row r="22">
      <c r="A22" s="367" t="n">
        <v>10</v>
      </c>
      <c r="B22" s="258" t="n"/>
      <c r="C22" s="376" t="inlineStr">
        <is>
          <t>1-2-8</t>
        </is>
      </c>
      <c r="D22" s="428" t="inlineStr">
        <is>
          <t>Затраты труда рабочих (средний разряд работы 2,8)</t>
        </is>
      </c>
      <c r="E22" s="441" t="inlineStr">
        <is>
          <t>чел.-ч</t>
        </is>
      </c>
      <c r="F22" s="376" t="n">
        <v>182.0056</v>
      </c>
      <c r="G22" s="323" t="n">
        <v>8.380000000000001</v>
      </c>
      <c r="H22" s="345">
        <f>ROUND(F22*G22,2)</f>
        <v/>
      </c>
    </row>
    <row r="23">
      <c r="A23" s="441" t="n">
        <v>11</v>
      </c>
      <c r="B23" s="258" t="n"/>
      <c r="C23" s="376" t="inlineStr">
        <is>
          <t>1-2-0</t>
        </is>
      </c>
      <c r="D23" s="428" t="inlineStr">
        <is>
          <t>Затраты труда рабочих (средний разряд работы 2,0)</t>
        </is>
      </c>
      <c r="E23" s="441" t="inlineStr">
        <is>
          <t>чел.-ч</t>
        </is>
      </c>
      <c r="F23" s="376" t="n">
        <v>177.74208</v>
      </c>
      <c r="G23" s="323" t="n">
        <v>7.8</v>
      </c>
      <c r="H23" s="345">
        <f>ROUND(F23*G23,2)</f>
        <v/>
      </c>
    </row>
    <row r="24">
      <c r="A24" s="367" t="n">
        <v>12</v>
      </c>
      <c r="B24" s="258" t="n"/>
      <c r="C24" s="376" t="inlineStr">
        <is>
          <t>1-4-7</t>
        </is>
      </c>
      <c r="D24" s="428" t="inlineStr">
        <is>
          <t>Затраты труда рабочих (средний разряд работы 4,7)</t>
        </is>
      </c>
      <c r="E24" s="441" t="inlineStr">
        <is>
          <t>чел.-ч</t>
        </is>
      </c>
      <c r="F24" s="376" t="n">
        <v>122.311315</v>
      </c>
      <c r="G24" s="323" t="n">
        <v>10.65</v>
      </c>
      <c r="H24" s="345">
        <f>ROUND(F24*G24,2)</f>
        <v/>
      </c>
    </row>
    <row r="25">
      <c r="A25" s="441" t="n">
        <v>13</v>
      </c>
      <c r="B25" s="258" t="n"/>
      <c r="C25" s="376" t="inlineStr">
        <is>
          <t>1-3-4</t>
        </is>
      </c>
      <c r="D25" s="428" t="inlineStr">
        <is>
          <t>Затраты труда рабочих (средний разряд работы 3,4)</t>
        </is>
      </c>
      <c r="E25" s="441" t="inlineStr">
        <is>
          <t>чел.-ч</t>
        </is>
      </c>
      <c r="F25" s="376" t="n">
        <v>134.049035</v>
      </c>
      <c r="G25" s="323" t="n">
        <v>8.970000000000001</v>
      </c>
      <c r="H25" s="345">
        <f>ROUND(F25*G25,2)</f>
        <v/>
      </c>
    </row>
    <row r="26">
      <c r="A26" s="367" t="n">
        <v>14</v>
      </c>
      <c r="B26" s="258" t="n"/>
      <c r="C26" s="376" t="inlineStr">
        <is>
          <t>1-3-0</t>
        </is>
      </c>
      <c r="D26" s="428" t="inlineStr">
        <is>
          <t>Затраты труда рабочих (средний разряд работы 3,0)</t>
        </is>
      </c>
      <c r="E26" s="441" t="inlineStr">
        <is>
          <t>чел.-ч</t>
        </is>
      </c>
      <c r="F26" s="376" t="n">
        <v>123.85905</v>
      </c>
      <c r="G26" s="323" t="n">
        <v>8.529999999999999</v>
      </c>
      <c r="H26" s="345">
        <f>ROUND(F26*G26,2)</f>
        <v/>
      </c>
    </row>
    <row r="27">
      <c r="A27" s="441" t="n">
        <v>15</v>
      </c>
      <c r="B27" s="258" t="n"/>
      <c r="C27" s="376" t="inlineStr">
        <is>
          <t>1-4-5</t>
        </is>
      </c>
      <c r="D27" s="428" t="inlineStr">
        <is>
          <t>Затраты труда рабочих (средний разряд работы 4,5)</t>
        </is>
      </c>
      <c r="E27" s="441" t="inlineStr">
        <is>
          <t>чел.-ч</t>
        </is>
      </c>
      <c r="F27" s="376" t="n">
        <v>88.2621</v>
      </c>
      <c r="G27" s="323" t="n">
        <v>10.35</v>
      </c>
      <c r="H27" s="345">
        <f>ROUND(F27*G27,2)</f>
        <v/>
      </c>
    </row>
    <row r="28">
      <c r="A28" s="367" t="n">
        <v>16</v>
      </c>
      <c r="B28" s="258" t="n"/>
      <c r="C28" s="376" t="inlineStr">
        <is>
          <t>1-2-5</t>
        </is>
      </c>
      <c r="D28" s="428" t="inlineStr">
        <is>
          <t>Затраты труда рабочих (средний разряд работы 2,5)</t>
        </is>
      </c>
      <c r="E28" s="441" t="inlineStr">
        <is>
          <t>чел.-ч</t>
        </is>
      </c>
      <c r="F28" s="376" t="n">
        <v>98.9136</v>
      </c>
      <c r="G28" s="323" t="n">
        <v>8.17</v>
      </c>
      <c r="H28" s="345">
        <f>ROUND(F28*G28,2)</f>
        <v/>
      </c>
    </row>
    <row r="29">
      <c r="A29" s="441" t="n">
        <v>17</v>
      </c>
      <c r="B29" s="258" t="n"/>
      <c r="C29" s="376" t="inlineStr">
        <is>
          <t>1-2-9</t>
        </is>
      </c>
      <c r="D29" s="428" t="inlineStr">
        <is>
          <t>Затраты труда рабочих (средний разряд работы 2,9)</t>
        </is>
      </c>
      <c r="E29" s="441" t="inlineStr">
        <is>
          <t>чел.-ч</t>
        </is>
      </c>
      <c r="F29" s="376" t="n">
        <v>71.6688</v>
      </c>
      <c r="G29" s="323" t="n">
        <v>8.460000000000001</v>
      </c>
      <c r="H29" s="345">
        <f>ROUND(F29*G29,2)</f>
        <v/>
      </c>
    </row>
    <row r="30">
      <c r="A30" s="367" t="n">
        <v>18</v>
      </c>
      <c r="B30" s="258" t="n"/>
      <c r="C30" s="376" t="inlineStr">
        <is>
          <t>1-4-6</t>
        </is>
      </c>
      <c r="D30" s="428" t="inlineStr">
        <is>
          <t>Затраты труда рабочих (средний разряд работы 4,6)</t>
        </is>
      </c>
      <c r="E30" s="441" t="inlineStr">
        <is>
          <t>чел.-ч</t>
        </is>
      </c>
      <c r="F30" s="376" t="n">
        <v>44.61715</v>
      </c>
      <c r="G30" s="323" t="n">
        <v>10.5</v>
      </c>
      <c r="H30" s="345">
        <f>ROUND(F30*G30,2)</f>
        <v/>
      </c>
    </row>
    <row r="31">
      <c r="A31" s="441" t="n">
        <v>19</v>
      </c>
      <c r="B31" s="258" t="n"/>
      <c r="C31" s="376" t="inlineStr">
        <is>
          <t>1-3-1</t>
        </is>
      </c>
      <c r="D31" s="428" t="inlineStr">
        <is>
          <t>Затраты труда рабочих (средний разряд работы 3,1)</t>
        </is>
      </c>
      <c r="E31" s="441" t="inlineStr">
        <is>
          <t>чел.-ч</t>
        </is>
      </c>
      <c r="F31" s="376" t="n">
        <v>53.6851</v>
      </c>
      <c r="G31" s="323" t="n">
        <v>8.640000000000001</v>
      </c>
      <c r="H31" s="345">
        <f>ROUND(F31*G31,2)</f>
        <v/>
      </c>
    </row>
    <row r="32">
      <c r="A32" s="367" t="n">
        <v>20</v>
      </c>
      <c r="B32" s="258" t="n"/>
      <c r="C32" s="376" t="inlineStr">
        <is>
          <t>1-3-3</t>
        </is>
      </c>
      <c r="D32" s="428" t="inlineStr">
        <is>
          <t>Затраты труда рабочих (средний разряд работы 3,3)</t>
        </is>
      </c>
      <c r="E32" s="441" t="inlineStr">
        <is>
          <t>чел.-ч</t>
        </is>
      </c>
      <c r="F32" s="376" t="n">
        <v>29.0634</v>
      </c>
      <c r="G32" s="323" t="n">
        <v>8.859999999999999</v>
      </c>
      <c r="H32" s="345">
        <f>ROUND(F32*G32,2)</f>
        <v/>
      </c>
    </row>
    <row r="33">
      <c r="A33" s="441" t="n">
        <v>21</v>
      </c>
      <c r="B33" s="258" t="n"/>
      <c r="C33" s="376" t="inlineStr">
        <is>
          <t>1-5-0</t>
        </is>
      </c>
      <c r="D33" s="428" t="inlineStr">
        <is>
          <t>Затраты труда рабочих (средний разряд работы 5,0)</t>
        </is>
      </c>
      <c r="E33" s="441" t="inlineStr">
        <is>
          <t>чел.-ч</t>
        </is>
      </c>
      <c r="F33" s="376" t="n">
        <v>22.1173</v>
      </c>
      <c r="G33" s="323" t="n">
        <v>11.09</v>
      </c>
      <c r="H33" s="345">
        <f>ROUND(F33*G33,2)</f>
        <v/>
      </c>
    </row>
    <row r="34">
      <c r="A34" s="367" t="n">
        <v>22</v>
      </c>
      <c r="B34" s="258" t="n"/>
      <c r="C34" s="376" t="inlineStr">
        <is>
          <t>1-2-2</t>
        </is>
      </c>
      <c r="D34" s="428" t="inlineStr">
        <is>
          <t>Затраты труда рабочих (средний разряд работы 2,2)</t>
        </is>
      </c>
      <c r="E34" s="441" t="inlineStr">
        <is>
          <t>чел.-ч</t>
        </is>
      </c>
      <c r="F34" s="376" t="n">
        <v>26.56</v>
      </c>
      <c r="G34" s="323" t="n">
        <v>7.94</v>
      </c>
      <c r="H34" s="345">
        <f>ROUND(F34*G34,2)</f>
        <v/>
      </c>
    </row>
    <row r="35">
      <c r="A35" s="441" t="n">
        <v>23</v>
      </c>
      <c r="B35" s="258" t="n"/>
      <c r="C35" s="376" t="inlineStr">
        <is>
          <t>1-3-7</t>
        </is>
      </c>
      <c r="D35" s="428" t="inlineStr">
        <is>
          <t>Затраты труда рабочих (средний разряд работы 3,7)</t>
        </is>
      </c>
      <c r="E35" s="441" t="inlineStr">
        <is>
          <t>чел.-ч</t>
        </is>
      </c>
      <c r="F35" s="376" t="n">
        <v>4.1856</v>
      </c>
      <c r="G35" s="323" t="n">
        <v>9.289999999999999</v>
      </c>
      <c r="H35" s="345">
        <f>ROUND(F35*G35,2)</f>
        <v/>
      </c>
    </row>
    <row r="36">
      <c r="A36" s="367" t="n">
        <v>24</v>
      </c>
      <c r="B36" s="258" t="n"/>
      <c r="C36" s="376" t="inlineStr">
        <is>
          <t>1-1-0</t>
        </is>
      </c>
      <c r="D36" s="428" t="inlineStr">
        <is>
          <t>Затраты труда рабочих (средний разряд работы 1,0)</t>
        </is>
      </c>
      <c r="E36" s="441" t="inlineStr">
        <is>
          <t>чел.-ч</t>
        </is>
      </c>
      <c r="F36" s="376" t="n">
        <v>1.448</v>
      </c>
      <c r="G36" s="323" t="n">
        <v>7.19</v>
      </c>
      <c r="H36" s="345">
        <f>ROUND(F36*G36,2)</f>
        <v/>
      </c>
    </row>
    <row r="37">
      <c r="A37" s="411" t="inlineStr">
        <is>
          <t>Затраты труда машинистов</t>
        </is>
      </c>
      <c r="B37" s="486" t="n"/>
      <c r="C37" s="486" t="n"/>
      <c r="D37" s="486" t="n"/>
      <c r="E37" s="487" t="n"/>
      <c r="F37" s="412" t="n"/>
      <c r="G37" s="374" t="n"/>
      <c r="H37" s="279">
        <f>H38</f>
        <v/>
      </c>
    </row>
    <row r="38">
      <c r="A38" s="441" t="n">
        <v>25</v>
      </c>
      <c r="B38" s="413" t="n"/>
      <c r="C38" s="335" t="n">
        <v>2</v>
      </c>
      <c r="D38" s="282" t="inlineStr">
        <is>
          <t>Затраты труда машинистов</t>
        </is>
      </c>
      <c r="E38" s="441" t="inlineStr">
        <is>
          <t>чел.-ч</t>
        </is>
      </c>
      <c r="F38" s="284" t="n">
        <v>2814.69</v>
      </c>
      <c r="G38" s="278" t="n">
        <v>0</v>
      </c>
      <c r="H38" s="302" t="n">
        <v>37040.11</v>
      </c>
    </row>
    <row r="39" customFormat="1" s="255">
      <c r="A39" s="412" t="inlineStr">
        <is>
          <t>Машины и механизмы</t>
        </is>
      </c>
      <c r="B39" s="486" t="n"/>
      <c r="C39" s="486" t="n"/>
      <c r="D39" s="486" t="n"/>
      <c r="E39" s="487" t="n"/>
      <c r="F39" s="412" t="n"/>
      <c r="G39" s="374" t="n"/>
      <c r="H39" s="279">
        <f>SUM(H40:H115)</f>
        <v/>
      </c>
    </row>
    <row r="40" ht="25.5" customHeight="1" s="364">
      <c r="A40" s="441" t="n">
        <v>26</v>
      </c>
      <c r="B40" s="413" t="n"/>
      <c r="C40" s="376" t="inlineStr">
        <is>
          <t>91.02.02-003</t>
        </is>
      </c>
      <c r="D40" s="428" t="inlineStr">
        <is>
          <t>Агрегаты копровые без дизель-молота на базе экскаватора с емкостью ковша 1 м3</t>
        </is>
      </c>
      <c r="E40" s="421" t="inlineStr">
        <is>
          <t>маш.-ч</t>
        </is>
      </c>
      <c r="F40" s="376" t="n">
        <v>369.1968</v>
      </c>
      <c r="G40" s="430" t="n">
        <v>200.67</v>
      </c>
      <c r="H40" s="345">
        <f>ROUND(F40*G40,2)</f>
        <v/>
      </c>
      <c r="I40" s="288" t="n"/>
      <c r="J40" s="287" t="n"/>
      <c r="L40" s="288" t="n"/>
    </row>
    <row r="41" ht="25.5" customFormat="1" customHeight="1" s="255">
      <c r="A41" s="441" t="n">
        <v>27</v>
      </c>
      <c r="B41" s="413" t="n"/>
      <c r="C41" s="376" t="inlineStr">
        <is>
          <t>91.05.05-014</t>
        </is>
      </c>
      <c r="D41" s="428" t="inlineStr">
        <is>
          <t>Краны на автомобильном ходу, грузоподъемность 10 т</t>
        </is>
      </c>
      <c r="E41" s="421" t="inlineStr">
        <is>
          <t>маш.-ч</t>
        </is>
      </c>
      <c r="F41" s="376" t="n">
        <v>411.183472</v>
      </c>
      <c r="G41" s="430" t="n">
        <v>111.99</v>
      </c>
      <c r="H41" s="345">
        <f>ROUND(F41*G41,2)</f>
        <v/>
      </c>
      <c r="I41" s="288" t="n"/>
      <c r="L41" s="288" t="n"/>
    </row>
    <row r="42" ht="38.25" customHeight="1" s="364">
      <c r="A42" s="441" t="n">
        <v>28</v>
      </c>
      <c r="B42" s="413" t="n"/>
      <c r="C42" s="376" t="inlineStr">
        <is>
          <t>91.04.01-021</t>
        </is>
      </c>
      <c r="D42" s="42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2" s="421" t="inlineStr">
        <is>
          <t>маш.-ч</t>
        </is>
      </c>
      <c r="F42" s="376" t="n">
        <v>455.683</v>
      </c>
      <c r="G42" s="430" t="n">
        <v>87.59999999999999</v>
      </c>
      <c r="H42" s="345">
        <f>ROUND(F42*G42,2)</f>
        <v/>
      </c>
      <c r="I42" s="288" t="n"/>
      <c r="L42" s="288" t="n"/>
    </row>
    <row r="43">
      <c r="A43" s="441" t="n">
        <v>29</v>
      </c>
      <c r="B43" s="413" t="n"/>
      <c r="C43" s="376" t="inlineStr">
        <is>
          <t>91.21.22-447</t>
        </is>
      </c>
      <c r="D43" s="428" t="inlineStr">
        <is>
          <t>Установки электрометаллизационные</t>
        </is>
      </c>
      <c r="E43" s="421" t="inlineStr">
        <is>
          <t>маш.-ч</t>
        </is>
      </c>
      <c r="F43" s="376" t="n">
        <v>397.81131</v>
      </c>
      <c r="G43" s="430" t="n">
        <v>74.23999999999999</v>
      </c>
      <c r="H43" s="345">
        <f>ROUND(F43*G43,2)</f>
        <v/>
      </c>
      <c r="I43" s="288" t="n"/>
      <c r="L43" s="288" t="n"/>
    </row>
    <row r="44">
      <c r="A44" s="441" t="n">
        <v>30</v>
      </c>
      <c r="B44" s="413" t="n"/>
      <c r="C44" s="376" t="inlineStr">
        <is>
          <t>91.02.03-024</t>
        </is>
      </c>
      <c r="D44" s="428" t="inlineStr">
        <is>
          <t>Дизель-молоты 2,5 т</t>
        </is>
      </c>
      <c r="E44" s="421" t="inlineStr">
        <is>
          <t>маш.-ч</t>
        </is>
      </c>
      <c r="F44" s="376" t="n">
        <v>369.1968</v>
      </c>
      <c r="G44" s="430" t="n">
        <v>70.67</v>
      </c>
      <c r="H44" s="345">
        <f>ROUND(F44*G44,2)</f>
        <v/>
      </c>
      <c r="I44" s="288" t="n"/>
      <c r="L44" s="288" t="n"/>
    </row>
    <row r="45">
      <c r="A45" s="441" t="n">
        <v>31</v>
      </c>
      <c r="B45" s="413" t="n"/>
      <c r="C45" s="376" t="inlineStr">
        <is>
          <t>91.10.01-002</t>
        </is>
      </c>
      <c r="D45" s="428" t="inlineStr">
        <is>
          <t>Агрегаты наполнительно-опрессовочные до 300 м3/ч</t>
        </is>
      </c>
      <c r="E45" s="421" t="inlineStr">
        <is>
          <t>маш.-ч</t>
        </is>
      </c>
      <c r="F45" s="376" t="n">
        <v>66.78</v>
      </c>
      <c r="G45" s="430" t="n">
        <v>287.99</v>
      </c>
      <c r="H45" s="345">
        <f>ROUND(F45*G45,2)</f>
        <v/>
      </c>
      <c r="I45" s="288" t="n"/>
      <c r="L45" s="288" t="n"/>
    </row>
    <row r="46" ht="38.25" customHeight="1" s="364">
      <c r="A46" s="441" t="n">
        <v>32</v>
      </c>
      <c r="B46" s="413" t="n"/>
      <c r="C46" s="376" t="inlineStr">
        <is>
          <t>91.18.01-007</t>
        </is>
      </c>
      <c r="D46" s="4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6" s="421" t="inlineStr">
        <is>
          <t>маш.-ч</t>
        </is>
      </c>
      <c r="F46" s="376" t="n">
        <v>155.3914</v>
      </c>
      <c r="G46" s="430" t="n">
        <v>90</v>
      </c>
      <c r="H46" s="345">
        <f>ROUND(F46*G46,2)</f>
        <v/>
      </c>
      <c r="I46" s="288" t="n"/>
    </row>
    <row r="47" ht="25.5" customHeight="1" s="364">
      <c r="A47" s="441" t="n">
        <v>33</v>
      </c>
      <c r="B47" s="413" t="n"/>
      <c r="C47" s="376" t="inlineStr">
        <is>
          <t>91.10.05-001</t>
        </is>
      </c>
      <c r="D47" s="428" t="inlineStr">
        <is>
          <t>Трубоукладчики для труб диаметром 800-1000 мм, грузоподъемность 35 т</t>
        </is>
      </c>
      <c r="E47" s="421" t="inlineStr">
        <is>
          <t>маш.-ч</t>
        </is>
      </c>
      <c r="F47" s="376" t="n">
        <v>63.0336</v>
      </c>
      <c r="G47" s="430" t="n">
        <v>175.35</v>
      </c>
      <c r="H47" s="345">
        <f>ROUND(F47*G47,2)</f>
        <v/>
      </c>
    </row>
    <row r="48">
      <c r="A48" s="441" t="n">
        <v>34</v>
      </c>
      <c r="B48" s="413" t="n"/>
      <c r="C48" s="376" t="inlineStr">
        <is>
          <t>91.05.06-012</t>
        </is>
      </c>
      <c r="D48" s="428" t="inlineStr">
        <is>
          <t>Краны на гусеничном ходу, грузоподъемность до 16 т</t>
        </is>
      </c>
      <c r="E48" s="421" t="inlineStr">
        <is>
          <t>маш.-ч</t>
        </is>
      </c>
      <c r="F48" s="376" t="n">
        <v>101.27974</v>
      </c>
      <c r="G48" s="430" t="n">
        <v>96.89</v>
      </c>
      <c r="H48" s="345">
        <f>ROUND(F48*G48,2)</f>
        <v/>
      </c>
    </row>
    <row r="49">
      <c r="A49" s="441" t="n">
        <v>35</v>
      </c>
      <c r="B49" s="413" t="n"/>
      <c r="C49" s="376" t="inlineStr">
        <is>
          <t>91.14.03-002</t>
        </is>
      </c>
      <c r="D49" s="428" t="inlineStr">
        <is>
          <t>Автомобили-самосвалы, грузоподъемность до 10 т</t>
        </is>
      </c>
      <c r="E49" s="421" t="inlineStr">
        <is>
          <t>маш.-ч</t>
        </is>
      </c>
      <c r="F49" s="376" t="n">
        <v>102.697776</v>
      </c>
      <c r="G49" s="430" t="n">
        <v>87.48999999999999</v>
      </c>
      <c r="H49" s="345">
        <f>ROUND(F49*G49,2)</f>
        <v/>
      </c>
    </row>
    <row r="50" ht="25.5" customHeight="1" s="364">
      <c r="A50" s="441" t="n">
        <v>36</v>
      </c>
      <c r="B50" s="413" t="n"/>
      <c r="C50" s="376" t="inlineStr">
        <is>
          <t>91.21.22-432</t>
        </is>
      </c>
      <c r="D50" s="428" t="inlineStr">
        <is>
          <t>Установки вакуумной обработки трансформаторного масла</t>
        </is>
      </c>
      <c r="E50" s="421" t="inlineStr">
        <is>
          <t>маш.-ч</t>
        </is>
      </c>
      <c r="F50" s="376" t="n">
        <v>102.28</v>
      </c>
      <c r="G50" s="430" t="n">
        <v>77.03</v>
      </c>
      <c r="H50" s="345">
        <f>ROUND(F50*G50,2)</f>
        <v/>
      </c>
    </row>
    <row r="51" ht="25.5" customHeight="1" s="364">
      <c r="A51" s="441" t="n">
        <v>37</v>
      </c>
      <c r="B51" s="413" t="n"/>
      <c r="C51" s="376" t="inlineStr">
        <is>
          <t>91.05.05-014</t>
        </is>
      </c>
      <c r="D51" s="428" t="inlineStr">
        <is>
          <t>Краны на автомобильном ходу, грузоподъемность 10 т</t>
        </is>
      </c>
      <c r="E51" s="421" t="inlineStr">
        <is>
          <t>маш.-ч</t>
        </is>
      </c>
      <c r="F51" s="376" t="n">
        <v>61.35</v>
      </c>
      <c r="G51" s="430" t="n">
        <v>111.99</v>
      </c>
      <c r="H51" s="345">
        <f>ROUND(F51*G51,2)</f>
        <v/>
      </c>
    </row>
    <row r="52">
      <c r="A52" s="441" t="n">
        <v>38</v>
      </c>
      <c r="B52" s="413" t="n"/>
      <c r="C52" s="376" t="inlineStr">
        <is>
          <t>91.14.02-001</t>
        </is>
      </c>
      <c r="D52" s="428" t="inlineStr">
        <is>
          <t>Автомобили бортовые, грузоподъемность до 5 т</t>
        </is>
      </c>
      <c r="E52" s="421" t="inlineStr">
        <is>
          <t>маш.-ч</t>
        </is>
      </c>
      <c r="F52" s="421" t="n">
        <v>97.764421</v>
      </c>
      <c r="G52" s="430" t="n">
        <v>65.70999999999999</v>
      </c>
      <c r="H52" s="345">
        <f>ROUND(F52*G52,2)</f>
        <v/>
      </c>
    </row>
    <row r="53" ht="38.25" customHeight="1" s="364">
      <c r="A53" s="441" t="n">
        <v>39</v>
      </c>
      <c r="B53" s="413" t="n"/>
      <c r="C53" s="376" t="n">
        <v>60247</v>
      </c>
      <c r="D53" s="428" t="inlineStr">
        <is>
          <t>Экскаваторы одноковшовые дизельные на гусеничном ходу при работе на других видах строительства 0,5 м3</t>
        </is>
      </c>
      <c r="E53" s="421" t="inlineStr">
        <is>
          <t>маш.-ч</t>
        </is>
      </c>
      <c r="F53" s="376" t="n">
        <v>57.210535</v>
      </c>
      <c r="G53" s="430" t="n">
        <v>100</v>
      </c>
      <c r="H53" s="345">
        <f>ROUND(F53*G53,2)</f>
        <v/>
      </c>
    </row>
    <row r="54">
      <c r="A54" s="441" t="n">
        <v>40</v>
      </c>
      <c r="B54" s="413" t="n"/>
      <c r="C54" s="376" t="n">
        <v>30902</v>
      </c>
      <c r="D54" s="428" t="inlineStr">
        <is>
          <t>Подъемники гидравлические высотой подъема 10 м</t>
        </is>
      </c>
      <c r="E54" s="421" t="inlineStr">
        <is>
          <t>маш.-ч</t>
        </is>
      </c>
      <c r="F54" s="376" t="n">
        <v>152.8432</v>
      </c>
      <c r="G54" s="430" t="n">
        <v>29.6</v>
      </c>
      <c r="H54" s="345">
        <f>ROUND(F54*G54,2)</f>
        <v/>
      </c>
      <c r="J54" s="260" t="n"/>
      <c r="L54" s="288" t="n"/>
    </row>
    <row r="55" customFormat="1" s="255">
      <c r="A55" s="441" t="n">
        <v>41</v>
      </c>
      <c r="B55" s="413" t="n"/>
      <c r="C55" s="376" t="n">
        <v>31004</v>
      </c>
      <c r="D55" s="428" t="inlineStr">
        <is>
          <t>Автогидроподъемники высотой подъема 28 м</t>
        </is>
      </c>
      <c r="E55" s="421" t="inlineStr">
        <is>
          <t>маш.-ч</t>
        </is>
      </c>
      <c r="F55" s="376" t="n">
        <v>16.54554</v>
      </c>
      <c r="G55" s="430" t="n">
        <v>243.49</v>
      </c>
      <c r="H55" s="345">
        <f>ROUND(F55*G55,2)</f>
        <v/>
      </c>
      <c r="L55" s="288" t="n"/>
    </row>
    <row r="56" ht="25.5" customHeight="1" s="364">
      <c r="A56" s="441" t="n">
        <v>42</v>
      </c>
      <c r="B56" s="413" t="n"/>
      <c r="C56" s="376" t="n">
        <v>30408</v>
      </c>
      <c r="D56" s="428" t="inlineStr">
        <is>
          <t>Лебедки электрические тяговым усилием 156,96 кН (16 т)</t>
        </is>
      </c>
      <c r="E56" s="421" t="inlineStr">
        <is>
          <t>маш.-ч</t>
        </is>
      </c>
      <c r="F56" s="376" t="n">
        <v>29.58</v>
      </c>
      <c r="G56" s="430" t="n">
        <v>131.44</v>
      </c>
      <c r="H56" s="345">
        <f>ROUND(F56*G56,2)</f>
        <v/>
      </c>
      <c r="L56" s="288" t="n"/>
    </row>
    <row r="57" ht="25.5" customHeight="1" s="364">
      <c r="A57" s="441" t="n">
        <v>43</v>
      </c>
      <c r="B57" s="413" t="n"/>
      <c r="C57" s="376" t="n">
        <v>150202</v>
      </c>
      <c r="D57" s="428" t="inlineStr">
        <is>
          <t>Агрегаты сварочные двухпостовые для ручной сварки на тракторе 79 кВт (108 л.с.)</t>
        </is>
      </c>
      <c r="E57" s="421" t="inlineStr">
        <is>
          <t>маш.-ч</t>
        </is>
      </c>
      <c r="F57" s="376" t="n">
        <v>21.490049</v>
      </c>
      <c r="G57" s="430" t="n">
        <v>133.97</v>
      </c>
      <c r="H57" s="345">
        <f>ROUND(F57*G57,2)</f>
        <v/>
      </c>
      <c r="L57" s="288" t="n"/>
    </row>
    <row r="58" ht="25.5" customHeight="1" s="364">
      <c r="A58" s="441" t="n">
        <v>44</v>
      </c>
      <c r="B58" s="413" t="n"/>
      <c r="C58" s="376" t="n">
        <v>70150</v>
      </c>
      <c r="D58" s="428" t="inlineStr">
        <is>
          <t>Бульдозеры при работе на других видах строительства 96 кВт (130 л.с.)</t>
        </is>
      </c>
      <c r="E58" s="421" t="inlineStr">
        <is>
          <t>маш.-ч</t>
        </is>
      </c>
      <c r="F58" s="376" t="n">
        <v>25.52837</v>
      </c>
      <c r="G58" s="430" t="n">
        <v>94.05</v>
      </c>
      <c r="H58" s="345">
        <f>ROUND(F58*G58,2)</f>
        <v/>
      </c>
      <c r="L58" s="288" t="n"/>
    </row>
    <row r="59">
      <c r="A59" s="441" t="n">
        <v>45</v>
      </c>
      <c r="B59" s="413" t="n"/>
      <c r="C59" s="376" t="n">
        <v>350401</v>
      </c>
      <c r="D59" s="428" t="inlineStr">
        <is>
          <t>Насос вакуумный 3,6 м3/мин</t>
        </is>
      </c>
      <c r="E59" s="421" t="inlineStr">
        <is>
          <t>маш.-ч</t>
        </is>
      </c>
      <c r="F59" s="376" t="n">
        <v>275.8</v>
      </c>
      <c r="G59" s="430" t="n">
        <v>6.28</v>
      </c>
      <c r="H59" s="345">
        <f>ROUND(F59*G59,2)</f>
        <v/>
      </c>
      <c r="L59" s="288" t="n"/>
    </row>
    <row r="60" ht="25.5" customHeight="1" s="364">
      <c r="A60" s="441" t="n">
        <v>46</v>
      </c>
      <c r="B60" s="413" t="n"/>
      <c r="C60" s="376" t="n">
        <v>40202</v>
      </c>
      <c r="D60" s="428" t="inlineStr">
        <is>
          <t>Агрегаты сварочные передвижные с номинальным сварочным током 250-400 А с дизельным двигателем</t>
        </is>
      </c>
      <c r="E60" s="421" t="inlineStr">
        <is>
          <t>маш.-ч</t>
        </is>
      </c>
      <c r="F60" s="376" t="n">
        <v>121.84585</v>
      </c>
      <c r="G60" s="430" t="n">
        <v>14</v>
      </c>
      <c r="H60" s="345">
        <f>ROUND(F60*G60,2)</f>
        <v/>
      </c>
    </row>
    <row r="61">
      <c r="A61" s="441" t="n">
        <v>47</v>
      </c>
      <c r="B61" s="413" t="n"/>
      <c r="C61" s="376" t="n">
        <v>351101</v>
      </c>
      <c r="D61" s="428" t="inlineStr">
        <is>
          <t>Установка «Суховей»</t>
        </is>
      </c>
      <c r="E61" s="421" t="inlineStr">
        <is>
          <t>маш.-ч</t>
        </is>
      </c>
      <c r="F61" s="376" t="n">
        <v>84</v>
      </c>
      <c r="G61" s="430" t="n">
        <v>13.49</v>
      </c>
      <c r="H61" s="345">
        <f>ROUND(F61*G61,2)</f>
        <v/>
      </c>
    </row>
    <row r="62" ht="25.5" customHeight="1" s="364">
      <c r="A62" s="441" t="n">
        <v>48</v>
      </c>
      <c r="B62" s="413" t="n"/>
      <c r="C62" s="376" t="n">
        <v>150701</v>
      </c>
      <c r="D62" s="428" t="inlineStr">
        <is>
          <t>Трубоукладчики для труб диаметром до 400 мм грузоподъемностью 6,3 т</t>
        </is>
      </c>
      <c r="E62" s="421" t="inlineStr">
        <is>
          <t>маш.-ч</t>
        </is>
      </c>
      <c r="F62" s="376" t="n">
        <v>6.864233</v>
      </c>
      <c r="G62" s="430" t="n">
        <v>160.03</v>
      </c>
      <c r="H62" s="345">
        <f>ROUND(F62*G62,2)</f>
        <v/>
      </c>
    </row>
    <row r="63" ht="25.5" customHeight="1" s="364">
      <c r="A63" s="441" t="n">
        <v>49</v>
      </c>
      <c r="B63" s="413" t="n"/>
      <c r="C63" s="376" t="n">
        <v>350100</v>
      </c>
      <c r="D63" s="428" t="inlineStr">
        <is>
          <t>Выпрямитель полупроводниковый для подогрева трансформаторов</t>
        </is>
      </c>
      <c r="E63" s="421" t="inlineStr">
        <is>
          <t>маш.-ч</t>
        </is>
      </c>
      <c r="F63" s="376" t="n">
        <v>281.2</v>
      </c>
      <c r="G63" s="430" t="n">
        <v>3.82</v>
      </c>
      <c r="H63" s="345">
        <f>ROUND(F63*G63,2)</f>
        <v/>
      </c>
    </row>
    <row r="64" ht="25.5" customHeight="1" s="364">
      <c r="A64" s="441" t="n">
        <v>50</v>
      </c>
      <c r="B64" s="413" t="n"/>
      <c r="C64" s="376" t="n">
        <v>20129</v>
      </c>
      <c r="D64" s="428" t="inlineStr">
        <is>
          <t>Краны башенные при работе на других видах строительства 8 т</t>
        </is>
      </c>
      <c r="E64" s="421" t="inlineStr">
        <is>
          <t>маш.-ч</t>
        </is>
      </c>
      <c r="F64" s="376" t="n">
        <v>11.7117</v>
      </c>
      <c r="G64" s="430" t="n">
        <v>86.40000000000001</v>
      </c>
      <c r="H64" s="345">
        <f>ROUND(F64*G64,2)</f>
        <v/>
      </c>
    </row>
    <row r="65" ht="25.5" customHeight="1" s="364">
      <c r="A65" s="441" t="n">
        <v>51</v>
      </c>
      <c r="B65" s="413" t="n"/>
      <c r="C65" s="376" t="n">
        <v>21401</v>
      </c>
      <c r="D65" s="428" t="inlineStr">
        <is>
          <t>Краны на пневмоколесном ходу при работе на монтаже технологического оборудования 16 т</t>
        </is>
      </c>
      <c r="E65" s="421" t="inlineStr">
        <is>
          <t>маш.-ч</t>
        </is>
      </c>
      <c r="F65" s="376" t="n">
        <v>7.02</v>
      </c>
      <c r="G65" s="430" t="n">
        <v>131.16</v>
      </c>
      <c r="H65" s="345">
        <f>ROUND(F65*G65,2)</f>
        <v/>
      </c>
    </row>
    <row r="66">
      <c r="A66" s="441" t="n">
        <v>52</v>
      </c>
      <c r="B66" s="413" t="n"/>
      <c r="C66" s="376" t="inlineStr">
        <is>
          <t>91.06.05-011</t>
        </is>
      </c>
      <c r="D66" s="428" t="inlineStr">
        <is>
          <t>Погрузчик, грузоподъемность 5 т</t>
        </is>
      </c>
      <c r="E66" s="421" t="inlineStr">
        <is>
          <t>маш.-ч</t>
        </is>
      </c>
      <c r="F66" s="376" t="n">
        <v>10.20029</v>
      </c>
      <c r="G66" s="430" t="n">
        <v>89.98999999999999</v>
      </c>
      <c r="H66" s="345">
        <f>ROUND(F66*G66,2)</f>
        <v/>
      </c>
    </row>
    <row r="67">
      <c r="A67" s="441" t="n">
        <v>53</v>
      </c>
      <c r="B67" s="413" t="n"/>
      <c r="C67" s="376" t="n">
        <v>400101</v>
      </c>
      <c r="D67" s="428" t="inlineStr">
        <is>
          <t>Тягачи седельные, грузоподъемность 12 т</t>
        </is>
      </c>
      <c r="E67" s="421" t="inlineStr">
        <is>
          <t>маш.-ч</t>
        </is>
      </c>
      <c r="F67" s="376" t="n">
        <v>6.7536</v>
      </c>
      <c r="G67" s="430" t="n">
        <v>127.82</v>
      </c>
      <c r="H67" s="345">
        <f>ROUND(F67*G67,2)</f>
        <v/>
      </c>
    </row>
    <row r="68">
      <c r="A68" s="441" t="n">
        <v>54</v>
      </c>
      <c r="B68" s="413" t="n"/>
      <c r="C68" s="376" t="n">
        <v>350221</v>
      </c>
      <c r="D68" s="428" t="inlineStr">
        <is>
          <t>Маслоподогреватель</t>
        </is>
      </c>
      <c r="E68" s="421" t="inlineStr">
        <is>
          <t>маш.-ч</t>
        </is>
      </c>
      <c r="F68" s="376" t="n">
        <v>18.54</v>
      </c>
      <c r="G68" s="430" t="n">
        <v>38.87</v>
      </c>
      <c r="H68" s="345">
        <f>ROUND(F68*G68,2)</f>
        <v/>
      </c>
      <c r="J68" s="260" t="n"/>
      <c r="L68" s="288" t="n"/>
    </row>
    <row r="69" ht="25.5" customFormat="1" customHeight="1" s="255">
      <c r="A69" s="441" t="n">
        <v>55</v>
      </c>
      <c r="B69" s="413" t="n"/>
      <c r="C69" s="376" t="n">
        <v>40502</v>
      </c>
      <c r="D69" s="428" t="inlineStr">
        <is>
          <t>Установки для сварки ручной дуговой (постоянного тока)</t>
        </is>
      </c>
      <c r="E69" s="421" t="inlineStr">
        <is>
          <t>маш.-ч</t>
        </is>
      </c>
      <c r="F69" s="376" t="n">
        <v>83.314436</v>
      </c>
      <c r="G69" s="430" t="n">
        <v>8.1</v>
      </c>
      <c r="H69" s="345">
        <f>ROUND(F69*G69,2)</f>
        <v/>
      </c>
      <c r="L69" s="288" t="n"/>
    </row>
    <row r="70">
      <c r="A70" s="441" t="n">
        <v>56</v>
      </c>
      <c r="B70" s="413" t="n"/>
      <c r="C70" s="376" t="n">
        <v>121012</v>
      </c>
      <c r="D70" s="428" t="inlineStr">
        <is>
          <t>Котлы битумные передвижные 1000 л</t>
        </is>
      </c>
      <c r="E70" s="421" t="inlineStr">
        <is>
          <t>маш.-ч</t>
        </is>
      </c>
      <c r="F70" s="376" t="n">
        <v>12.71088</v>
      </c>
      <c r="G70" s="430" t="n">
        <v>50</v>
      </c>
      <c r="H70" s="345">
        <f>ROUND(F70*G70,2)</f>
        <v/>
      </c>
      <c r="L70" s="288" t="n"/>
    </row>
    <row r="71">
      <c r="A71" s="441" t="n">
        <v>57</v>
      </c>
      <c r="B71" s="413" t="n"/>
      <c r="C71" s="376" t="n">
        <v>351051</v>
      </c>
      <c r="D71" s="428" t="inlineStr">
        <is>
          <t>Установка передвижная цеолитовая</t>
        </is>
      </c>
      <c r="E71" s="421" t="inlineStr">
        <is>
          <t>маш.-ч</t>
        </is>
      </c>
      <c r="F71" s="376" t="n">
        <v>15.74</v>
      </c>
      <c r="G71" s="430" t="n">
        <v>38.65</v>
      </c>
      <c r="H71" s="345">
        <f>ROUND(F71*G71,2)</f>
        <v/>
      </c>
      <c r="L71" s="288" t="n"/>
    </row>
    <row r="72">
      <c r="A72" s="441" t="n">
        <v>58</v>
      </c>
      <c r="B72" s="413" t="n"/>
      <c r="C72" s="376" t="n">
        <v>30101</v>
      </c>
      <c r="D72" s="428" t="inlineStr">
        <is>
          <t>Автопогрузчики 5 т</t>
        </is>
      </c>
      <c r="E72" s="421" t="inlineStr">
        <is>
          <t>маш.-ч</t>
        </is>
      </c>
      <c r="F72" s="376" t="n">
        <v>4.665936</v>
      </c>
      <c r="G72" s="430" t="n">
        <v>89.98999999999999</v>
      </c>
      <c r="H72" s="345">
        <f>ROUND(F72*G72,2)</f>
        <v/>
      </c>
      <c r="L72" s="288" t="n"/>
    </row>
    <row r="73" ht="25.5" customHeight="1" s="364">
      <c r="A73" s="441" t="n">
        <v>59</v>
      </c>
      <c r="B73" s="413" t="n"/>
      <c r="C73" s="376" t="n">
        <v>340101</v>
      </c>
      <c r="D73" s="428" t="inlineStr">
        <is>
          <t>Агрегаты окрасочные высокого давления для окраски поверхностей конструкций мощностью 1 кВт</t>
        </is>
      </c>
      <c r="E73" s="421" t="inlineStr">
        <is>
          <t>маш.-ч</t>
        </is>
      </c>
      <c r="F73" s="376" t="n">
        <v>59.975267</v>
      </c>
      <c r="G73" s="430" t="n">
        <v>6.82</v>
      </c>
      <c r="H73" s="345">
        <f>ROUND(F73*G73,2)</f>
        <v/>
      </c>
      <c r="L73" s="288" t="n"/>
    </row>
    <row r="74">
      <c r="A74" s="441" t="n">
        <v>60</v>
      </c>
      <c r="B74" s="413" t="n"/>
      <c r="C74" s="376" t="n">
        <v>400004</v>
      </c>
      <c r="D74" s="428" t="inlineStr">
        <is>
          <t>Автомобили бортовые, грузоподъемность до 15т</t>
        </is>
      </c>
      <c r="E74" s="421" t="inlineStr">
        <is>
          <t>маш.-ч</t>
        </is>
      </c>
      <c r="F74" s="376" t="n">
        <v>3.38</v>
      </c>
      <c r="G74" s="430" t="n">
        <v>117.92</v>
      </c>
      <c r="H74" s="345">
        <f>ROUND(F74*G74,2)</f>
        <v/>
      </c>
      <c r="L74" s="288" t="n"/>
    </row>
    <row r="75" ht="25.5" customHeight="1" s="364">
      <c r="A75" s="441" t="n">
        <v>61</v>
      </c>
      <c r="B75" s="413" t="n"/>
      <c r="C75" s="376" t="n">
        <v>70148</v>
      </c>
      <c r="D75" s="428" t="inlineStr">
        <is>
          <t>Бульдозеры при работе на других видах строительства 59 кВт (80 л.с.)</t>
        </is>
      </c>
      <c r="E75" s="421" t="inlineStr">
        <is>
          <t>маш.-ч</t>
        </is>
      </c>
      <c r="F75" s="376" t="n">
        <v>5.93684</v>
      </c>
      <c r="G75" s="430" t="n">
        <v>59.47</v>
      </c>
      <c r="H75" s="345">
        <f>ROUND(F75*G75,2)</f>
        <v/>
      </c>
      <c r="L75" s="288" t="n"/>
    </row>
    <row r="76" ht="25.5" customHeight="1" s="364">
      <c r="A76" s="441" t="n">
        <v>62</v>
      </c>
      <c r="B76" s="413" t="n"/>
      <c r="C76" s="376" t="n">
        <v>21201</v>
      </c>
      <c r="D76" s="428" t="inlineStr">
        <is>
          <t>Краны на гусеничном ходу при работе на монтаже технологического оборудования до 16 т</t>
        </is>
      </c>
      <c r="E76" s="421" t="inlineStr">
        <is>
          <t>маш.-ч</t>
        </is>
      </c>
      <c r="F76" s="376" t="n">
        <v>3.47</v>
      </c>
      <c r="G76" s="430" t="n">
        <v>99.78</v>
      </c>
      <c r="H76" s="345">
        <f>ROUND(F76*G76,2)</f>
        <v/>
      </c>
      <c r="L76" s="288" t="n"/>
    </row>
    <row r="77" ht="25.5" customHeight="1" s="364">
      <c r="A77" s="441" t="n">
        <v>63</v>
      </c>
      <c r="B77" s="413" t="n"/>
      <c r="C77" s="376" t="n">
        <v>30203</v>
      </c>
      <c r="D77" s="428" t="inlineStr">
        <is>
          <t>Домкраты гидравлические грузоподъемностью 63-100 т</t>
        </is>
      </c>
      <c r="E77" s="421" t="inlineStr">
        <is>
          <t>маш.-ч</t>
        </is>
      </c>
      <c r="F77" s="376" t="n">
        <v>336.485</v>
      </c>
      <c r="G77" s="430" t="n">
        <v>0.9</v>
      </c>
      <c r="H77" s="345">
        <f>ROUND(F77*G77,2)</f>
        <v/>
      </c>
      <c r="L77" s="288" t="n"/>
    </row>
    <row r="78" ht="25.5" customHeight="1" s="364">
      <c r="A78" s="441" t="n">
        <v>64</v>
      </c>
      <c r="B78" s="413" t="n"/>
      <c r="C78" s="376" t="n">
        <v>31812</v>
      </c>
      <c r="D78" s="428" t="inlineStr">
        <is>
          <t>Погрузчики одноковшовые универсальные фронтальные пневмоколесные 3 т</t>
        </is>
      </c>
      <c r="E78" s="421" t="inlineStr">
        <is>
          <t>маш.-ч</t>
        </is>
      </c>
      <c r="F78" s="376" t="n">
        <v>2.27712</v>
      </c>
      <c r="G78" s="430" t="n">
        <v>90.40000000000001</v>
      </c>
      <c r="H78" s="345">
        <f>ROUND(F78*G78,2)</f>
        <v/>
      </c>
      <c r="L78" s="288" t="n"/>
    </row>
    <row r="79" ht="25.5" customHeight="1" s="364">
      <c r="A79" s="441" t="n">
        <v>65</v>
      </c>
      <c r="B79" s="413" t="n"/>
      <c r="C79" s="376" t="n">
        <v>10410</v>
      </c>
      <c r="D79" s="428" t="inlineStr">
        <is>
          <t>Тракторы на пневмоколесном ходу при работе на других видах строительства 59 кВт (80 л.с.)</t>
        </is>
      </c>
      <c r="E79" s="421" t="inlineStr">
        <is>
          <t>маш.-ч</t>
        </is>
      </c>
      <c r="F79" s="376" t="n">
        <v>2.48</v>
      </c>
      <c r="G79" s="430" t="n">
        <v>74.61</v>
      </c>
      <c r="H79" s="345">
        <f>ROUND(F79*G79,2)</f>
        <v/>
      </c>
      <c r="L79" s="288" t="n"/>
    </row>
    <row r="80" ht="25.5" customHeight="1" s="364">
      <c r="A80" s="441" t="n">
        <v>66</v>
      </c>
      <c r="B80" s="413" t="n"/>
      <c r="C80" s="376" t="n">
        <v>70149</v>
      </c>
      <c r="D80" s="428" t="inlineStr">
        <is>
          <t>Бульдозеры при работе на других видах строительства 79 кВт (108 л.с.)</t>
        </is>
      </c>
      <c r="E80" s="421" t="inlineStr">
        <is>
          <t>маш.-ч</t>
        </is>
      </c>
      <c r="F80" s="376" t="n">
        <v>2.325365</v>
      </c>
      <c r="G80" s="430" t="n">
        <v>79.06999999999999</v>
      </c>
      <c r="H80" s="345">
        <f>ROUND(F80*G80,2)</f>
        <v/>
      </c>
      <c r="L80" s="288" t="n"/>
    </row>
    <row r="81">
      <c r="A81" s="441" t="n">
        <v>67</v>
      </c>
      <c r="B81" s="413" t="n"/>
      <c r="C81" s="376" t="n">
        <v>121011</v>
      </c>
      <c r="D81" s="428" t="inlineStr">
        <is>
          <t>Котлы битумные передвижные 400 л</t>
        </is>
      </c>
      <c r="E81" s="421" t="inlineStr">
        <is>
          <t>маш.-ч</t>
        </is>
      </c>
      <c r="F81" s="376" t="n">
        <v>6.1128</v>
      </c>
      <c r="G81" s="430" t="n">
        <v>30</v>
      </c>
      <c r="H81" s="345">
        <f>ROUND(F81*G81,2)</f>
        <v/>
      </c>
      <c r="L81" s="288" t="n"/>
    </row>
    <row r="82">
      <c r="A82" s="441" t="n">
        <v>68</v>
      </c>
      <c r="B82" s="413" t="n"/>
      <c r="C82" s="376" t="n">
        <v>121601</v>
      </c>
      <c r="D82" s="428" t="inlineStr">
        <is>
          <t>Машины поливомоечные 6000 л</t>
        </is>
      </c>
      <c r="E82" s="421" t="inlineStr">
        <is>
          <t>маш.-ч</t>
        </is>
      </c>
      <c r="F82" s="376" t="n">
        <v>1.568</v>
      </c>
      <c r="G82" s="430" t="n">
        <v>110</v>
      </c>
      <c r="H82" s="345">
        <f>ROUND(F82*G82,2)</f>
        <v/>
      </c>
      <c r="L82" s="288" t="n"/>
    </row>
    <row r="83" ht="51" customHeight="1" s="364">
      <c r="A83" s="441" t="n">
        <v>69</v>
      </c>
      <c r="B83" s="413" t="n"/>
      <c r="C83" s="376" t="n">
        <v>42901</v>
      </c>
      <c r="D83" s="42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83" s="421" t="inlineStr">
        <is>
          <t>маш.-ч</t>
        </is>
      </c>
      <c r="F83" s="376" t="n">
        <v>5.4374</v>
      </c>
      <c r="G83" s="430" t="n">
        <v>26.32</v>
      </c>
      <c r="H83" s="345">
        <f>ROUND(F83*G83,2)</f>
        <v/>
      </c>
      <c r="L83" s="288" t="n"/>
    </row>
    <row r="84">
      <c r="A84" s="441" t="n">
        <v>70</v>
      </c>
      <c r="B84" s="413" t="n"/>
      <c r="C84" s="376" t="n">
        <v>40102</v>
      </c>
      <c r="D84" s="428" t="inlineStr">
        <is>
          <t>Электростанции передвижные 4 кВт</t>
        </is>
      </c>
      <c r="E84" s="421" t="inlineStr">
        <is>
          <t>маш.-ч</t>
        </is>
      </c>
      <c r="F84" s="376" t="n">
        <v>5.190093</v>
      </c>
      <c r="G84" s="430" t="n">
        <v>27.11</v>
      </c>
      <c r="H84" s="345">
        <f>ROUND(F84*G84,2)</f>
        <v/>
      </c>
      <c r="L84" s="288" t="n"/>
    </row>
    <row r="85">
      <c r="A85" s="441" t="n">
        <v>71</v>
      </c>
      <c r="B85" s="413" t="n"/>
      <c r="C85" s="376" t="n">
        <v>330301</v>
      </c>
      <c r="D85" s="428" t="inlineStr">
        <is>
          <t>Машины шлифовальные электрические</t>
        </is>
      </c>
      <c r="E85" s="421" t="inlineStr">
        <is>
          <t>маш.-ч</t>
        </is>
      </c>
      <c r="F85" s="376" t="n">
        <v>25.197421</v>
      </c>
      <c r="G85" s="430" t="n">
        <v>5.13</v>
      </c>
      <c r="H85" s="345">
        <f>ROUND(F85*G85,2)</f>
        <v/>
      </c>
      <c r="L85" s="288" t="n"/>
    </row>
    <row r="86">
      <c r="A86" s="441" t="n">
        <v>72</v>
      </c>
      <c r="B86" s="413" t="n"/>
      <c r="C86" s="376" t="n">
        <v>400002</v>
      </c>
      <c r="D86" s="428" t="inlineStr">
        <is>
          <t>Автомобили бортовые, грузоподъемность до 8 т</t>
        </is>
      </c>
      <c r="E86" s="421" t="inlineStr">
        <is>
          <t>маш.-ч</t>
        </is>
      </c>
      <c r="F86" s="376" t="n">
        <v>1.07094</v>
      </c>
      <c r="G86" s="430" t="n">
        <v>107.3</v>
      </c>
      <c r="H86" s="345">
        <f>ROUND(F86*G86,2)</f>
        <v/>
      </c>
      <c r="L86" s="288" t="n"/>
    </row>
    <row r="87">
      <c r="A87" s="441" t="n">
        <v>73</v>
      </c>
      <c r="B87" s="413" t="n"/>
      <c r="C87" s="376" t="n">
        <v>111100</v>
      </c>
      <c r="D87" s="428" t="inlineStr">
        <is>
          <t>Вибратор глубинный</t>
        </is>
      </c>
      <c r="E87" s="421" t="inlineStr">
        <is>
          <t>маш.-ч</t>
        </is>
      </c>
      <c r="F87" s="376" t="n">
        <v>50.77501</v>
      </c>
      <c r="G87" s="430" t="n">
        <v>1.9</v>
      </c>
      <c r="H87" s="345">
        <f>ROUND(F87*G87,2)</f>
        <v/>
      </c>
      <c r="L87" s="288" t="n"/>
    </row>
    <row r="88" ht="25.5" customHeight="1" s="364">
      <c r="A88" s="441" t="n">
        <v>74</v>
      </c>
      <c r="B88" s="413" t="n"/>
      <c r="C88" s="376" t="n">
        <v>331100</v>
      </c>
      <c r="D88" s="428" t="inlineStr">
        <is>
          <t>Трамбовки пневматические при работе от передвижных компрессорных станций</t>
        </is>
      </c>
      <c r="E88" s="421" t="inlineStr">
        <is>
          <t>маш.-ч</t>
        </is>
      </c>
      <c r="F88" s="376" t="n">
        <v>156.48066</v>
      </c>
      <c r="G88" s="430" t="n">
        <v>0.55</v>
      </c>
      <c r="H88" s="345">
        <f>ROUND(F88*G88,2)</f>
        <v/>
      </c>
      <c r="L88" s="288" t="n"/>
    </row>
    <row r="89" ht="25.5" customHeight="1" s="364">
      <c r="A89" s="441" t="n">
        <v>75</v>
      </c>
      <c r="B89" s="413" t="n"/>
      <c r="C89" s="376" t="n">
        <v>400111</v>
      </c>
      <c r="D89" s="428" t="inlineStr">
        <is>
          <t>Полуприцепы общего назначения, грузоподъемность 12 т</t>
        </is>
      </c>
      <c r="E89" s="421" t="inlineStr">
        <is>
          <t>маш.-ч</t>
        </is>
      </c>
      <c r="F89" s="376" t="n">
        <v>6.7536</v>
      </c>
      <c r="G89" s="430" t="n">
        <v>12</v>
      </c>
      <c r="H89" s="345">
        <f>ROUND(F89*G89,2)</f>
        <v/>
      </c>
      <c r="L89" s="288" t="n"/>
    </row>
    <row r="90" ht="25.5" customHeight="1" s="364">
      <c r="A90" s="441" t="n">
        <v>76</v>
      </c>
      <c r="B90" s="413" t="n"/>
      <c r="C90" s="376" t="n">
        <v>30404</v>
      </c>
      <c r="D90" s="428" t="inlineStr">
        <is>
          <t>Лебедки электрические тяговым усилием до 31,39 кН (3,2 т)</t>
        </is>
      </c>
      <c r="E90" s="421" t="inlineStr">
        <is>
          <t>маш.-ч</t>
        </is>
      </c>
      <c r="F90" s="376" t="n">
        <v>10.58703</v>
      </c>
      <c r="G90" s="430" t="n">
        <v>6.9</v>
      </c>
      <c r="H90" s="345">
        <f>ROUND(F90*G90,2)</f>
        <v/>
      </c>
      <c r="L90" s="288" t="n"/>
    </row>
    <row r="91">
      <c r="A91" s="441" t="n">
        <v>77</v>
      </c>
      <c r="B91" s="413" t="n"/>
      <c r="C91" s="376" t="n">
        <v>351251</v>
      </c>
      <c r="D91" s="428" t="inlineStr">
        <is>
          <t>Шкаф сушильный</t>
        </is>
      </c>
      <c r="E91" s="421" t="inlineStr">
        <is>
          <t>маш.-ч</t>
        </is>
      </c>
      <c r="F91" s="376" t="n">
        <v>25.52</v>
      </c>
      <c r="G91" s="430" t="n">
        <v>2.67</v>
      </c>
      <c r="H91" s="345">
        <f>ROUND(F91*G91,2)</f>
        <v/>
      </c>
      <c r="L91" s="288" t="n"/>
    </row>
    <row r="92">
      <c r="A92" s="441" t="n">
        <v>78</v>
      </c>
      <c r="B92" s="413" t="n"/>
      <c r="C92" s="376" t="n">
        <v>153101</v>
      </c>
      <c r="D92" s="428" t="inlineStr">
        <is>
          <t>Катки дорожные самоходные гладкие 5 т</t>
        </is>
      </c>
      <c r="E92" s="421" t="inlineStr">
        <is>
          <t>маш.-ч</t>
        </is>
      </c>
      <c r="F92" s="376" t="n">
        <v>0.48024</v>
      </c>
      <c r="G92" s="430" t="n">
        <v>112.14</v>
      </c>
      <c r="H92" s="345">
        <f>ROUND(F92*G92,2)</f>
        <v/>
      </c>
      <c r="L92" s="288" t="n"/>
    </row>
    <row r="93" ht="25.5" customHeight="1" s="364">
      <c r="A93" s="441" t="n">
        <v>79</v>
      </c>
      <c r="B93" s="413" t="n"/>
      <c r="C93" s="376" t="n">
        <v>70117</v>
      </c>
      <c r="D93" s="428" t="inlineStr">
        <is>
          <t>Бульдозеры при работе на сооружении магистральных трубопроводов 96 кВт (130 л.с.)</t>
        </is>
      </c>
      <c r="E93" s="421" t="inlineStr">
        <is>
          <t>маш.-ч</t>
        </is>
      </c>
      <c r="F93" s="376" t="n">
        <v>0.263054</v>
      </c>
      <c r="G93" s="430" t="n">
        <v>149.2</v>
      </c>
      <c r="H93" s="345">
        <f>ROUND(F93*G93,2)</f>
        <v/>
      </c>
      <c r="L93" s="288" t="n"/>
    </row>
    <row r="94" ht="25.5" customHeight="1" s="364">
      <c r="A94" s="441" t="n">
        <v>80</v>
      </c>
      <c r="B94" s="413" t="n"/>
      <c r="C94" s="376" t="n">
        <v>350202</v>
      </c>
      <c r="D94" s="428" t="inlineStr">
        <is>
          <t>Маслонасосы шестеренные, производительность м3/час 2,3</t>
        </is>
      </c>
      <c r="E94" s="421" t="inlineStr">
        <is>
          <t>маш.-ч</t>
        </is>
      </c>
      <c r="F94" s="376" t="n">
        <v>42.62</v>
      </c>
      <c r="G94" s="430" t="n">
        <v>0.9</v>
      </c>
      <c r="H94" s="345">
        <f>ROUND(F94*G94,2)</f>
        <v/>
      </c>
      <c r="L94" s="288" t="n"/>
    </row>
    <row r="95">
      <c r="A95" s="441" t="n">
        <v>81</v>
      </c>
      <c r="B95" s="413" t="n"/>
      <c r="C95" s="376" t="n">
        <v>350701</v>
      </c>
      <c r="D95" s="428" t="inlineStr">
        <is>
          <t>Станция насосная для привода гидродомкратов</t>
        </is>
      </c>
      <c r="E95" s="421" t="inlineStr">
        <is>
          <t>маш.-ч</t>
        </is>
      </c>
      <c r="F95" s="376" t="n">
        <v>18.1</v>
      </c>
      <c r="G95" s="430" t="n">
        <v>1.82</v>
      </c>
      <c r="H95" s="345">
        <f>ROUND(F95*G95,2)</f>
        <v/>
      </c>
      <c r="L95" s="288" t="n"/>
    </row>
    <row r="96" ht="25.5" customHeight="1" s="364">
      <c r="A96" s="441" t="n">
        <v>82</v>
      </c>
      <c r="B96" s="413" t="n"/>
      <c r="C96" s="376" t="n">
        <v>30403</v>
      </c>
      <c r="D96" s="428" t="inlineStr">
        <is>
          <t>Лебедки электрические тяговым усилием 19,62 кН (2 т)</t>
        </is>
      </c>
      <c r="E96" s="421" t="inlineStr">
        <is>
          <t>маш.-ч</t>
        </is>
      </c>
      <c r="F96" s="376" t="n">
        <v>4.171</v>
      </c>
      <c r="G96" s="430" t="n">
        <v>6.66</v>
      </c>
      <c r="H96" s="345">
        <f>ROUND(F96*G96,2)</f>
        <v/>
      </c>
      <c r="L96" s="288" t="n"/>
    </row>
    <row r="97">
      <c r="A97" s="441" t="n">
        <v>83</v>
      </c>
      <c r="B97" s="413" t="n"/>
      <c r="C97" s="376" t="n">
        <v>151700</v>
      </c>
      <c r="D97" s="428" t="inlineStr">
        <is>
          <t>Установки для подогрева стыков</t>
        </is>
      </c>
      <c r="E97" s="421" t="inlineStr">
        <is>
          <t>маш.-ч</t>
        </is>
      </c>
      <c r="F97" s="376" t="n">
        <v>0.574797</v>
      </c>
      <c r="G97" s="430" t="n">
        <v>36.9</v>
      </c>
      <c r="H97" s="345">
        <f>ROUND(F97*G97,2)</f>
        <v/>
      </c>
      <c r="L97" s="288" t="n"/>
    </row>
    <row r="98" ht="25.5" customHeight="1" s="364">
      <c r="A98" s="441" t="n">
        <v>84</v>
      </c>
      <c r="B98" s="413" t="n"/>
      <c r="C98" s="376" t="n">
        <v>30402</v>
      </c>
      <c r="D98" s="428" t="inlineStr">
        <is>
          <t>Лебедки электрические тяговым усилием до 12,26 кН (1,25 т)</t>
        </is>
      </c>
      <c r="E98" s="421" t="inlineStr">
        <is>
          <t>маш.-ч</t>
        </is>
      </c>
      <c r="F98" s="376" t="n">
        <v>5.025</v>
      </c>
      <c r="G98" s="430" t="n">
        <v>3.28</v>
      </c>
      <c r="H98" s="345">
        <f>ROUND(F98*G98,2)</f>
        <v/>
      </c>
      <c r="L98" s="288" t="n"/>
    </row>
    <row r="99">
      <c r="A99" s="441" t="n">
        <v>85</v>
      </c>
      <c r="B99" s="413" t="n"/>
      <c r="C99" s="376" t="n">
        <v>111301</v>
      </c>
      <c r="D99" s="428" t="inlineStr">
        <is>
          <t>Вибратор поверхностный</t>
        </is>
      </c>
      <c r="E99" s="421" t="inlineStr">
        <is>
          <t>маш.-ч</t>
        </is>
      </c>
      <c r="F99" s="376" t="n">
        <v>30.624</v>
      </c>
      <c r="G99" s="430" t="n">
        <v>0.5</v>
      </c>
      <c r="H99" s="345">
        <f>ROUND(F99*G99,2)</f>
        <v/>
      </c>
      <c r="L99" s="288" t="n"/>
    </row>
    <row r="100">
      <c r="A100" s="441" t="n">
        <v>86</v>
      </c>
      <c r="B100" s="413" t="n"/>
      <c r="C100" s="376" t="n">
        <v>122801</v>
      </c>
      <c r="D100" s="428" t="inlineStr">
        <is>
          <t>Виброплита с двигателем внутреннего сгорания</t>
        </is>
      </c>
      <c r="E100" s="421" t="inlineStr">
        <is>
          <t>маш.-ч</t>
        </is>
      </c>
      <c r="F100" s="376" t="n">
        <v>0.2376</v>
      </c>
      <c r="G100" s="430" t="n">
        <v>60</v>
      </c>
      <c r="H100" s="345">
        <f>ROUND(F100*G100,2)</f>
        <v/>
      </c>
      <c r="L100" s="288" t="n"/>
    </row>
    <row r="101">
      <c r="A101" s="441" t="n">
        <v>87</v>
      </c>
      <c r="B101" s="413" t="n"/>
      <c r="C101" s="376" t="n">
        <v>330302</v>
      </c>
      <c r="D101" s="428" t="inlineStr">
        <is>
          <t>Машины шлифовальные угловые</t>
        </is>
      </c>
      <c r="E101" s="421" t="inlineStr">
        <is>
          <t>маш.-ч</t>
        </is>
      </c>
      <c r="F101" s="376" t="n">
        <v>6.22008</v>
      </c>
      <c r="G101" s="430" t="n">
        <v>1.78</v>
      </c>
      <c r="H101" s="345">
        <f>ROUND(F101*G101,2)</f>
        <v/>
      </c>
      <c r="L101" s="288" t="n"/>
    </row>
    <row r="102" ht="51" customHeight="1" s="364">
      <c r="A102" s="441" t="n">
        <v>88</v>
      </c>
      <c r="B102" s="413" t="n"/>
      <c r="C102" s="376" t="n">
        <v>41401</v>
      </c>
      <c r="D102" s="428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02" s="421" t="inlineStr">
        <is>
          <t>маш.-ч</t>
        </is>
      </c>
      <c r="F102" s="376" t="n">
        <v>2.4867</v>
      </c>
      <c r="G102" s="430" t="n">
        <v>3.62</v>
      </c>
      <c r="H102" s="345">
        <f>ROUND(F102*G102,2)</f>
        <v/>
      </c>
      <c r="L102" s="288" t="n"/>
    </row>
    <row r="103" ht="25.5" customHeight="1" s="364">
      <c r="A103" s="441" t="n">
        <v>89</v>
      </c>
      <c r="B103" s="413" t="n"/>
      <c r="C103" s="376" t="n">
        <v>30303</v>
      </c>
      <c r="D103" s="428" t="inlineStr">
        <is>
          <t>Лебедки ручные и рычажные тяговым усилием 14,72 кН (1,5 т)</t>
        </is>
      </c>
      <c r="E103" s="421" t="inlineStr">
        <is>
          <t>маш.-ч</t>
        </is>
      </c>
      <c r="F103" s="376" t="n">
        <v>9.22208</v>
      </c>
      <c r="G103" s="430" t="n">
        <v>0.7</v>
      </c>
      <c r="H103" s="345">
        <f>ROUND(F103*G103,2)</f>
        <v/>
      </c>
      <c r="L103" s="288" t="n"/>
    </row>
    <row r="104" ht="25.5" customHeight="1" s="364">
      <c r="A104" s="441" t="n">
        <v>90</v>
      </c>
      <c r="B104" s="413" t="n"/>
      <c r="C104" s="376" t="n">
        <v>30305</v>
      </c>
      <c r="D104" s="428" t="inlineStr">
        <is>
          <t>Лебедки ручные и рычажные тяговым усилием 31,39 кН (3,2 т)</t>
        </is>
      </c>
      <c r="E104" s="421" t="inlineStr">
        <is>
          <t>маш.-ч</t>
        </is>
      </c>
      <c r="F104" s="376" t="n">
        <v>1.01</v>
      </c>
      <c r="G104" s="430" t="n">
        <v>3.12</v>
      </c>
      <c r="H104" s="345">
        <f>ROUND(F104*G104,2)</f>
        <v/>
      </c>
      <c r="L104" s="288" t="n"/>
    </row>
    <row r="105" ht="25.5" customHeight="1" s="364">
      <c r="A105" s="441" t="n">
        <v>91</v>
      </c>
      <c r="B105" s="413" t="n"/>
      <c r="C105" s="376" t="n">
        <v>332101</v>
      </c>
      <c r="D105" s="428" t="inlineStr">
        <is>
          <t>Установки для изготовления бандажей, диафрагм, пряжек</t>
        </is>
      </c>
      <c r="E105" s="421" t="inlineStr">
        <is>
          <t>маш.-ч</t>
        </is>
      </c>
      <c r="F105" s="376" t="n">
        <v>1.3734</v>
      </c>
      <c r="G105" s="430" t="n">
        <v>2.16</v>
      </c>
      <c r="H105" s="345">
        <f>ROUND(F105*G105,2)</f>
        <v/>
      </c>
      <c r="L105" s="288" t="n"/>
    </row>
    <row r="106">
      <c r="A106" s="441" t="n">
        <v>92</v>
      </c>
      <c r="B106" s="413" t="n"/>
      <c r="C106" s="376" t="n">
        <v>400051</v>
      </c>
      <c r="D106" s="428" t="inlineStr">
        <is>
          <t>Автомобиль-самосвал, грузоподъемность до 7 т</t>
        </is>
      </c>
      <c r="E106" s="421" t="inlineStr">
        <is>
          <t>маш.-ч</t>
        </is>
      </c>
      <c r="F106" s="376" t="n">
        <v>0.025235</v>
      </c>
      <c r="G106" s="430" t="n">
        <v>111</v>
      </c>
      <c r="H106" s="345">
        <f>ROUND(F106*G106,2)</f>
        <v/>
      </c>
      <c r="L106" s="288" t="n"/>
    </row>
    <row r="107">
      <c r="A107" s="441" t="n">
        <v>93</v>
      </c>
      <c r="B107" s="413" t="n"/>
      <c r="C107" s="376" t="n">
        <v>331532</v>
      </c>
      <c r="D107" s="428" t="inlineStr">
        <is>
          <t>Пила цепная электрическая</t>
        </is>
      </c>
      <c r="E107" s="421" t="inlineStr">
        <is>
          <t>маш.-ч</t>
        </is>
      </c>
      <c r="F107" s="376" t="n">
        <v>0.80999</v>
      </c>
      <c r="G107" s="430" t="n">
        <v>3.27</v>
      </c>
      <c r="H107" s="345">
        <f>ROUND(F107*G107,2)</f>
        <v/>
      </c>
      <c r="L107" s="288" t="n"/>
    </row>
    <row r="108">
      <c r="A108" s="441" t="n">
        <v>94</v>
      </c>
      <c r="B108" s="413" t="n"/>
      <c r="C108" s="376" t="n">
        <v>331103</v>
      </c>
      <c r="D108" s="428" t="inlineStr">
        <is>
          <t>Трамбовки электрические</t>
        </is>
      </c>
      <c r="E108" s="421" t="inlineStr">
        <is>
          <t>маш.-ч</t>
        </is>
      </c>
      <c r="F108" s="376" t="n">
        <v>0.3795</v>
      </c>
      <c r="G108" s="430" t="n">
        <v>6.7</v>
      </c>
      <c r="H108" s="345">
        <f>ROUND(F108*G108,2)</f>
        <v/>
      </c>
      <c r="L108" s="288" t="n"/>
    </row>
    <row r="109">
      <c r="A109" s="441" t="n">
        <v>95</v>
      </c>
      <c r="B109" s="413" t="n"/>
      <c r="C109" s="376" t="n">
        <v>251703</v>
      </c>
      <c r="D109" s="428" t="inlineStr">
        <is>
          <t>Вагонетки неопрокидные, вместимость до 1,5 м3</t>
        </is>
      </c>
      <c r="E109" s="421" t="inlineStr">
        <is>
          <t>маш.-ч</t>
        </is>
      </c>
      <c r="F109" s="376" t="n">
        <v>2.92</v>
      </c>
      <c r="G109" s="430" t="n">
        <v>0.5</v>
      </c>
      <c r="H109" s="345">
        <f>ROUND(F109*G109,2)</f>
        <v/>
      </c>
      <c r="L109" s="288" t="n"/>
    </row>
    <row r="110" ht="25.5" customHeight="1" s="364">
      <c r="A110" s="441" t="n">
        <v>96</v>
      </c>
      <c r="B110" s="413" t="n"/>
      <c r="C110" s="376" t="n">
        <v>30401</v>
      </c>
      <c r="D110" s="428" t="inlineStr">
        <is>
          <t>Лебедки электрические тяговым усилием до 5,79 кН (0,59 т)</t>
        </is>
      </c>
      <c r="E110" s="421" t="inlineStr">
        <is>
          <t>маш.-ч</t>
        </is>
      </c>
      <c r="F110" s="376" t="n">
        <v>0.6684560000000001</v>
      </c>
      <c r="G110" s="430" t="n">
        <v>1.7</v>
      </c>
      <c r="H110" s="345">
        <f>ROUND(F110*G110,2)</f>
        <v/>
      </c>
      <c r="L110" s="288" t="n"/>
    </row>
    <row r="111">
      <c r="A111" s="441" t="n">
        <v>97</v>
      </c>
      <c r="B111" s="413" t="n"/>
      <c r="C111" s="376" t="n">
        <v>40504</v>
      </c>
      <c r="D111" s="428" t="inlineStr">
        <is>
          <t>Аппарат для газовой сварки и резки</t>
        </is>
      </c>
      <c r="E111" s="421" t="inlineStr">
        <is>
          <t>маш.-ч</t>
        </is>
      </c>
      <c r="F111" s="376" t="n">
        <v>0.39</v>
      </c>
      <c r="G111" s="430" t="n">
        <v>1.2</v>
      </c>
      <c r="H111" s="345">
        <f>ROUND(F111*G111,2)</f>
        <v/>
      </c>
      <c r="L111" s="288" t="n"/>
    </row>
    <row r="112" ht="25.5" customHeight="1" s="364">
      <c r="A112" s="441" t="n">
        <v>98</v>
      </c>
      <c r="B112" s="413" t="n"/>
      <c r="C112" s="376" t="n">
        <v>100602</v>
      </c>
      <c r="D112" s="428" t="inlineStr">
        <is>
          <t>Молотки бурильные легкие при работе от передвижных компрессорных станций</t>
        </is>
      </c>
      <c r="E112" s="421" t="inlineStr">
        <is>
          <t>маш.-ч</t>
        </is>
      </c>
      <c r="F112" s="376" t="n">
        <v>0.145</v>
      </c>
      <c r="G112" s="430" t="n">
        <v>2.99</v>
      </c>
      <c r="H112" s="345">
        <f>ROUND(F112*G112,2)</f>
        <v/>
      </c>
      <c r="L112" s="288" t="n"/>
    </row>
    <row r="113">
      <c r="A113" s="441" t="n">
        <v>99</v>
      </c>
      <c r="B113" s="413" t="n"/>
      <c r="C113" s="376" t="n">
        <v>331451</v>
      </c>
      <c r="D113" s="428" t="inlineStr">
        <is>
          <t>Перфораторы электрические</t>
        </is>
      </c>
      <c r="E113" s="421" t="inlineStr">
        <is>
          <t>маш.-ч</t>
        </is>
      </c>
      <c r="F113" s="376" t="n">
        <v>0.17595</v>
      </c>
      <c r="G113" s="430" t="n">
        <v>2.08</v>
      </c>
      <c r="H113" s="345">
        <f>ROUND(F113*G113,2)</f>
        <v/>
      </c>
      <c r="L113" s="288" t="n"/>
    </row>
    <row r="114">
      <c r="A114" s="441" t="n">
        <v>100</v>
      </c>
      <c r="B114" s="413" t="n"/>
      <c r="C114" s="376" t="n">
        <v>330206</v>
      </c>
      <c r="D114" s="428" t="inlineStr">
        <is>
          <t>Дрели электрические</t>
        </is>
      </c>
      <c r="E114" s="421" t="inlineStr">
        <is>
          <t>маш.-ч</t>
        </is>
      </c>
      <c r="F114" s="376" t="n">
        <v>0.18</v>
      </c>
      <c r="G114" s="430" t="n">
        <v>1.95</v>
      </c>
      <c r="H114" s="345">
        <f>ROUND(F114*G114,2)</f>
        <v/>
      </c>
      <c r="L114" s="288" t="n"/>
    </row>
    <row r="115">
      <c r="A115" s="441" t="n">
        <v>101</v>
      </c>
      <c r="B115" s="413" t="n"/>
      <c r="C115" s="376" t="n">
        <v>350451</v>
      </c>
      <c r="D115" s="428" t="inlineStr">
        <is>
          <t>Пресс гидравлический с электроприводом</t>
        </is>
      </c>
      <c r="E115" s="421" t="inlineStr">
        <is>
          <t>маш.-ч</t>
        </is>
      </c>
      <c r="F115" s="376" t="n">
        <v>0.1</v>
      </c>
      <c r="G115" s="430" t="n">
        <v>1.11</v>
      </c>
      <c r="H115" s="345">
        <f>ROUND(F115*G115,2)</f>
        <v/>
      </c>
      <c r="L115" s="288" t="n"/>
    </row>
    <row r="116" ht="15" customHeight="1" s="364">
      <c r="A116" s="411" t="inlineStr">
        <is>
          <t>Оборудование</t>
        </is>
      </c>
      <c r="B116" s="486" t="n"/>
      <c r="C116" s="486" t="n"/>
      <c r="D116" s="486" t="n"/>
      <c r="E116" s="487" t="n"/>
      <c r="F116" s="280" t="n"/>
      <c r="G116" s="280" t="n"/>
      <c r="H116" s="279">
        <f>SUM(H117:H120)</f>
        <v/>
      </c>
    </row>
    <row r="117">
      <c r="A117" s="367" t="n">
        <v>102</v>
      </c>
      <c r="B117" s="411" t="n"/>
      <c r="C117" s="421" t="inlineStr">
        <is>
          <t>Прайс из СД ОП</t>
        </is>
      </c>
      <c r="D117" s="428" t="inlineStr">
        <is>
          <t>Автотрансформатор АТДЦТН-125000/220</t>
        </is>
      </c>
      <c r="E117" s="421" t="inlineStr">
        <is>
          <t>компл.</t>
        </is>
      </c>
      <c r="F117" s="371" t="n">
        <v>2</v>
      </c>
      <c r="G117" s="430" t="n">
        <v>30795789.47</v>
      </c>
      <c r="H117" s="345">
        <f>ROUND(F117*G117,2)</f>
        <v/>
      </c>
      <c r="I117" s="292" t="n"/>
    </row>
    <row r="118" ht="25.5" customHeight="1" s="364">
      <c r="A118" s="367" t="n">
        <v>103</v>
      </c>
      <c r="B118" s="411" t="n"/>
      <c r="C118" s="421" t="inlineStr">
        <is>
          <t>Прайс из СД ОП</t>
        </is>
      </c>
      <c r="D118" s="428" t="inlineStr">
        <is>
          <t>Ограничитель перенапряжения 220кВ ОПН-220 в комлекте с датчиком утечки, прибор измерения</t>
        </is>
      </c>
      <c r="E118" s="421" t="inlineStr">
        <is>
          <t>шт</t>
        </is>
      </c>
      <c r="F118" s="371" t="n">
        <v>6</v>
      </c>
      <c r="G118" s="430" t="n">
        <v>26106.21</v>
      </c>
      <c r="H118" s="345">
        <f>ROUND(F118*G118,2)</f>
        <v/>
      </c>
    </row>
    <row r="119" ht="25.5" customHeight="1" s="364">
      <c r="A119" s="367" t="n">
        <v>104</v>
      </c>
      <c r="B119" s="411" t="n"/>
      <c r="C119" s="421" t="inlineStr">
        <is>
          <t>Прайс из СД ОП</t>
        </is>
      </c>
      <c r="D119" s="428" t="inlineStr">
        <is>
          <t>Ограничитель напряжения ОПН-110 в комлекте с датчиком утечки, прибор измерения</t>
        </is>
      </c>
      <c r="E119" s="421" t="inlineStr">
        <is>
          <t>шт.</t>
        </is>
      </c>
      <c r="F119" s="371" t="n">
        <v>6</v>
      </c>
      <c r="G119" s="430" t="n">
        <v>7553.68</v>
      </c>
      <c r="H119" s="345">
        <f>ROUND(F119*G119,2)</f>
        <v/>
      </c>
    </row>
    <row r="120">
      <c r="A120" s="367" t="n">
        <v>105</v>
      </c>
      <c r="B120" s="411" t="n"/>
      <c r="C120" s="421" t="inlineStr">
        <is>
          <t>Прайс из СД ОП</t>
        </is>
      </c>
      <c r="D120" s="428" t="inlineStr">
        <is>
          <t>Ограничитель перенапряжений 10 кВ</t>
        </is>
      </c>
      <c r="E120" s="421" t="inlineStr">
        <is>
          <t>шт.</t>
        </is>
      </c>
      <c r="F120" s="371" t="n">
        <v>6</v>
      </c>
      <c r="G120" s="430" t="n">
        <v>1329.07</v>
      </c>
      <c r="H120" s="345">
        <f>ROUND(F120*G120,2)</f>
        <v/>
      </c>
    </row>
    <row r="121">
      <c r="A121" s="412" t="inlineStr">
        <is>
          <t>Материалы</t>
        </is>
      </c>
      <c r="B121" s="486" t="n"/>
      <c r="C121" s="486" t="n"/>
      <c r="D121" s="486" t="n"/>
      <c r="E121" s="487" t="n"/>
      <c r="F121" s="412" t="n"/>
      <c r="G121" s="374" t="n"/>
      <c r="H121" s="279">
        <f>SUM(H122:H342)</f>
        <v/>
      </c>
    </row>
    <row r="122" ht="25.5" customHeight="1" s="364">
      <c r="A122" s="367" t="n">
        <v>106</v>
      </c>
      <c r="B122" s="413" t="n"/>
      <c r="C122" s="376" t="inlineStr">
        <is>
          <t>05.1.05.16-0040</t>
        </is>
      </c>
      <c r="D122" s="428" t="inlineStr">
        <is>
          <t>Сваи железобетонные С35-1-12-1 (бетон B22,5, расход арматуры 185 кг)</t>
        </is>
      </c>
      <c r="E122" s="421" t="inlineStr">
        <is>
          <t>м3</t>
        </is>
      </c>
      <c r="F122" s="376" t="n">
        <v>132.192</v>
      </c>
      <c r="G122" s="430" t="n">
        <v>5337.26</v>
      </c>
      <c r="H122" s="345">
        <f>ROUND(F122*G122,2)</f>
        <v/>
      </c>
      <c r="I122" s="292" t="n"/>
      <c r="K122" s="288" t="n"/>
    </row>
    <row r="123">
      <c r="A123" s="367" t="n">
        <v>107</v>
      </c>
      <c r="B123" s="413" t="n"/>
      <c r="C123" s="376" t="inlineStr">
        <is>
          <t>22.2.02.07-0003</t>
        </is>
      </c>
      <c r="D123" s="428" t="inlineStr">
        <is>
          <t>Конструкции стальные порталов ОРУ</t>
        </is>
      </c>
      <c r="E123" s="421" t="inlineStr">
        <is>
          <t>т</t>
        </is>
      </c>
      <c r="F123" s="376" t="n">
        <v>22.113</v>
      </c>
      <c r="G123" s="430" t="n">
        <v>12500</v>
      </c>
      <c r="H123" s="345">
        <f>ROUND(F123*G123,2)</f>
        <v/>
      </c>
      <c r="I123" s="292" t="n"/>
      <c r="K123" s="288" t="n"/>
    </row>
    <row r="124" ht="38.25" customHeight="1" s="364">
      <c r="A124" s="367" t="n">
        <v>108</v>
      </c>
      <c r="B124" s="413" t="n"/>
      <c r="C124" s="376" t="inlineStr">
        <is>
          <t>07.5.01.01-0003</t>
        </is>
      </c>
      <c r="D124" s="428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E124" s="421" t="inlineStr">
        <is>
          <t>т</t>
        </is>
      </c>
      <c r="F124" s="376" t="n">
        <v>12</v>
      </c>
      <c r="G124" s="430" t="n">
        <v>10730.85</v>
      </c>
      <c r="H124" s="345">
        <f>ROUND(F124*G124,2)</f>
        <v/>
      </c>
      <c r="I124" s="292" t="n"/>
      <c r="K124" s="288" t="n"/>
    </row>
    <row r="125">
      <c r="A125" s="367" t="n">
        <v>109</v>
      </c>
      <c r="B125" s="413" t="n"/>
      <c r="C125" s="376" t="inlineStr">
        <is>
          <t>22.2.02.07-0041</t>
        </is>
      </c>
      <c r="D125" s="428" t="inlineStr">
        <is>
          <t>Ростверки стальные массой до 0,2т</t>
        </is>
      </c>
      <c r="E125" s="421" t="inlineStr">
        <is>
          <t>т</t>
        </is>
      </c>
      <c r="F125" s="376" t="n">
        <v>15.29573</v>
      </c>
      <c r="G125" s="430" t="n">
        <v>8200</v>
      </c>
      <c r="H125" s="345">
        <f>ROUND(F125*G125,2)</f>
        <v/>
      </c>
      <c r="I125" s="292" t="n"/>
    </row>
    <row r="126" ht="25.5" customHeight="1" s="364">
      <c r="A126" s="367" t="n">
        <v>110</v>
      </c>
      <c r="B126" s="413" t="n"/>
      <c r="C126" s="376" t="inlineStr">
        <is>
          <t>05.1.05.16-0039</t>
        </is>
      </c>
      <c r="D126" s="428" t="inlineStr">
        <is>
          <t>Сваи железобетонные С35-1-10-Н (бетон B22,5, расход арматуры 185 кг)</t>
        </is>
      </c>
      <c r="E126" s="421" t="inlineStr">
        <is>
          <t>м3</t>
        </is>
      </c>
      <c r="F126" s="376" t="n">
        <v>24.48</v>
      </c>
      <c r="G126" s="430" t="n">
        <v>4666.19</v>
      </c>
      <c r="H126" s="345">
        <f>ROUND(F126*G126,2)</f>
        <v/>
      </c>
      <c r="I126" s="292" t="n"/>
    </row>
    <row r="127">
      <c r="A127" s="367" t="n">
        <v>111</v>
      </c>
      <c r="B127" s="413" t="n"/>
      <c r="C127" s="376" t="inlineStr">
        <is>
          <t>01.4.01.10-0016</t>
        </is>
      </c>
      <c r="D127" s="428" t="inlineStr">
        <is>
          <t>Шнек, диаметр 135 мм</t>
        </is>
      </c>
      <c r="E127" s="421" t="inlineStr">
        <is>
          <t>шт</t>
        </is>
      </c>
      <c r="F127" s="376" t="n">
        <v>160.593</v>
      </c>
      <c r="G127" s="430" t="n">
        <v>597</v>
      </c>
      <c r="H127" s="345">
        <f>ROUND(F127*G127,2)</f>
        <v/>
      </c>
      <c r="I127" s="292" t="n"/>
    </row>
    <row r="128" ht="25.5" customHeight="1" s="364">
      <c r="A128" s="367" t="n">
        <v>112</v>
      </c>
      <c r="B128" s="413" t="n"/>
      <c r="C128" s="376" t="inlineStr">
        <is>
          <t>05.1.05.16-0118</t>
        </is>
      </c>
      <c r="D128" s="428" t="inlineStr">
        <is>
          <t>Сваи железобетонные С 120.30-8.у, бетон B25, объем 1,09 м3, расход арматуры 74,30 кг</t>
        </is>
      </c>
      <c r="E128" s="421" t="inlineStr">
        <is>
          <t>шт</t>
        </is>
      </c>
      <c r="F128" s="376" t="n">
        <v>48.96</v>
      </c>
      <c r="G128" s="430" t="n">
        <v>1731.98</v>
      </c>
      <c r="H128" s="345">
        <f>ROUND(F128*G128,2)</f>
        <v/>
      </c>
      <c r="I128" s="292" t="n"/>
    </row>
    <row r="129" ht="25.5" customHeight="1" s="364">
      <c r="A129" s="367" t="n">
        <v>113</v>
      </c>
      <c r="B129" s="413" t="n"/>
      <c r="C129" s="376" t="inlineStr">
        <is>
          <t>21.2.01.02-0101</t>
        </is>
      </c>
      <c r="D129" s="428" t="inlineStr">
        <is>
          <t>Провод неизолированный для воздушных линий электропередачи АС 500/26</t>
        </is>
      </c>
      <c r="E129" s="421" t="inlineStr">
        <is>
          <t>т</t>
        </is>
      </c>
      <c r="F129" s="376" t="n">
        <v>2.267</v>
      </c>
      <c r="G129" s="430" t="n">
        <v>34240.97</v>
      </c>
      <c r="H129" s="345">
        <f>ROUND(F129*G129,2)</f>
        <v/>
      </c>
      <c r="I129" s="292" t="n"/>
    </row>
    <row r="130" ht="25.5" customHeight="1" s="364">
      <c r="A130" s="367" t="n">
        <v>114</v>
      </c>
      <c r="B130" s="413" t="n"/>
      <c r="C130" s="376" t="inlineStr">
        <is>
          <t>04.1.02.05-0009</t>
        </is>
      </c>
      <c r="D130" s="428" t="inlineStr">
        <is>
          <t>Смеси бетонные тяжелого бетона (БСТ), класс В25 (М350)</t>
        </is>
      </c>
      <c r="E130" s="421" t="inlineStr">
        <is>
          <t>м3</t>
        </is>
      </c>
      <c r="F130" s="376" t="n">
        <v>84.754</v>
      </c>
      <c r="G130" s="430" t="n">
        <v>725.6900000000001</v>
      </c>
      <c r="H130" s="345">
        <f>ROUND(F130*G130,2)</f>
        <v/>
      </c>
      <c r="I130" s="292" t="n"/>
    </row>
    <row r="131">
      <c r="A131" s="367" t="n">
        <v>115</v>
      </c>
      <c r="B131" s="413" t="n"/>
      <c r="C131" s="376" t="inlineStr">
        <is>
          <t>14.2.01.05-0003</t>
        </is>
      </c>
      <c r="D131" s="428" t="inlineStr">
        <is>
          <t>Композиция цинконаполненная</t>
        </is>
      </c>
      <c r="E131" s="421" t="inlineStr">
        <is>
          <t>кг</t>
        </is>
      </c>
      <c r="F131" s="376" t="n">
        <v>517.123</v>
      </c>
      <c r="G131" s="430" t="n">
        <v>114.42</v>
      </c>
      <c r="H131" s="345">
        <f>ROUND(F131*G131,2)</f>
        <v/>
      </c>
      <c r="I131" s="292" t="n"/>
    </row>
    <row r="132" ht="51" customHeight="1" s="364">
      <c r="A132" s="367" t="n">
        <v>116</v>
      </c>
      <c r="B132" s="413" t="n"/>
      <c r="C132" s="376" t="inlineStr">
        <is>
          <t>07.2.07.12-0012</t>
        </is>
      </c>
      <c r="D132" s="428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32" s="421" t="inlineStr">
        <is>
          <t>т</t>
        </is>
      </c>
      <c r="F132" s="376" t="n">
        <v>4.9</v>
      </c>
      <c r="G132" s="430" t="n">
        <v>10508</v>
      </c>
      <c r="H132" s="345">
        <f>ROUND(F132*G132,2)</f>
        <v/>
      </c>
      <c r="I132" s="292" t="n"/>
    </row>
    <row r="133">
      <c r="A133" s="367" t="n">
        <v>117</v>
      </c>
      <c r="B133" s="413" t="n"/>
      <c r="C133" s="376" t="inlineStr">
        <is>
          <t>05.1.05.16-0011</t>
        </is>
      </c>
      <c r="D133" s="428" t="inlineStr">
        <is>
          <t>Сваи железобетонные</t>
        </is>
      </c>
      <c r="E133" s="421" t="inlineStr">
        <is>
          <t>м3</t>
        </is>
      </c>
      <c r="F133" s="376" t="n">
        <v>19.584</v>
      </c>
      <c r="G133" s="430" t="n">
        <v>1954.9</v>
      </c>
      <c r="H133" s="345">
        <f>ROUND(F133*G133,2)</f>
        <v/>
      </c>
      <c r="I133" s="292" t="n"/>
    </row>
    <row r="134" ht="25.5" customHeight="1" s="364">
      <c r="A134" s="367" t="n">
        <v>118</v>
      </c>
      <c r="B134" s="413" t="n"/>
      <c r="C134" s="376" t="inlineStr">
        <is>
          <t>21.2.01.02-0094</t>
        </is>
      </c>
      <c r="D134" s="428" t="inlineStr">
        <is>
          <t>Провод неизолированный для воздушных линий электропередачи АС 300/39</t>
        </is>
      </c>
      <c r="E134" s="421" t="inlineStr">
        <is>
          <t>т</t>
        </is>
      </c>
      <c r="F134" s="376" t="n">
        <v>1.039</v>
      </c>
      <c r="G134" s="430" t="n">
        <v>32758.86</v>
      </c>
      <c r="H134" s="345">
        <f>ROUND(F134*G134,2)</f>
        <v/>
      </c>
      <c r="I134" s="292" t="n"/>
    </row>
    <row r="135" ht="25.5" customFormat="1" customHeight="1" s="255">
      <c r="A135" s="367" t="n">
        <v>119</v>
      </c>
      <c r="B135" s="413" t="n"/>
      <c r="C135" s="376" t="inlineStr">
        <is>
          <t>04.1.02.05-0040</t>
        </is>
      </c>
      <c r="D135" s="428" t="inlineStr">
        <is>
          <t>Смеси бетонные тяжелого бетона (БСТ), крупность заполнителя 20 мм, класс В7,5 (М100)</t>
        </is>
      </c>
      <c r="E135" s="421" t="inlineStr">
        <is>
          <t>м3</t>
        </is>
      </c>
      <c r="F135" s="376" t="n">
        <v>63.24</v>
      </c>
      <c r="G135" s="430" t="n">
        <v>535.46</v>
      </c>
      <c r="H135" s="345">
        <f>ROUND(F135*G135,2)</f>
        <v/>
      </c>
      <c r="I135" s="292" t="n"/>
    </row>
    <row r="136">
      <c r="A136" s="367" t="n">
        <v>120</v>
      </c>
      <c r="B136" s="413" t="n"/>
      <c r="C136" s="376" t="inlineStr">
        <is>
          <t>25.2.01.07-0001</t>
        </is>
      </c>
      <c r="D136" s="428" t="inlineStr">
        <is>
          <t>Изоляторы</t>
        </is>
      </c>
      <c r="E136" s="421" t="inlineStr">
        <is>
          <t>шт</t>
        </is>
      </c>
      <c r="F136" s="376" t="n">
        <v>650</v>
      </c>
      <c r="G136" s="430" t="n">
        <v>51.5</v>
      </c>
      <c r="H136" s="345">
        <f>ROUND(F136*G136,2)</f>
        <v/>
      </c>
      <c r="I136" s="292" t="n"/>
    </row>
    <row r="137">
      <c r="A137" s="367" t="n">
        <v>121</v>
      </c>
      <c r="B137" s="413" t="n"/>
      <c r="C137" s="376" t="inlineStr">
        <is>
          <t>01.3.04.06-0003</t>
        </is>
      </c>
      <c r="D137" s="428" t="inlineStr">
        <is>
          <t>Масло трансформаторное ГК</t>
        </is>
      </c>
      <c r="E137" s="421" t="inlineStr">
        <is>
          <t>кг</t>
        </is>
      </c>
      <c r="F137" s="376" t="n">
        <v>2700</v>
      </c>
      <c r="G137" s="430" t="n">
        <v>11.07</v>
      </c>
      <c r="H137" s="345">
        <f>ROUND(F137*G137,2)</f>
        <v/>
      </c>
      <c r="I137" s="292" t="n"/>
      <c r="K137" s="288" t="n"/>
    </row>
    <row r="138" ht="51" customHeight="1" s="364">
      <c r="A138" s="367" t="n">
        <v>122</v>
      </c>
      <c r="B138" s="413" t="n"/>
      <c r="C138" s="376" t="inlineStr">
        <is>
          <t>23.5.02.02-0100</t>
        </is>
      </c>
      <c r="D138" s="428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      </is>
      </c>
      <c r="E138" s="421" t="inlineStr">
        <is>
          <t>м</t>
        </is>
      </c>
      <c r="F138" s="376" t="n">
        <v>76.1032</v>
      </c>
      <c r="G138" s="430" t="n">
        <v>353.94</v>
      </c>
      <c r="H138" s="345">
        <f>ROUND(F138*G138,2)</f>
        <v/>
      </c>
      <c r="I138" s="292" t="n"/>
      <c r="K138" s="288" t="n"/>
    </row>
    <row r="139" ht="25.5" customHeight="1" s="364">
      <c r="A139" s="367" t="n">
        <v>123</v>
      </c>
      <c r="B139" s="413" t="n"/>
      <c r="C139" s="376" t="inlineStr">
        <is>
          <t>14.2.01.05-0001</t>
        </is>
      </c>
      <c r="D139" s="428" t="inlineStr">
        <is>
          <t>Композиция "Алпол" (на основе термопластичных полимеров)</t>
        </is>
      </c>
      <c r="E139" s="421" t="inlineStr">
        <is>
          <t>кг</t>
        </is>
      </c>
      <c r="F139" s="376" t="n">
        <v>374.87</v>
      </c>
      <c r="G139" s="430" t="n">
        <v>54.99</v>
      </c>
      <c r="H139" s="345">
        <f>ROUND(F139*G139,2)</f>
        <v/>
      </c>
      <c r="I139" s="292" t="n"/>
      <c r="K139" s="288" t="n"/>
    </row>
    <row r="140" ht="51" customHeight="1" s="364">
      <c r="A140" s="367" t="n">
        <v>124</v>
      </c>
      <c r="B140" s="413" t="n"/>
      <c r="C140" s="376" t="inlineStr">
        <is>
          <t>103-0196</t>
        </is>
      </c>
      <c r="D140" s="428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6 мм</t>
        </is>
      </c>
      <c r="E140" s="421" t="inlineStr">
        <is>
          <t>м</t>
        </is>
      </c>
      <c r="F140" s="376" t="n">
        <v>76.304</v>
      </c>
      <c r="G140" s="430" t="n">
        <v>246.9</v>
      </c>
      <c r="H140" s="345">
        <f>ROUND(F140*G140,2)</f>
        <v/>
      </c>
    </row>
    <row r="141">
      <c r="A141" s="367" t="n">
        <v>125</v>
      </c>
      <c r="B141" s="413" t="n"/>
      <c r="C141" s="376" t="inlineStr">
        <is>
          <t>10.1.02.03-0001</t>
        </is>
      </c>
      <c r="D141" s="428" t="inlineStr">
        <is>
          <t>Проволока алюминиевая (АМЦ) диаметром 1,4-1,8 мм</t>
        </is>
      </c>
      <c r="E141" s="421" t="inlineStr">
        <is>
          <t>т</t>
        </is>
      </c>
      <c r="F141" s="376" t="n">
        <v>0.622219</v>
      </c>
      <c r="G141" s="430" t="n">
        <v>30090</v>
      </c>
      <c r="H141" s="345">
        <f>ROUND(F141*G141,2)</f>
        <v/>
      </c>
    </row>
    <row r="142" ht="25.5" customHeight="1" s="364">
      <c r="A142" s="367" t="n">
        <v>126</v>
      </c>
      <c r="B142" s="413" t="n"/>
      <c r="C142" s="376" t="inlineStr">
        <is>
          <t>110-0132</t>
        </is>
      </c>
      <c r="D142" s="428" t="inlineStr">
        <is>
          <t>Хомуты двухушковые круглого и прямоугольного сечения</t>
        </is>
      </c>
      <c r="E142" s="421" t="inlineStr">
        <is>
          <t>кг</t>
        </is>
      </c>
      <c r="F142" s="376" t="n">
        <v>1210.2</v>
      </c>
      <c r="G142" s="430" t="n">
        <v>14.49</v>
      </c>
      <c r="H142" s="345">
        <f>ROUND(F142*G142,2)</f>
        <v/>
      </c>
    </row>
    <row r="143">
      <c r="A143" s="367" t="n">
        <v>127</v>
      </c>
      <c r="B143" s="413" t="n"/>
      <c r="C143" s="376" t="inlineStr">
        <is>
          <t>101-1723</t>
        </is>
      </c>
      <c r="D143" s="428" t="inlineStr">
        <is>
          <t>Звено соединительное 28 мм</t>
        </is>
      </c>
      <c r="E143" s="421" t="inlineStr">
        <is>
          <t>шт.</t>
        </is>
      </c>
      <c r="F143" s="376" t="n">
        <v>65</v>
      </c>
      <c r="G143" s="430" t="n">
        <v>248.78</v>
      </c>
      <c r="H143" s="345">
        <f>ROUND(F143*G143,2)</f>
        <v/>
      </c>
    </row>
    <row r="144" ht="25.5" customHeight="1" s="364">
      <c r="A144" s="367" t="n">
        <v>128</v>
      </c>
      <c r="B144" s="413" t="n"/>
      <c r="C144" s="376" t="inlineStr">
        <is>
          <t>204-0021</t>
        </is>
      </c>
      <c r="D144" s="428" t="inlineStr">
        <is>
          <t>Горячекатаная арматурная сталь периодического профиля класса: А-III, диаметром 10 мм</t>
        </is>
      </c>
      <c r="E144" s="421" t="inlineStr">
        <is>
          <t>т</t>
        </is>
      </c>
      <c r="F144" s="376" t="n">
        <v>1.54</v>
      </c>
      <c r="G144" s="430" t="n">
        <v>8014.15</v>
      </c>
      <c r="H144" s="345">
        <f>ROUND(F144*G144,2)</f>
        <v/>
      </c>
    </row>
    <row r="145" ht="25.5" customHeight="1" s="364">
      <c r="A145" s="367" t="n">
        <v>129</v>
      </c>
      <c r="B145" s="413" t="n"/>
      <c r="C145" s="376" t="inlineStr">
        <is>
          <t>401-0069</t>
        </is>
      </c>
      <c r="D145" s="428" t="inlineStr">
        <is>
          <t>Бетон тяжелый, крупность заполнителя 20 мм, класс В25 (М350)</t>
        </is>
      </c>
      <c r="E145" s="421" t="inlineStr">
        <is>
          <t>м3</t>
        </is>
      </c>
      <c r="F145" s="376" t="n">
        <v>16.037</v>
      </c>
      <c r="G145" s="430" t="n">
        <v>720</v>
      </c>
      <c r="H145" s="345">
        <f>ROUND(F145*G145,2)</f>
        <v/>
      </c>
    </row>
    <row r="146" ht="25.5" customHeight="1" s="364">
      <c r="A146" s="367" t="n">
        <v>130</v>
      </c>
      <c r="B146" s="413" t="n"/>
      <c r="C146" s="376" t="inlineStr">
        <is>
          <t>104-0312</t>
        </is>
      </c>
      <c r="D146" s="428" t="inlineStr">
        <is>
          <t>Плиты теплоизоляционные из экструзионного вспененного полистирола ПЕНОПЛЭКС-35</t>
        </is>
      </c>
      <c r="E146" s="421" t="inlineStr">
        <is>
          <t>м3</t>
        </is>
      </c>
      <c r="F146" s="376" t="n">
        <v>9.506</v>
      </c>
      <c r="G146" s="430" t="n">
        <v>1208.43</v>
      </c>
      <c r="H146" s="345">
        <f>ROUND(F146*G146,2)</f>
        <v/>
      </c>
    </row>
    <row r="147" ht="25.5" customHeight="1" s="364">
      <c r="A147" s="367" t="n">
        <v>131</v>
      </c>
      <c r="B147" s="413" t="n"/>
      <c r="C147" s="376" t="inlineStr">
        <is>
          <t>403-0119</t>
        </is>
      </c>
      <c r="D147" s="428" t="inlineStr">
        <is>
          <t>Кольца для колодцев сборные железобетонные диаметром 1000 мм</t>
        </is>
      </c>
      <c r="E147" s="421" t="inlineStr">
        <is>
          <t>м</t>
        </is>
      </c>
      <c r="F147" s="376" t="n">
        <v>19.06355</v>
      </c>
      <c r="G147" s="430" t="n">
        <v>589.5599999999999</v>
      </c>
      <c r="H147" s="345">
        <f>ROUND(F147*G147,2)</f>
        <v/>
      </c>
    </row>
    <row r="148">
      <c r="A148" s="367" t="n">
        <v>132</v>
      </c>
      <c r="B148" s="413" t="n"/>
      <c r="C148" s="376" t="inlineStr">
        <is>
          <t>509-0127</t>
        </is>
      </c>
      <c r="D148" s="428" t="inlineStr">
        <is>
          <t>Ушко двухлапчатое У2-12-16</t>
        </is>
      </c>
      <c r="E148" s="421" t="inlineStr">
        <is>
          <t>шт.</t>
        </is>
      </c>
      <c r="F148" s="376" t="n">
        <v>57</v>
      </c>
      <c r="G148" s="430" t="n">
        <v>194.37</v>
      </c>
      <c r="H148" s="345">
        <f>ROUND(F148*G148,2)</f>
        <v/>
      </c>
    </row>
    <row r="149" ht="25.5" customHeight="1" s="364">
      <c r="A149" s="367" t="n">
        <v>133</v>
      </c>
      <c r="B149" s="413" t="n"/>
      <c r="C149" s="376" t="inlineStr">
        <is>
          <t>101-6270</t>
        </is>
      </c>
      <c r="D149" s="428" t="inlineStr">
        <is>
          <t>Герметик эластомерный химически стойкий для швов MASTERFLEX 474 (600 мл)</t>
        </is>
      </c>
      <c r="E149" s="421" t="inlineStr">
        <is>
          <t>шт.</t>
        </is>
      </c>
      <c r="F149" s="376" t="n">
        <v>130.4</v>
      </c>
      <c r="G149" s="430" t="n">
        <v>82.56</v>
      </c>
      <c r="H149" s="345">
        <f>ROUND(F149*G149,2)</f>
        <v/>
      </c>
    </row>
    <row r="150" customFormat="1" s="255">
      <c r="A150" s="367" t="n">
        <v>134</v>
      </c>
      <c r="B150" s="413" t="n"/>
      <c r="C150" s="376" t="inlineStr">
        <is>
          <t>204-0084</t>
        </is>
      </c>
      <c r="D150" s="428" t="inlineStr">
        <is>
          <t>Сетка из проволоки холоднотянутой</t>
        </is>
      </c>
      <c r="E150" s="421" t="inlineStr">
        <is>
          <t>т</t>
        </is>
      </c>
      <c r="F150" s="376" t="n">
        <v>1.181</v>
      </c>
      <c r="G150" s="430" t="n">
        <v>8800</v>
      </c>
      <c r="H150" s="345">
        <f>ROUND(F150*G150,2)</f>
        <v/>
      </c>
    </row>
    <row r="151" ht="25.5" customHeight="1" s="364">
      <c r="A151" s="367" t="n">
        <v>135</v>
      </c>
      <c r="B151" s="413" t="n"/>
      <c r="C151" s="376" t="inlineStr">
        <is>
          <t>408-0032</t>
        </is>
      </c>
      <c r="D151" s="428" t="inlineStr">
        <is>
          <t>Щебень из природного камня для строительных работ марка 200, фракция 40-70 мм</t>
        </is>
      </c>
      <c r="E151" s="421" t="inlineStr">
        <is>
          <t>м3</t>
        </is>
      </c>
      <c r="F151" s="376" t="n">
        <v>133.77</v>
      </c>
      <c r="G151" s="430" t="n">
        <v>70.90000000000001</v>
      </c>
      <c r="H151" s="345">
        <f>ROUND(F151*G151,2)</f>
        <v/>
      </c>
    </row>
    <row r="152">
      <c r="A152" s="367" t="n">
        <v>136</v>
      </c>
      <c r="B152" s="413" t="n"/>
      <c r="C152" s="376" t="inlineStr">
        <is>
          <t>104-0103</t>
        </is>
      </c>
      <c r="D152" s="428" t="inlineStr">
        <is>
          <t>Плиты из пенопласта полистирольного ПСБС-40</t>
        </is>
      </c>
      <c r="E152" s="421" t="inlineStr">
        <is>
          <t>м3</t>
        </is>
      </c>
      <c r="F152" s="376" t="n">
        <v>9.506</v>
      </c>
      <c r="G152" s="430" t="n">
        <v>994.4</v>
      </c>
      <c r="H152" s="345">
        <f>ROUND(F152*G152,2)</f>
        <v/>
      </c>
      <c r="K152" s="288" t="n"/>
    </row>
    <row r="153">
      <c r="A153" s="367" t="n">
        <v>137</v>
      </c>
      <c r="B153" s="413" t="n"/>
      <c r="C153" s="376" t="inlineStr">
        <is>
          <t>113-0713</t>
        </is>
      </c>
      <c r="D153" s="428" t="inlineStr">
        <is>
          <t>Эмаль кремнийорганическая КО-174 разных цветов</t>
        </is>
      </c>
      <c r="E153" s="421" t="inlineStr">
        <is>
          <t>т</t>
        </is>
      </c>
      <c r="F153" s="376" t="n">
        <v>0.279</v>
      </c>
      <c r="G153" s="430" t="n">
        <v>33250</v>
      </c>
      <c r="H153" s="345">
        <f>ROUND(F153*G153,2)</f>
        <v/>
      </c>
      <c r="K153" s="288" t="n"/>
    </row>
    <row r="154" ht="51" customHeight="1" s="364">
      <c r="A154" s="367" t="n">
        <v>138</v>
      </c>
      <c r="B154" s="413" t="n"/>
      <c r="C154" s="376" t="inlineStr">
        <is>
          <t>408-0141</t>
        </is>
      </c>
      <c r="D154" s="428" t="inlineStr">
        <is>
          <t>Песок природный для строительных растворов средний   (К=1,01- коэффициент, учитывающий потери при транспортировке, К=1,015 - коэффициент на потери грунта при обратной засыпке п. 1.1.9 ТЧ Сб.1)</t>
        </is>
      </c>
      <c r="E154" s="421" t="inlineStr">
        <is>
          <t>м3</t>
        </is>
      </c>
      <c r="F154" s="376" t="n">
        <v>290.075</v>
      </c>
      <c r="G154" s="430" t="n">
        <v>30</v>
      </c>
      <c r="H154" s="345">
        <f>ROUND(F154*G154,2)</f>
        <v/>
      </c>
      <c r="K154" s="288" t="n"/>
    </row>
    <row r="155" ht="63.75" customHeight="1" s="364">
      <c r="A155" s="367" t="n">
        <v>139</v>
      </c>
      <c r="B155" s="413" t="n"/>
      <c r="C155" s="376" t="inlineStr">
        <is>
          <t>204-0064</t>
        </is>
      </c>
      <c r="D155" s="428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55" s="421" t="inlineStr">
        <is>
          <t>т</t>
        </is>
      </c>
      <c r="F155" s="376" t="n">
        <v>1.259</v>
      </c>
      <c r="G155" s="430" t="n">
        <v>6800</v>
      </c>
      <c r="H155" s="345">
        <f>ROUND(F155*G155,2)</f>
        <v/>
      </c>
    </row>
    <row r="156" ht="25.5" customHeight="1" s="364">
      <c r="A156" s="367" t="n">
        <v>140</v>
      </c>
      <c r="B156" s="413" t="n"/>
      <c r="C156" s="376" t="inlineStr">
        <is>
          <t>204-0022</t>
        </is>
      </c>
      <c r="D156" s="428" t="inlineStr">
        <is>
          <t>Горячекатаная арматурная сталь периодического профиля класса А-III, диаметром 12 мм</t>
        </is>
      </c>
      <c r="E156" s="421" t="inlineStr">
        <is>
          <t>т</t>
        </is>
      </c>
      <c r="F156" s="376" t="n">
        <v>0.846</v>
      </c>
      <c r="G156" s="430" t="n">
        <v>7997.23</v>
      </c>
      <c r="H156" s="345">
        <f>ROUND(F156*G156,2)</f>
        <v/>
      </c>
    </row>
    <row r="157">
      <c r="A157" s="367" t="n">
        <v>141</v>
      </c>
      <c r="B157" s="413" t="n"/>
      <c r="C157" s="376" t="inlineStr">
        <is>
          <t>101-1763</t>
        </is>
      </c>
      <c r="D157" s="428" t="inlineStr">
        <is>
          <t>Мастика битумно-полимерная</t>
        </is>
      </c>
      <c r="E157" s="421" t="inlineStr">
        <is>
          <t>т</t>
        </is>
      </c>
      <c r="F157" s="376" t="n">
        <v>3.7584</v>
      </c>
      <c r="G157" s="430" t="n">
        <v>1500</v>
      </c>
      <c r="H157" s="345">
        <f>ROUND(F157*G157,2)</f>
        <v/>
      </c>
    </row>
    <row r="158" ht="25.5" customHeight="1" s="364">
      <c r="A158" s="367" t="n">
        <v>142</v>
      </c>
      <c r="B158" s="413" t="n"/>
      <c r="C158" s="376" t="inlineStr">
        <is>
          <t>408-0021</t>
        </is>
      </c>
      <c r="D158" s="428" t="inlineStr">
        <is>
          <t>Щебень из природного камня для строительных работ марка 400, фракция 5(3)-10 мм</t>
        </is>
      </c>
      <c r="E158" s="421" t="inlineStr">
        <is>
          <t>м3</t>
        </is>
      </c>
      <c r="F158" s="376" t="n">
        <v>37.0032</v>
      </c>
      <c r="G158" s="430" t="n">
        <v>131.08</v>
      </c>
      <c r="H158" s="345">
        <f>ROUND(F158*G158,2)</f>
        <v/>
      </c>
    </row>
    <row r="159">
      <c r="A159" s="367" t="n">
        <v>143</v>
      </c>
      <c r="B159" s="413" t="n"/>
      <c r="C159" s="376" t="inlineStr">
        <is>
          <t>101-2065</t>
        </is>
      </c>
      <c r="D159" s="428" t="inlineStr">
        <is>
          <t>Болты с гайками и шайбами оцинкованные</t>
        </is>
      </c>
      <c r="E159" s="421" t="inlineStr">
        <is>
          <t>кг</t>
        </is>
      </c>
      <c r="F159" s="376" t="n">
        <v>186.28</v>
      </c>
      <c r="G159" s="430" t="n">
        <v>24.79</v>
      </c>
      <c r="H159" s="345">
        <f>ROUND(F159*G159,2)</f>
        <v/>
      </c>
    </row>
    <row r="160">
      <c r="A160" s="367" t="n">
        <v>144</v>
      </c>
      <c r="B160" s="413" t="n"/>
      <c r="C160" s="376" t="inlineStr">
        <is>
          <t>101-1995</t>
        </is>
      </c>
      <c r="D160" s="428" t="inlineStr">
        <is>
          <t>Мастика битумная</t>
        </is>
      </c>
      <c r="E160" s="421" t="inlineStr">
        <is>
          <t>т</t>
        </is>
      </c>
      <c r="F160" s="376" t="n">
        <v>2.76438</v>
      </c>
      <c r="G160" s="430" t="n">
        <v>1658.28</v>
      </c>
      <c r="H160" s="345">
        <f>ROUND(F160*G160,2)</f>
        <v/>
      </c>
    </row>
    <row r="161">
      <c r="A161" s="367" t="n">
        <v>145</v>
      </c>
      <c r="B161" s="413" t="n"/>
      <c r="C161" s="376" t="inlineStr">
        <is>
          <t>101-5493</t>
        </is>
      </c>
      <c r="D161" s="428" t="inlineStr">
        <is>
          <t>Гидропрокладка "Барьер", размер 15х25 мм</t>
        </is>
      </c>
      <c r="E161" s="421" t="inlineStr">
        <is>
          <t>м</t>
        </is>
      </c>
      <c r="F161" s="376" t="n">
        <v>132.75</v>
      </c>
      <c r="G161" s="430" t="n">
        <v>34.19</v>
      </c>
      <c r="H161" s="345">
        <f>ROUND(F161*G161,2)</f>
        <v/>
      </c>
    </row>
    <row r="162" ht="38.25" customHeight="1" s="364">
      <c r="A162" s="367" t="n">
        <v>146</v>
      </c>
      <c r="B162" s="413" t="n"/>
      <c r="C162" s="376" t="inlineStr">
        <is>
          <t>69.2.02.05-0048</t>
        </is>
      </c>
      <c r="D162" s="428" t="inlineStr">
        <is>
          <t>Клапаны противопожарные квадратные с электроприводом и тепловым замком, предел огнестойкости EI 90</t>
        </is>
      </c>
      <c r="E162" s="421" t="inlineStr">
        <is>
          <t>шт</t>
        </is>
      </c>
      <c r="F162" s="376" t="n">
        <v>2</v>
      </c>
      <c r="G162" s="430" t="n">
        <v>2265.69</v>
      </c>
      <c r="H162" s="345">
        <f>ROUND(F162*G162,2)</f>
        <v/>
      </c>
    </row>
    <row r="163" ht="38.25" customHeight="1" s="364">
      <c r="A163" s="367" t="n">
        <v>147</v>
      </c>
      <c r="B163" s="413" t="n"/>
      <c r="C163" s="376" t="inlineStr">
        <is>
          <t>201-0755</t>
        </is>
      </c>
      <c r="D163" s="42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163" s="421" t="inlineStr">
        <is>
          <t>т</t>
        </is>
      </c>
      <c r="F163" s="376" t="n">
        <v>0.537</v>
      </c>
      <c r="G163" s="430" t="n">
        <v>8060</v>
      </c>
      <c r="H163" s="345">
        <f>ROUND(F163*G163,2)</f>
        <v/>
      </c>
    </row>
    <row r="164" ht="25.5" customHeight="1" s="364">
      <c r="A164" s="367" t="n">
        <v>148</v>
      </c>
      <c r="B164" s="413" t="n"/>
      <c r="C164" s="376" t="inlineStr">
        <is>
          <t>101-1968</t>
        </is>
      </c>
      <c r="D164" s="428" t="inlineStr">
        <is>
          <t>Грунтовка битумная под полимерное или резиновое покрытие</t>
        </is>
      </c>
      <c r="E164" s="421" t="inlineStr">
        <is>
          <t>т</t>
        </is>
      </c>
      <c r="F164" s="376" t="n">
        <v>0.132886</v>
      </c>
      <c r="G164" s="430" t="n">
        <v>31060</v>
      </c>
      <c r="H164" s="345">
        <f>ROUND(F164*G164,2)</f>
        <v/>
      </c>
    </row>
    <row r="165" ht="25.5" customFormat="1" customHeight="1" s="255">
      <c r="A165" s="367" t="n">
        <v>149</v>
      </c>
      <c r="B165" s="413" t="n"/>
      <c r="C165" s="376" t="inlineStr">
        <is>
          <t>509-0963</t>
        </is>
      </c>
      <c r="D165" s="428" t="inlineStr">
        <is>
          <t>Ткань асбестовая со стеклонитью АСТ-1 толщиной 1,8 мм</t>
        </is>
      </c>
      <c r="E165" s="421" t="inlineStr">
        <is>
          <t>т</t>
        </is>
      </c>
      <c r="F165" s="376" t="n">
        <v>0.0608</v>
      </c>
      <c r="G165" s="430" t="n">
        <v>66860</v>
      </c>
      <c r="H165" s="345">
        <f>ROUND(F165*G165,2)</f>
        <v/>
      </c>
    </row>
    <row r="166">
      <c r="A166" s="367" t="n">
        <v>150</v>
      </c>
      <c r="B166" s="413" t="n"/>
      <c r="C166" s="376" t="inlineStr">
        <is>
          <t>101-1513</t>
        </is>
      </c>
      <c r="D166" s="428" t="inlineStr">
        <is>
          <t>Электроды диаметром 4 мм Э42</t>
        </is>
      </c>
      <c r="E166" s="421" t="inlineStr">
        <is>
          <t>т</t>
        </is>
      </c>
      <c r="F166" s="376" t="n">
        <v>0.379547</v>
      </c>
      <c r="G166" s="430" t="n">
        <v>10315.01</v>
      </c>
      <c r="H166" s="345">
        <f>ROUND(F166*G166,2)</f>
        <v/>
      </c>
    </row>
    <row r="167" ht="63.75" customHeight="1" s="364">
      <c r="A167" s="367" t="n">
        <v>151</v>
      </c>
      <c r="B167" s="413" t="n"/>
      <c r="C167" s="376" t="inlineStr">
        <is>
          <t>201-0774</t>
        </is>
      </c>
      <c r="D167" s="42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7" s="421" t="inlineStr">
        <is>
          <t>т</t>
        </is>
      </c>
      <c r="F167" s="376" t="n">
        <v>0.334261</v>
      </c>
      <c r="G167" s="430" t="n">
        <v>11255</v>
      </c>
      <c r="H167" s="345">
        <f>ROUND(F167*G167,2)</f>
        <v/>
      </c>
      <c r="K167" s="288" t="n"/>
    </row>
    <row r="168">
      <c r="A168" s="367" t="n">
        <v>152</v>
      </c>
      <c r="B168" s="413" t="n"/>
      <c r="C168" s="376" t="inlineStr">
        <is>
          <t>509-0102</t>
        </is>
      </c>
      <c r="D168" s="428" t="inlineStr">
        <is>
          <t>Скобы  {прим. СК,  С-2}</t>
        </is>
      </c>
      <c r="E168" s="421" t="inlineStr">
        <is>
          <t>10 шт.</t>
        </is>
      </c>
      <c r="F168" s="376" t="n">
        <v>56.8</v>
      </c>
      <c r="G168" s="430" t="n">
        <v>64.8</v>
      </c>
      <c r="H168" s="345">
        <f>ROUND(F168*G168,2)</f>
        <v/>
      </c>
      <c r="K168" s="288" t="n"/>
    </row>
    <row r="169" ht="25.5" customHeight="1" s="364">
      <c r="A169" s="367" t="n">
        <v>153</v>
      </c>
      <c r="B169" s="413" t="n"/>
      <c r="C169" s="376" t="inlineStr">
        <is>
          <t>101-2477</t>
        </is>
      </c>
      <c r="D169" s="428" t="inlineStr">
        <is>
          <t>Лента мастично-полимерная типа «Лиам» {лента полимерно-битумная прим.}</t>
        </is>
      </c>
      <c r="E169" s="421" t="inlineStr">
        <is>
          <t>м2</t>
        </is>
      </c>
      <c r="F169" s="376" t="n">
        <v>261.6</v>
      </c>
      <c r="G169" s="430" t="n">
        <v>13</v>
      </c>
      <c r="H169" s="345">
        <f>ROUND(F169*G169,2)</f>
        <v/>
      </c>
      <c r="K169" s="288" t="n"/>
    </row>
    <row r="170">
      <c r="A170" s="367" t="n">
        <v>154</v>
      </c>
      <c r="B170" s="413" t="n"/>
      <c r="C170" s="376" t="inlineStr">
        <is>
          <t>403-3120</t>
        </is>
      </c>
      <c r="D170" s="428" t="inlineStr">
        <is>
          <t>Плиты железобетонные покрытий, перекрытий и днищ</t>
        </is>
      </c>
      <c r="E170" s="421" t="inlineStr">
        <is>
          <t>м3</t>
        </is>
      </c>
      <c r="F170" s="376" t="n">
        <v>2.4541</v>
      </c>
      <c r="G170" s="430" t="n">
        <v>1382.9</v>
      </c>
      <c r="H170" s="345">
        <f>ROUND(F170*G170,2)</f>
        <v/>
      </c>
    </row>
    <row r="171" ht="25.5" customHeight="1" s="364">
      <c r="A171" s="367" t="n">
        <v>155</v>
      </c>
      <c r="B171" s="413" t="n"/>
      <c r="C171" s="376" t="inlineStr">
        <is>
          <t>408-0015</t>
        </is>
      </c>
      <c r="D171" s="428" t="inlineStr">
        <is>
          <t>Щебень из природного камня для строительных работ марка 800, фракция 20-40 мм</t>
        </is>
      </c>
      <c r="E171" s="421" t="inlineStr">
        <is>
          <t>м3</t>
        </is>
      </c>
      <c r="F171" s="376" t="n">
        <v>30.827025</v>
      </c>
      <c r="G171" s="430" t="n">
        <v>108.4</v>
      </c>
      <c r="H171" s="345">
        <f>ROUND(F171*G171,2)</f>
        <v/>
      </c>
    </row>
    <row r="172" ht="63.75" customHeight="1" s="364">
      <c r="A172" s="367" t="n">
        <v>156</v>
      </c>
      <c r="B172" s="413" t="n"/>
      <c r="C172" s="376" t="inlineStr">
        <is>
          <t>501-1985</t>
        </is>
      </c>
      <c r="D172" s="428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5х1,5</t>
        </is>
      </c>
      <c r="E172" s="421" t="inlineStr">
        <is>
          <t>1000 м</t>
        </is>
      </c>
      <c r="F172" s="376" t="n">
        <v>0.2244</v>
      </c>
      <c r="G172" s="430" t="n">
        <v>14666.31</v>
      </c>
      <c r="H172" s="345">
        <f>ROUND(F172*G172,2)</f>
        <v/>
      </c>
    </row>
    <row r="173">
      <c r="A173" s="367" t="n">
        <v>157</v>
      </c>
      <c r="B173" s="413" t="n"/>
      <c r="C173" s="376" t="inlineStr">
        <is>
          <t>509-1060</t>
        </is>
      </c>
      <c r="D173" s="428" t="inlineStr">
        <is>
          <t xml:space="preserve">Узел крепления фиксатора окрашенный </t>
        </is>
      </c>
      <c r="E173" s="421" t="inlineStr">
        <is>
          <t>шт.</t>
        </is>
      </c>
      <c r="F173" s="376" t="n">
        <v>57</v>
      </c>
      <c r="G173" s="430" t="n">
        <v>56.95</v>
      </c>
      <c r="H173" s="345">
        <f>ROUND(F173*G173,2)</f>
        <v/>
      </c>
    </row>
    <row r="174">
      <c r="A174" s="367" t="n">
        <v>158</v>
      </c>
      <c r="B174" s="413" t="n"/>
      <c r="C174" s="376" t="inlineStr">
        <is>
          <t>401-0006</t>
        </is>
      </c>
      <c r="D174" s="428" t="inlineStr">
        <is>
          <t>Бетон тяжелый, класс В15 (М200)</t>
        </is>
      </c>
      <c r="E174" s="421" t="inlineStr">
        <is>
          <t>м3</t>
        </is>
      </c>
      <c r="F174" s="376" t="n">
        <v>5.1865</v>
      </c>
      <c r="G174" s="430" t="n">
        <v>592.76</v>
      </c>
      <c r="H174" s="345">
        <f>ROUND(F174*G174,2)</f>
        <v/>
      </c>
    </row>
    <row r="175">
      <c r="A175" s="367" t="n">
        <v>159</v>
      </c>
      <c r="B175" s="413" t="n"/>
      <c r="C175" s="376" t="inlineStr">
        <is>
          <t>101-3721</t>
        </is>
      </c>
      <c r="D175" s="428" t="inlineStr">
        <is>
          <t>Сталь полосовая 50х4 мм, марка Ст3сп</t>
        </is>
      </c>
      <c r="E175" s="421" t="inlineStr">
        <is>
          <t>т</t>
        </is>
      </c>
      <c r="F175" s="376" t="n">
        <v>0.392</v>
      </c>
      <c r="G175" s="430" t="n">
        <v>7396.23</v>
      </c>
      <c r="H175" s="345">
        <f>ROUND(F175*G175,2)</f>
        <v/>
      </c>
    </row>
    <row r="176">
      <c r="A176" s="367" t="n">
        <v>160</v>
      </c>
      <c r="B176" s="413" t="n"/>
      <c r="C176" s="376" t="inlineStr">
        <is>
          <t>403-2351</t>
        </is>
      </c>
      <c r="D176" s="428" t="inlineStr">
        <is>
          <t>Ригели сборные железобетонные ВЛ и ОРУ</t>
        </is>
      </c>
      <c r="E176" s="421" t="inlineStr">
        <is>
          <t>м3</t>
        </is>
      </c>
      <c r="F176" s="376" t="n">
        <v>1.616</v>
      </c>
      <c r="G176" s="430" t="n">
        <v>1733.42</v>
      </c>
      <c r="H176" s="345">
        <f>ROUND(F176*G176,2)</f>
        <v/>
      </c>
    </row>
    <row r="177">
      <c r="A177" s="367" t="n">
        <v>161</v>
      </c>
      <c r="B177" s="413" t="n"/>
      <c r="C177" s="376" t="inlineStr">
        <is>
          <t>105-0071</t>
        </is>
      </c>
      <c r="D177" s="428" t="inlineStr">
        <is>
          <t>Шпалы непропитанные для железных дорог 1 тип</t>
        </is>
      </c>
      <c r="E177" s="421" t="inlineStr">
        <is>
          <t>шт.</t>
        </is>
      </c>
      <c r="F177" s="376" t="n">
        <v>10.48</v>
      </c>
      <c r="G177" s="430" t="n">
        <v>266.67</v>
      </c>
      <c r="H177" s="345">
        <f>ROUND(F177*G177,2)</f>
        <v/>
      </c>
    </row>
    <row r="178">
      <c r="A178" s="367" t="n">
        <v>162</v>
      </c>
      <c r="B178" s="413" t="n"/>
      <c r="C178" s="376" t="inlineStr">
        <is>
          <t>509-0032</t>
        </is>
      </c>
      <c r="D178" s="428" t="inlineStr">
        <is>
          <t>Зажимы  {прим.А2А, ОА, А4А, НАС, ПГН, НС}</t>
        </is>
      </c>
      <c r="E178" s="421" t="inlineStr">
        <is>
          <t>100 шт.</t>
        </is>
      </c>
      <c r="F178" s="376" t="n">
        <v>1.52</v>
      </c>
      <c r="G178" s="430" t="n">
        <v>1776</v>
      </c>
      <c r="H178" s="345">
        <f>ROUND(F178*G178,2)</f>
        <v/>
      </c>
    </row>
    <row r="179">
      <c r="A179" s="367" t="n">
        <v>163</v>
      </c>
      <c r="B179" s="413" t="n"/>
      <c r="C179" s="376" t="inlineStr">
        <is>
          <t>101-2536</t>
        </is>
      </c>
      <c r="D179" s="428" t="inlineStr">
        <is>
          <t>Люки чугунные тяжелые</t>
        </is>
      </c>
      <c r="E179" s="421" t="inlineStr">
        <is>
          <t>шт.</t>
        </is>
      </c>
      <c r="F179" s="376" t="n">
        <v>9</v>
      </c>
      <c r="G179" s="430" t="n">
        <v>284.76</v>
      </c>
      <c r="H179" s="345">
        <f>ROUND(F179*G179,2)</f>
        <v/>
      </c>
    </row>
    <row r="180" ht="25.5" customFormat="1" customHeight="1" s="255">
      <c r="A180" s="367" t="n">
        <v>164</v>
      </c>
      <c r="B180" s="413" t="n"/>
      <c r="C180" s="376" t="inlineStr">
        <is>
          <t>402-0134</t>
        </is>
      </c>
      <c r="D180" s="428" t="inlineStr">
        <is>
          <t>Смесь сухая гидроизоляционная проникающая Гидротэкс-В</t>
        </is>
      </c>
      <c r="E180" s="421" t="inlineStr">
        <is>
          <t>кг</t>
        </is>
      </c>
      <c r="F180" s="376" t="n">
        <v>250</v>
      </c>
      <c r="G180" s="430" t="n">
        <v>9.07</v>
      </c>
      <c r="H180" s="345">
        <f>ROUND(F180*G180,2)</f>
        <v/>
      </c>
    </row>
    <row r="181" ht="25.5" customHeight="1" s="364">
      <c r="A181" s="367" t="n">
        <v>165</v>
      </c>
      <c r="B181" s="413" t="n"/>
      <c r="C181" s="376" t="inlineStr">
        <is>
          <t>204-0036</t>
        </is>
      </c>
      <c r="D181" s="428" t="inlineStr">
        <is>
          <t>Надбавки к ценам заготовок за сборку и сварку каркасов и сеток: плоских, диаметром 10 мм</t>
        </is>
      </c>
      <c r="E181" s="421" t="inlineStr">
        <is>
          <t>т</t>
        </is>
      </c>
      <c r="F181" s="376" t="n">
        <v>1.54</v>
      </c>
      <c r="G181" s="430" t="n">
        <v>1419.1</v>
      </c>
      <c r="H181" s="345">
        <f>ROUND(F181*G181,2)</f>
        <v/>
      </c>
    </row>
    <row r="182">
      <c r="A182" s="367" t="n">
        <v>166</v>
      </c>
      <c r="B182" s="413" t="n"/>
      <c r="C182" s="376" t="inlineStr">
        <is>
          <t>408-0122</t>
        </is>
      </c>
      <c r="D182" s="428" t="inlineStr">
        <is>
          <t>Песок природный для строительных работ средний</t>
        </is>
      </c>
      <c r="E182" s="421" t="inlineStr">
        <is>
          <t>м3</t>
        </is>
      </c>
      <c r="F182" s="376" t="n">
        <v>39.464</v>
      </c>
      <c r="G182" s="430" t="n">
        <v>55.26</v>
      </c>
      <c r="H182" s="345">
        <f>ROUND(F182*G182,2)</f>
        <v/>
      </c>
      <c r="K182" s="288" t="n"/>
    </row>
    <row r="183">
      <c r="A183" s="367" t="n">
        <v>167</v>
      </c>
      <c r="B183" s="413" t="n"/>
      <c r="C183" s="376" t="inlineStr">
        <is>
          <t>101-1805</t>
        </is>
      </c>
      <c r="D183" s="428" t="inlineStr">
        <is>
          <t>Гвозди строительные</t>
        </is>
      </c>
      <c r="E183" s="421" t="inlineStr">
        <is>
          <t>т</t>
        </is>
      </c>
      <c r="F183" s="376" t="n">
        <v>0.17705</v>
      </c>
      <c r="G183" s="430" t="n">
        <v>11978</v>
      </c>
      <c r="H183" s="345">
        <f>ROUND(F183*G183,2)</f>
        <v/>
      </c>
      <c r="K183" s="288" t="n"/>
    </row>
    <row r="184" ht="25.5" customHeight="1" s="364">
      <c r="A184" s="367" t="n">
        <v>168</v>
      </c>
      <c r="B184" s="413" t="n"/>
      <c r="C184" s="376" t="inlineStr">
        <is>
          <t>401-0061</t>
        </is>
      </c>
      <c r="D184" s="428" t="inlineStr">
        <is>
          <t>Бетон тяжелый, крупность заполнителя 20 мм, класс В3,5 (М50)</t>
        </is>
      </c>
      <c r="E184" s="421" t="inlineStr">
        <is>
          <t>м3</t>
        </is>
      </c>
      <c r="F184" s="376" t="n">
        <v>3.876</v>
      </c>
      <c r="G184" s="430" t="n">
        <v>520</v>
      </c>
      <c r="H184" s="345">
        <f>ROUND(F184*G184,2)</f>
        <v/>
      </c>
      <c r="K184" s="288" t="n"/>
    </row>
    <row r="185">
      <c r="A185" s="367" t="n">
        <v>169</v>
      </c>
      <c r="B185" s="413" t="n"/>
      <c r="C185" s="376" t="inlineStr">
        <is>
          <t>509-0067</t>
        </is>
      </c>
      <c r="D185" s="428" t="inlineStr">
        <is>
          <t xml:space="preserve">Профиль монтажный </t>
        </is>
      </c>
      <c r="E185" s="421" t="inlineStr">
        <is>
          <t>шт.</t>
        </is>
      </c>
      <c r="F185" s="376" t="n">
        <v>29</v>
      </c>
      <c r="G185" s="430" t="n">
        <v>66.81999999999999</v>
      </c>
      <c r="H185" s="345">
        <f>ROUND(F185*G185,2)</f>
        <v/>
      </c>
    </row>
    <row r="186">
      <c r="A186" s="367" t="n">
        <v>170</v>
      </c>
      <c r="B186" s="413" t="n"/>
      <c r="C186" s="376" t="inlineStr">
        <is>
          <t>101-2451</t>
        </is>
      </c>
      <c r="D186" s="428" t="inlineStr">
        <is>
          <t>Пластина техническая без тканевых прокладок</t>
        </is>
      </c>
      <c r="E186" s="421" t="inlineStr">
        <is>
          <t>т</t>
        </is>
      </c>
      <c r="F186" s="376" t="n">
        <v>0.032</v>
      </c>
      <c r="G186" s="430" t="n">
        <v>53400</v>
      </c>
      <c r="H186" s="345">
        <f>ROUND(F186*G186,2)</f>
        <v/>
      </c>
    </row>
    <row r="187">
      <c r="A187" s="367" t="n">
        <v>171</v>
      </c>
      <c r="B187" s="413" t="n"/>
      <c r="C187" s="376" t="inlineStr">
        <is>
          <t>101-1668</t>
        </is>
      </c>
      <c r="D187" s="428" t="inlineStr">
        <is>
          <t>Рогожа</t>
        </is>
      </c>
      <c r="E187" s="421" t="inlineStr">
        <is>
          <t>м2</t>
        </is>
      </c>
      <c r="F187" s="376" t="n">
        <v>161.0958</v>
      </c>
      <c r="G187" s="430" t="n">
        <v>10.2</v>
      </c>
      <c r="H187" s="345">
        <f>ROUND(F187*G187,2)</f>
        <v/>
      </c>
    </row>
    <row r="188">
      <c r="A188" s="367" t="n">
        <v>172</v>
      </c>
      <c r="B188" s="413" t="n"/>
      <c r="C188" s="376" t="inlineStr">
        <is>
          <t>203-0511</t>
        </is>
      </c>
      <c r="D188" s="428" t="inlineStr">
        <is>
          <t>Щиты из досок толщиной 25 мм</t>
        </is>
      </c>
      <c r="E188" s="421" t="inlineStr">
        <is>
          <t>м2</t>
        </is>
      </c>
      <c r="F188" s="376" t="n">
        <v>45.7016</v>
      </c>
      <c r="G188" s="430" t="n">
        <v>35.53</v>
      </c>
      <c r="H188" s="345">
        <f>ROUND(F188*G188,2)</f>
        <v/>
      </c>
    </row>
    <row r="189" ht="63.75" customHeight="1" s="364">
      <c r="A189" s="367" t="n">
        <v>173</v>
      </c>
      <c r="B189" s="413" t="n"/>
      <c r="C189" s="376" t="inlineStr">
        <is>
          <t>201-0777</t>
        </is>
      </c>
      <c r="D189" s="428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  (ПРИМ ДЕТАЛИ КРЕПЛЕНИЯ Д-16 и Д-18)</t>
        </is>
      </c>
      <c r="E189" s="421" t="inlineStr">
        <is>
          <t>т</t>
        </is>
      </c>
      <c r="F189" s="376" t="n">
        <v>0.161</v>
      </c>
      <c r="G189" s="430" t="n">
        <v>10045</v>
      </c>
      <c r="H189" s="345">
        <f>ROUND(F189*G189,2)</f>
        <v/>
      </c>
    </row>
    <row r="190" ht="63.75" customHeight="1" s="364">
      <c r="A190" s="367" t="n">
        <v>174</v>
      </c>
      <c r="B190" s="413" t="n"/>
      <c r="C190" s="376" t="inlineStr">
        <is>
          <t>203-0236</t>
        </is>
      </c>
      <c r="D190" s="428" t="inlineStr">
        <is>
          <t>Люки и лазы со щитовыми полотнами утепленные минераловатной плитой с деревянной обшивкой и защитой оцинкованной сталью полотен и коробок однопольные ДЛ 10-10, площадь 0,97 м2; ДЛ 13-10, площадь 1,26 м2</t>
        </is>
      </c>
      <c r="E190" s="421" t="inlineStr">
        <is>
          <t>м2</t>
        </is>
      </c>
      <c r="F190" s="376" t="n">
        <v>5.5</v>
      </c>
      <c r="G190" s="430" t="n">
        <v>273.46</v>
      </c>
      <c r="H190" s="345">
        <f>ROUND(F190*G190,2)</f>
        <v/>
      </c>
    </row>
    <row r="191">
      <c r="A191" s="367" t="n">
        <v>175</v>
      </c>
      <c r="B191" s="413" t="n"/>
      <c r="C191" s="376" t="inlineStr">
        <is>
          <t>407-0014</t>
        </is>
      </c>
      <c r="D191" s="428" t="inlineStr">
        <is>
          <t>Земля растительная</t>
        </is>
      </c>
      <c r="E191" s="421" t="inlineStr">
        <is>
          <t>м3</t>
        </is>
      </c>
      <c r="F191" s="376" t="n">
        <v>10.88</v>
      </c>
      <c r="G191" s="430" t="n">
        <v>135.6</v>
      </c>
      <c r="H191" s="345">
        <f>ROUND(F191*G191,2)</f>
        <v/>
      </c>
    </row>
    <row r="192">
      <c r="A192" s="367" t="n">
        <v>176</v>
      </c>
      <c r="B192" s="413" t="n"/>
      <c r="C192" s="376" t="inlineStr">
        <is>
          <t>14.5.09.11-0101</t>
        </is>
      </c>
      <c r="D192" s="428" t="inlineStr">
        <is>
          <t>Уайт-спирит</t>
        </is>
      </c>
      <c r="E192" s="421" t="inlineStr">
        <is>
          <t>т</t>
        </is>
      </c>
      <c r="F192" s="376" t="n">
        <v>0.204006</v>
      </c>
      <c r="G192" s="430" t="n">
        <v>6667</v>
      </c>
      <c r="H192" s="345">
        <f>ROUND(F192*G192,2)</f>
        <v/>
      </c>
    </row>
    <row r="193">
      <c r="A193" s="367" t="n">
        <v>177</v>
      </c>
      <c r="B193" s="413" t="n"/>
      <c r="C193" s="376" t="inlineStr">
        <is>
          <t>101-2467</t>
        </is>
      </c>
      <c r="D193" s="428" t="inlineStr">
        <is>
          <t>Растворитель марки Р-4</t>
        </is>
      </c>
      <c r="E193" s="421" t="inlineStr">
        <is>
          <t>т</t>
        </is>
      </c>
      <c r="F193" s="376" t="n">
        <v>0.141788</v>
      </c>
      <c r="G193" s="430" t="n">
        <v>9420</v>
      </c>
      <c r="H193" s="345">
        <f>ROUND(F193*G193,2)</f>
        <v/>
      </c>
    </row>
    <row r="194">
      <c r="A194" s="367" t="n">
        <v>178</v>
      </c>
      <c r="B194" s="413" t="n"/>
      <c r="C194" s="376" t="inlineStr">
        <is>
          <t>102-8009</t>
        </is>
      </c>
      <c r="D194" s="428" t="inlineStr">
        <is>
          <t>Доски дубовые II сорта</t>
        </is>
      </c>
      <c r="E194" s="421" t="inlineStr">
        <is>
          <t>м3</t>
        </is>
      </c>
      <c r="F194" s="376" t="n">
        <v>0.9004799999999999</v>
      </c>
      <c r="G194" s="430" t="n">
        <v>1410</v>
      </c>
      <c r="H194" s="345">
        <f>ROUND(F194*G194,2)</f>
        <v/>
      </c>
    </row>
    <row r="195" customFormat="1" s="255">
      <c r="A195" s="367" t="n">
        <v>179</v>
      </c>
      <c r="B195" s="413" t="n"/>
      <c r="C195" s="376" t="inlineStr">
        <is>
          <t>101-2143</t>
        </is>
      </c>
      <c r="D195" s="428" t="inlineStr">
        <is>
          <t>Краска</t>
        </is>
      </c>
      <c r="E195" s="421" t="inlineStr">
        <is>
          <t>кг</t>
        </is>
      </c>
      <c r="F195" s="376" t="n">
        <v>44.2715</v>
      </c>
      <c r="G195" s="430" t="n">
        <v>28.6</v>
      </c>
      <c r="H195" s="345">
        <f>ROUND(F195*G195,2)</f>
        <v/>
      </c>
    </row>
    <row r="196" ht="25.5" customHeight="1" s="364">
      <c r="A196" s="367" t="n">
        <v>180</v>
      </c>
      <c r="B196" s="413" t="n"/>
      <c r="C196" s="376" t="inlineStr">
        <is>
          <t>401-0009</t>
        </is>
      </c>
      <c r="D196" s="428" t="inlineStr">
        <is>
          <t>Надбавка на W6  1.5% к бетону тяжелому, класс В25 (М350)</t>
        </is>
      </c>
      <c r="E196" s="421" t="inlineStr">
        <is>
          <t>м3</t>
        </is>
      </c>
      <c r="F196" s="376" t="n">
        <v>84.8</v>
      </c>
      <c r="G196" s="430" t="n">
        <v>14.51</v>
      </c>
      <c r="H196" s="345">
        <f>ROUND(F196*G196,2)</f>
        <v/>
      </c>
    </row>
    <row r="197" ht="25.5" customHeight="1" s="364">
      <c r="A197" s="367" t="n">
        <v>181</v>
      </c>
      <c r="B197" s="413" t="n"/>
      <c r="C197" s="376" t="inlineStr">
        <is>
          <t>204-0037</t>
        </is>
      </c>
      <c r="D197" s="428" t="inlineStr">
        <is>
          <t>Надбавки к ценам заготовок за сборку и сварку каркасов и сеток плоских, диаметром 12 мм</t>
        </is>
      </c>
      <c r="E197" s="421" t="inlineStr">
        <is>
          <t>т</t>
        </is>
      </c>
      <c r="F197" s="376" t="n">
        <v>0.846</v>
      </c>
      <c r="G197" s="430" t="n">
        <v>1336.85</v>
      </c>
      <c r="H197" s="345">
        <f>ROUND(F197*G197,2)</f>
        <v/>
      </c>
      <c r="K197" s="288" t="n"/>
    </row>
    <row r="198">
      <c r="A198" s="367" t="n">
        <v>182</v>
      </c>
      <c r="B198" s="413" t="n"/>
      <c r="C198" s="376" t="inlineStr">
        <is>
          <t>113-0030</t>
        </is>
      </c>
      <c r="D198" s="428" t="inlineStr">
        <is>
          <t>Грунтовка ХС-059 красно-коричневая</t>
        </is>
      </c>
      <c r="E198" s="421" t="inlineStr">
        <is>
          <t>т</t>
        </is>
      </c>
      <c r="F198" s="376" t="n">
        <v>0.050118</v>
      </c>
      <c r="G198" s="430" t="n">
        <v>22176</v>
      </c>
      <c r="H198" s="345">
        <f>ROUND(F198*G198,2)</f>
        <v/>
      </c>
      <c r="K198" s="288" t="n"/>
    </row>
    <row r="199" ht="25.5" customHeight="1" s="364">
      <c r="A199" s="367" t="n">
        <v>183</v>
      </c>
      <c r="B199" s="413" t="n"/>
      <c r="C199" s="376" t="inlineStr">
        <is>
          <t>101-0079</t>
        </is>
      </c>
      <c r="D199" s="428" t="inlineStr">
        <is>
          <t>Битумы нефтяные строительные для кровельных мастик марки БНМ-55/60</t>
        </is>
      </c>
      <c r="E199" s="421" t="inlineStr">
        <is>
          <t>т</t>
        </is>
      </c>
      <c r="F199" s="376" t="n">
        <v>0.679</v>
      </c>
      <c r="G199" s="430" t="n">
        <v>1596</v>
      </c>
      <c r="H199" s="345">
        <f>ROUND(F199*G199,2)</f>
        <v/>
      </c>
      <c r="K199" s="288" t="n"/>
    </row>
    <row r="200" ht="25.5" customHeight="1" s="364">
      <c r="A200" s="367" t="n">
        <v>184</v>
      </c>
      <c r="B200" s="413" t="n"/>
      <c r="C200" s="376" t="inlineStr">
        <is>
          <t>101-1755</t>
        </is>
      </c>
      <c r="D200" s="428" t="inlineStr">
        <is>
          <t>Сталь полосовая, марка стали Ст3сп шириной 50-200 мм толщиной 4-5 мм</t>
        </is>
      </c>
      <c r="E200" s="421" t="inlineStr">
        <is>
          <t>т</t>
        </is>
      </c>
      <c r="F200" s="376" t="n">
        <v>0.21</v>
      </c>
      <c r="G200" s="430" t="n">
        <v>5000</v>
      </c>
      <c r="H200" s="345">
        <f>ROUND(F200*G200,2)</f>
        <v/>
      </c>
    </row>
    <row r="201" ht="25.5" customHeight="1" s="364">
      <c r="A201" s="367" t="n">
        <v>185</v>
      </c>
      <c r="B201" s="413" t="n"/>
      <c r="C201" s="376" t="inlineStr">
        <is>
          <t>401-0063</t>
        </is>
      </c>
      <c r="D201" s="428" t="inlineStr">
        <is>
          <t>Бетон тяжелый, крупность заполнителя 20 мм, класс В7,5 (М100)</t>
        </is>
      </c>
      <c r="E201" s="421" t="inlineStr">
        <is>
          <t>м3</t>
        </is>
      </c>
      <c r="F201" s="376" t="n">
        <v>3.672</v>
      </c>
      <c r="G201" s="430" t="n">
        <v>267.73</v>
      </c>
      <c r="H201" s="345">
        <f>ROUND(F201*G201,2)</f>
        <v/>
      </c>
    </row>
    <row r="202">
      <c r="A202" s="367" t="n">
        <v>186</v>
      </c>
      <c r="B202" s="413" t="n"/>
      <c r="C202" s="376" t="inlineStr">
        <is>
          <t>999-9950</t>
        </is>
      </c>
      <c r="D202" s="428" t="inlineStr">
        <is>
          <t>Вспомогательные ненормируемые ресурсы</t>
        </is>
      </c>
      <c r="E202" s="421" t="inlineStr">
        <is>
          <t>руб.</t>
        </is>
      </c>
      <c r="F202" s="376" t="n">
        <v>929.811314</v>
      </c>
      <c r="G202" s="430" t="n">
        <v>1</v>
      </c>
      <c r="H202" s="345">
        <f>ROUND(F202*G202,2)</f>
        <v/>
      </c>
    </row>
    <row r="203" ht="25.5" customHeight="1" s="364">
      <c r="A203" s="367" t="n">
        <v>187</v>
      </c>
      <c r="B203" s="413" t="n"/>
      <c r="C203" s="376" t="inlineStr">
        <is>
          <t>102-0061</t>
        </is>
      </c>
      <c r="D203" s="428" t="inlineStr">
        <is>
          <t>Доски обрезные хвойных пород длиной 4-6,5 м, шириной 75-150 мм, толщиной 44 мм и более, III сорта</t>
        </is>
      </c>
      <c r="E203" s="421" t="inlineStr">
        <is>
          <t>м3</t>
        </is>
      </c>
      <c r="F203" s="376" t="n">
        <v>0.8669</v>
      </c>
      <c r="G203" s="430" t="n">
        <v>1056</v>
      </c>
      <c r="H203" s="345">
        <f>ROUND(F203*G203,2)</f>
        <v/>
      </c>
    </row>
    <row r="204" ht="26.25" customHeight="1" s="364">
      <c r="A204" s="367" t="n">
        <v>188</v>
      </c>
      <c r="B204" s="413" t="n"/>
      <c r="C204" s="376" t="inlineStr">
        <is>
          <t>410-0054</t>
        </is>
      </c>
      <c r="D204" s="428" t="inlineStr">
        <is>
          <t>Асфальт литой для покрытий тротуаров тип II (жесткий)</t>
        </is>
      </c>
      <c r="E204" s="421" t="inlineStr">
        <is>
          <t>т</t>
        </is>
      </c>
      <c r="F204" s="376" t="n">
        <v>2.004</v>
      </c>
      <c r="G204" s="430" t="n">
        <v>455.39</v>
      </c>
      <c r="H204" s="345">
        <f>ROUND(F204*G204,2)</f>
        <v/>
      </c>
    </row>
    <row r="205">
      <c r="A205" s="367" t="n">
        <v>189</v>
      </c>
      <c r="B205" s="413" t="n"/>
      <c r="C205" s="376" t="inlineStr">
        <is>
          <t>101-1977</t>
        </is>
      </c>
      <c r="D205" s="428" t="inlineStr">
        <is>
          <t>Болты с гайками и шайбами строительные</t>
        </is>
      </c>
      <c r="E205" s="421" t="inlineStr">
        <is>
          <t>кг</t>
        </is>
      </c>
      <c r="F205" s="376" t="n">
        <v>100.57722</v>
      </c>
      <c r="G205" s="430" t="n">
        <v>9.039999999999999</v>
      </c>
      <c r="H205" s="345">
        <f>ROUND(F205*G205,2)</f>
        <v/>
      </c>
    </row>
    <row r="206">
      <c r="A206" s="367" t="n">
        <v>190</v>
      </c>
      <c r="B206" s="413" t="n"/>
      <c r="C206" s="376" t="inlineStr">
        <is>
          <t>109-0136</t>
        </is>
      </c>
      <c r="D206" s="428" t="inlineStr">
        <is>
          <t>Долота шнековые диаметром 198 мм</t>
        </is>
      </c>
      <c r="E206" s="421" t="inlineStr">
        <is>
          <t>шт.</t>
        </is>
      </c>
      <c r="F206" s="376" t="n">
        <v>1.315</v>
      </c>
      <c r="G206" s="430" t="n">
        <v>666.84</v>
      </c>
      <c r="H206" s="345">
        <f>ROUND(F206*G206,2)</f>
        <v/>
      </c>
    </row>
    <row r="207">
      <c r="A207" s="367" t="n">
        <v>191</v>
      </c>
      <c r="B207" s="413" t="n"/>
      <c r="C207" s="376" t="inlineStr">
        <is>
          <t>101-0594</t>
        </is>
      </c>
      <c r="D207" s="428" t="inlineStr">
        <is>
          <t>Мастика битумная кровельная горячая</t>
        </is>
      </c>
      <c r="E207" s="421" t="inlineStr">
        <is>
          <t>т</t>
        </is>
      </c>
      <c r="F207" s="376" t="n">
        <v>0.24744</v>
      </c>
      <c r="G207" s="430" t="n">
        <v>3390</v>
      </c>
      <c r="H207" s="345">
        <f>ROUND(F207*G207,2)</f>
        <v/>
      </c>
    </row>
    <row r="208" ht="63.75" customHeight="1" s="364">
      <c r="A208" s="367" t="n">
        <v>192</v>
      </c>
      <c r="B208" s="413" t="n"/>
      <c r="C208" s="376" t="inlineStr">
        <is>
          <t>501-8483</t>
        </is>
      </c>
      <c r="D208" s="428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08" s="421" t="inlineStr">
        <is>
          <t>1000 м</t>
        </is>
      </c>
      <c r="F208" s="376" t="n">
        <v>0.2244</v>
      </c>
      <c r="G208" s="430" t="n">
        <v>3460.21</v>
      </c>
      <c r="H208" s="345">
        <f>ROUND(F208*G208,2)</f>
        <v/>
      </c>
    </row>
    <row r="209" ht="25.5" customHeight="1" s="364">
      <c r="A209" s="367" t="n">
        <v>193</v>
      </c>
      <c r="B209" s="413" t="n"/>
      <c r="C209" s="376" t="inlineStr">
        <is>
          <t>102-0025</t>
        </is>
      </c>
      <c r="D209" s="428" t="inlineStr">
        <is>
          <t>Бруски обрезные хвойных пород длиной 4-6,5 м, шириной 75-150 мм, толщиной 40-75 мм, III сорта</t>
        </is>
      </c>
      <c r="E209" s="421" t="inlineStr">
        <is>
          <t>м3</t>
        </is>
      </c>
      <c r="F209" s="376" t="n">
        <v>0.5333830000000001</v>
      </c>
      <c r="G209" s="430" t="n">
        <v>1287</v>
      </c>
      <c r="H209" s="345">
        <f>ROUND(F209*G209,2)</f>
        <v/>
      </c>
    </row>
    <row r="210">
      <c r="A210" s="367" t="n">
        <v>194</v>
      </c>
      <c r="B210" s="413" t="n"/>
      <c r="C210" s="376" t="inlineStr">
        <is>
          <t>509-0166</t>
        </is>
      </c>
      <c r="D210" s="428" t="inlineStr">
        <is>
          <t>Серьга</t>
        </is>
      </c>
      <c r="E210" s="421" t="inlineStr">
        <is>
          <t>шт.</t>
        </is>
      </c>
      <c r="F210" s="376" t="n">
        <v>64</v>
      </c>
      <c r="G210" s="430" t="n">
        <v>10.54</v>
      </c>
      <c r="H210" s="345">
        <f>ROUND(F210*G210,2)</f>
        <v/>
      </c>
    </row>
    <row r="211">
      <c r="A211" s="367" t="n">
        <v>195</v>
      </c>
      <c r="B211" s="413" t="n"/>
      <c r="C211" s="376" t="inlineStr">
        <is>
          <t>101-1292</t>
        </is>
      </c>
      <c r="D211" s="428" t="inlineStr">
        <is>
          <t>Уайт-спирит</t>
        </is>
      </c>
      <c r="E211" s="421" t="inlineStr">
        <is>
          <t>т</t>
        </is>
      </c>
      <c r="F211" s="376" t="n">
        <v>0.1005</v>
      </c>
      <c r="G211" s="430" t="n">
        <v>6667</v>
      </c>
      <c r="H211" s="345">
        <f>ROUND(F211*G211,2)</f>
        <v/>
      </c>
    </row>
    <row r="212">
      <c r="A212" s="367" t="n">
        <v>196</v>
      </c>
      <c r="B212" s="413" t="n"/>
      <c r="C212" s="376" t="inlineStr">
        <is>
          <t>101-1795</t>
        </is>
      </c>
      <c r="D212" s="428" t="inlineStr">
        <is>
          <t>Краска БТ-177 серебристая</t>
        </is>
      </c>
      <c r="E212" s="421" t="inlineStr">
        <is>
          <t>т</t>
        </is>
      </c>
      <c r="F212" s="376" t="n">
        <v>0.028191</v>
      </c>
      <c r="G212" s="430" t="n">
        <v>21205</v>
      </c>
      <c r="H212" s="345">
        <f>ROUND(F212*G212,2)</f>
        <v/>
      </c>
    </row>
    <row r="213" ht="63.75" customHeight="1" s="364">
      <c r="A213" s="367" t="n">
        <v>197</v>
      </c>
      <c r="B213" s="413" t="n"/>
      <c r="C213" s="376" t="inlineStr">
        <is>
          <t>501-8484</t>
        </is>
      </c>
      <c r="D213" s="428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E213" s="421" t="inlineStr">
        <is>
          <t>1000 м</t>
        </is>
      </c>
      <c r="F213" s="376" t="n">
        <v>0.1122</v>
      </c>
      <c r="G213" s="430" t="n">
        <v>5148.17</v>
      </c>
      <c r="H213" s="345">
        <f>ROUND(F213*G213,2)</f>
        <v/>
      </c>
    </row>
    <row r="214">
      <c r="A214" s="367" t="n">
        <v>198</v>
      </c>
      <c r="B214" s="413" t="n"/>
      <c r="C214" s="376" t="inlineStr">
        <is>
          <t>113-0240</t>
        </is>
      </c>
      <c r="D214" s="428" t="inlineStr">
        <is>
          <t>Эмаль ХС-759 белая</t>
        </is>
      </c>
      <c r="E214" s="421" t="inlineStr">
        <is>
          <t>т</t>
        </is>
      </c>
      <c r="F214" s="376" t="n">
        <v>0.021375</v>
      </c>
      <c r="G214" s="430" t="n">
        <v>26640</v>
      </c>
      <c r="H214" s="345">
        <f>ROUND(F214*G214,2)</f>
        <v/>
      </c>
    </row>
    <row r="215" ht="25.5" customHeight="1" s="364">
      <c r="A215" s="367" t="n">
        <v>199</v>
      </c>
      <c r="B215" s="413" t="n"/>
      <c r="C215" s="376" t="inlineStr">
        <is>
          <t>102-0008</t>
        </is>
      </c>
      <c r="D215" s="428" t="inlineStr">
        <is>
          <t>Лесоматериалы круглые хвойных пород для строительства диаметром 14-24 см, длиной 3-6,5 м</t>
        </is>
      </c>
      <c r="E215" s="421" t="inlineStr">
        <is>
          <t>м3</t>
        </is>
      </c>
      <c r="F215" s="376" t="n">
        <v>0.915333</v>
      </c>
      <c r="G215" s="430" t="n">
        <v>558.33</v>
      </c>
      <c r="H215" s="345">
        <f>ROUND(F215*G215,2)</f>
        <v/>
      </c>
    </row>
    <row r="216">
      <c r="A216" s="367" t="n">
        <v>200</v>
      </c>
      <c r="B216" s="413" t="n"/>
      <c r="C216" s="376" t="inlineStr">
        <is>
          <t>110-0259</t>
        </is>
      </c>
      <c r="D216" s="428" t="inlineStr">
        <is>
          <t>Изоляторы опорные ИОР-10-375 УХЛ</t>
        </is>
      </c>
      <c r="E216" s="421" t="inlineStr">
        <is>
          <t>шт.</t>
        </is>
      </c>
      <c r="F216" s="376" t="n">
        <v>12</v>
      </c>
      <c r="G216" s="430" t="n">
        <v>41.1</v>
      </c>
      <c r="H216" s="345">
        <f>ROUND(F216*G216,2)</f>
        <v/>
      </c>
    </row>
    <row r="217">
      <c r="A217" s="367" t="n">
        <v>201</v>
      </c>
      <c r="B217" s="413" t="n"/>
      <c r="C217" s="376" t="inlineStr">
        <is>
          <t>101-1794</t>
        </is>
      </c>
      <c r="D217" s="428" t="inlineStr">
        <is>
          <t>Бризол</t>
        </is>
      </c>
      <c r="E217" s="421" t="inlineStr">
        <is>
          <t>1000 м2</t>
        </is>
      </c>
      <c r="F217" s="376" t="n">
        <v>0.06267499999999999</v>
      </c>
      <c r="G217" s="430" t="n">
        <v>7800</v>
      </c>
      <c r="H217" s="345">
        <f>ROUND(F217*G217,2)</f>
        <v/>
      </c>
    </row>
    <row r="218">
      <c r="A218" s="367" t="n">
        <v>202</v>
      </c>
      <c r="B218" s="413" t="n"/>
      <c r="C218" s="376" t="inlineStr">
        <is>
          <t>402-0002</t>
        </is>
      </c>
      <c r="D218" s="428" t="inlineStr">
        <is>
          <t>Раствор готовый кладочный цементный марки 50</t>
        </is>
      </c>
      <c r="E218" s="421" t="inlineStr">
        <is>
          <t>м3</t>
        </is>
      </c>
      <c r="F218" s="376" t="n">
        <v>0.97405</v>
      </c>
      <c r="G218" s="430" t="n">
        <v>485.9</v>
      </c>
      <c r="H218" s="345">
        <f>ROUND(F218*G218,2)</f>
        <v/>
      </c>
    </row>
    <row r="219">
      <c r="A219" s="367" t="n">
        <v>203</v>
      </c>
      <c r="B219" s="413" t="n"/>
      <c r="C219" s="376" t="inlineStr">
        <is>
          <t>509-1449</t>
        </is>
      </c>
      <c r="D219" s="428" t="inlineStr">
        <is>
          <t>Блок речевого оповещения (БРО) "ОРФЕЙ"</t>
        </is>
      </c>
      <c r="E219" s="421" t="inlineStr">
        <is>
          <t>шт.</t>
        </is>
      </c>
      <c r="F219" s="376" t="n">
        <v>1</v>
      </c>
      <c r="G219" s="430" t="n">
        <v>456.22</v>
      </c>
      <c r="H219" s="345">
        <f>ROUND(F219*G219,2)</f>
        <v/>
      </c>
    </row>
    <row r="220">
      <c r="A220" s="367" t="n">
        <v>204</v>
      </c>
      <c r="B220" s="413" t="n"/>
      <c r="C220" s="376" t="inlineStr">
        <is>
          <t>101-2548</t>
        </is>
      </c>
      <c r="D220" s="428" t="inlineStr">
        <is>
          <t>Сталь полосовая 40х4 мм  {прим.планка, пластина}</t>
        </is>
      </c>
      <c r="E220" s="421" t="inlineStr">
        <is>
          <t>т</t>
        </is>
      </c>
      <c r="F220" s="376" t="n">
        <v>0.07185999999999999</v>
      </c>
      <c r="G220" s="430" t="n">
        <v>6100</v>
      </c>
      <c r="H220" s="345">
        <f>ROUND(F220*G220,2)</f>
        <v/>
      </c>
    </row>
    <row r="221" ht="25.5" customHeight="1" s="364">
      <c r="A221" s="367" t="n">
        <v>205</v>
      </c>
      <c r="B221" s="413" t="n"/>
      <c r="C221" s="376" t="inlineStr">
        <is>
          <t>204-0001</t>
        </is>
      </c>
      <c r="D221" s="428" t="inlineStr">
        <is>
          <t>Горячекатаная арматурная сталь гладкая класса А-I, диаметром 6 мм</t>
        </is>
      </c>
      <c r="E221" s="421" t="inlineStr">
        <is>
          <t>т</t>
        </is>
      </c>
      <c r="F221" s="376" t="n">
        <v>0.059</v>
      </c>
      <c r="G221" s="430" t="n">
        <v>7418.82</v>
      </c>
      <c r="H221" s="345">
        <f>ROUND(F221*G221,2)</f>
        <v/>
      </c>
    </row>
    <row r="222">
      <c r="A222" s="367" t="n">
        <v>206</v>
      </c>
      <c r="B222" s="413" t="n"/>
      <c r="C222" s="376" t="inlineStr">
        <is>
          <t>509-1784</t>
        </is>
      </c>
      <c r="D222" s="428" t="inlineStr">
        <is>
          <t>Скобы металлические</t>
        </is>
      </c>
      <c r="E222" s="421" t="inlineStr">
        <is>
          <t>кг</t>
        </is>
      </c>
      <c r="F222" s="376" t="n">
        <v>66.59999999999999</v>
      </c>
      <c r="G222" s="430" t="n">
        <v>6.4</v>
      </c>
      <c r="H222" s="345">
        <f>ROUND(F222*G222,2)</f>
        <v/>
      </c>
    </row>
    <row r="223">
      <c r="A223" s="367" t="n">
        <v>207</v>
      </c>
      <c r="B223" s="413" t="n"/>
      <c r="C223" s="376" t="inlineStr">
        <is>
          <t>101-1924</t>
        </is>
      </c>
      <c r="D223" s="428" t="inlineStr">
        <is>
          <t>Электроды диаметром 4 мм Э42А</t>
        </is>
      </c>
      <c r="E223" s="421" t="inlineStr">
        <is>
          <t>кг</t>
        </is>
      </c>
      <c r="F223" s="376" t="n">
        <v>38.719112</v>
      </c>
      <c r="G223" s="430" t="n">
        <v>10.57</v>
      </c>
      <c r="H223" s="345">
        <f>ROUND(F223*G223,2)</f>
        <v/>
      </c>
    </row>
    <row r="224" ht="25.5" customHeight="1" s="364">
      <c r="A224" s="367" t="n">
        <v>208</v>
      </c>
      <c r="B224" s="413" t="n"/>
      <c r="C224" s="376" t="inlineStr">
        <is>
          <t>101-0797</t>
        </is>
      </c>
      <c r="D224" s="428" t="inlineStr">
        <is>
          <t>Проволока горячекатаная в мотках, диаметром 6,3-6,5 мм</t>
        </is>
      </c>
      <c r="E224" s="421" t="inlineStr">
        <is>
          <t>т</t>
        </is>
      </c>
      <c r="F224" s="376" t="n">
        <v>0.08985700000000001</v>
      </c>
      <c r="G224" s="430" t="n">
        <v>4455.2</v>
      </c>
      <c r="H224" s="345">
        <f>ROUND(F224*G224,2)</f>
        <v/>
      </c>
    </row>
    <row r="225">
      <c r="A225" s="367" t="n">
        <v>209</v>
      </c>
      <c r="B225" s="413" t="n"/>
      <c r="C225" s="376" t="inlineStr">
        <is>
          <t>509-1060</t>
        </is>
      </c>
      <c r="D225" s="428" t="inlineStr">
        <is>
          <t>Узел крепления фиксатора окрашенный</t>
        </is>
      </c>
      <c r="E225" s="421" t="inlineStr">
        <is>
          <t>шт.</t>
        </is>
      </c>
      <c r="F225" s="376" t="n">
        <v>7</v>
      </c>
      <c r="G225" s="430" t="n">
        <v>56.95</v>
      </c>
      <c r="H225" s="345">
        <f>ROUND(F225*G225,2)</f>
        <v/>
      </c>
    </row>
    <row r="226" ht="25.5" customHeight="1" s="364">
      <c r="A226" s="367" t="n">
        <v>210</v>
      </c>
      <c r="B226" s="413" t="n"/>
      <c r="C226" s="376" t="inlineStr">
        <is>
          <t>101-1627</t>
        </is>
      </c>
      <c r="D226" s="428" t="inlineStr">
        <is>
          <t>Сталь листовая углеродистая обыкновенного качества марки ВСт3пс5 толщиной 4-6 мм</t>
        </is>
      </c>
      <c r="E226" s="421" t="inlineStr">
        <is>
          <t>т</t>
        </is>
      </c>
      <c r="F226" s="376" t="n">
        <v>0.06859999999999999</v>
      </c>
      <c r="G226" s="430" t="n">
        <v>5763</v>
      </c>
      <c r="H226" s="345">
        <f>ROUND(F226*G226,2)</f>
        <v/>
      </c>
    </row>
    <row r="227" ht="25.5" customHeight="1" s="364">
      <c r="A227" s="367" t="n">
        <v>211</v>
      </c>
      <c r="B227" s="413" t="n"/>
      <c r="C227" s="376" t="inlineStr">
        <is>
          <t>101-0540</t>
        </is>
      </c>
      <c r="D227" s="428" t="inlineStr">
        <is>
          <t>Лента стальная упаковочная, мягкая, нормальной точности 0,7х20-50 мм</t>
        </is>
      </c>
      <c r="E227" s="421" t="inlineStr">
        <is>
          <t>т</t>
        </is>
      </c>
      <c r="F227" s="376" t="n">
        <v>0.051558</v>
      </c>
      <c r="G227" s="430" t="n">
        <v>7590</v>
      </c>
      <c r="H227" s="345">
        <f>ROUND(F227*G227,2)</f>
        <v/>
      </c>
    </row>
    <row r="228">
      <c r="A228" s="367" t="n">
        <v>212</v>
      </c>
      <c r="B228" s="413" t="n"/>
      <c r="C228" s="376" t="inlineStr">
        <is>
          <t>201-0835</t>
        </is>
      </c>
      <c r="D228" s="428" t="inlineStr">
        <is>
          <t>Подкладки металлические</t>
        </is>
      </c>
      <c r="E228" s="421" t="inlineStr">
        <is>
          <t>кг</t>
        </is>
      </c>
      <c r="F228" s="376" t="n">
        <v>30.5</v>
      </c>
      <c r="G228" s="430" t="n">
        <v>12.6</v>
      </c>
      <c r="H228" s="345">
        <f>ROUND(F228*G228,2)</f>
        <v/>
      </c>
    </row>
    <row r="229">
      <c r="A229" s="367" t="n">
        <v>213</v>
      </c>
      <c r="B229" s="413" t="n"/>
      <c r="C229" s="376" t="inlineStr">
        <is>
          <t>101-2535</t>
        </is>
      </c>
      <c r="D229" s="428" t="inlineStr">
        <is>
          <t>Люки чугунные легкие</t>
        </is>
      </c>
      <c r="E229" s="421" t="inlineStr">
        <is>
          <t>шт.</t>
        </is>
      </c>
      <c r="F229" s="376" t="n">
        <v>2</v>
      </c>
      <c r="G229" s="430" t="n">
        <v>187.5</v>
      </c>
      <c r="H229" s="345">
        <f>ROUND(F229*G229,2)</f>
        <v/>
      </c>
    </row>
    <row r="230">
      <c r="A230" s="367" t="n">
        <v>214</v>
      </c>
      <c r="B230" s="413" t="n"/>
      <c r="C230" s="376" t="inlineStr">
        <is>
          <t>104-1593</t>
        </is>
      </c>
      <c r="D230" s="428" t="inlineStr">
        <is>
          <t>Холсты стекловолокнистые марки ВВ-Г</t>
        </is>
      </c>
      <c r="E230" s="421" t="inlineStr">
        <is>
          <t>10 м2</t>
        </is>
      </c>
      <c r="F230" s="376" t="n">
        <v>34.9665</v>
      </c>
      <c r="G230" s="430" t="n">
        <v>10.71</v>
      </c>
      <c r="H230" s="345">
        <f>ROUND(F230*G230,2)</f>
        <v/>
      </c>
    </row>
    <row r="231">
      <c r="A231" s="367" t="n">
        <v>215</v>
      </c>
      <c r="B231" s="413" t="n"/>
      <c r="C231" s="376" t="inlineStr">
        <is>
          <t>101-1768</t>
        </is>
      </c>
      <c r="D231" s="428" t="inlineStr">
        <is>
          <t>Бумага оберточная листовая</t>
        </is>
      </c>
      <c r="E231" s="421" t="inlineStr">
        <is>
          <t>1000 м2</t>
        </is>
      </c>
      <c r="F231" s="376" t="n">
        <v>0.298823</v>
      </c>
      <c r="G231" s="430" t="n">
        <v>1252</v>
      </c>
      <c r="H231" s="345">
        <f>ROUND(F231*G231,2)</f>
        <v/>
      </c>
    </row>
    <row r="232" ht="51" customHeight="1" s="364">
      <c r="A232" s="367" t="n">
        <v>216</v>
      </c>
      <c r="B232" s="413" t="n"/>
      <c r="C232" s="376" t="inlineStr">
        <is>
          <t>508-0106</t>
        </is>
      </c>
      <c r="D232" s="428" t="inlineStr">
        <is>
          <t>Канат двойной свивки типа ТК, конструкции 6х37(1+6+12+18)+1 о.с., без покрытия из проволок марки В, маркировочная группа 1570 н/мм2 и менее, диаметром 9,0 мм</t>
        </is>
      </c>
      <c r="E232" s="421" t="inlineStr">
        <is>
          <t>10 м</t>
        </is>
      </c>
      <c r="F232" s="376" t="n">
        <v>3</v>
      </c>
      <c r="G232" s="430" t="n">
        <v>119.98</v>
      </c>
      <c r="H232" s="345">
        <f>ROUND(F232*G232,2)</f>
        <v/>
      </c>
    </row>
    <row r="233" ht="25.5" customHeight="1" s="364">
      <c r="A233" s="367" t="n">
        <v>217</v>
      </c>
      <c r="B233" s="413" t="n"/>
      <c r="C233" s="376" t="inlineStr">
        <is>
          <t>204-0002</t>
        </is>
      </c>
      <c r="D233" s="428" t="inlineStr">
        <is>
          <t>Горячекатаная арматурная сталь гладкая класса А-I, диаметром 8 мм</t>
        </is>
      </c>
      <c r="E233" s="421" t="inlineStr">
        <is>
          <t>т</t>
        </is>
      </c>
      <c r="F233" s="376" t="n">
        <v>0.051</v>
      </c>
      <c r="G233" s="430" t="n">
        <v>6780</v>
      </c>
      <c r="H233" s="345">
        <f>ROUND(F233*G233,2)</f>
        <v/>
      </c>
    </row>
    <row r="234" ht="51" customHeight="1" s="364">
      <c r="A234" s="367" t="n">
        <v>218</v>
      </c>
      <c r="B234" s="413" t="n"/>
      <c r="C234" s="376" t="inlineStr">
        <is>
          <t>103-0160</t>
        </is>
      </c>
      <c r="D234" s="428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E234" s="421" t="inlineStr">
        <is>
          <t>м</t>
        </is>
      </c>
      <c r="F234" s="376" t="n">
        <v>5.02</v>
      </c>
      <c r="G234" s="430" t="n">
        <v>67.65000000000001</v>
      </c>
      <c r="H234" s="345">
        <f>ROUND(F234*G234,2)</f>
        <v/>
      </c>
    </row>
    <row r="235" ht="25.5" customHeight="1" s="364">
      <c r="A235" s="367" t="n">
        <v>219</v>
      </c>
      <c r="B235" s="413" t="n"/>
      <c r="C235" s="376" t="inlineStr">
        <is>
          <t>103-1009</t>
        </is>
      </c>
      <c r="D235" s="428" t="inlineStr">
        <is>
          <t>Фасонные стальные сварные части, диаметр до 800 мм</t>
        </is>
      </c>
      <c r="E235" s="421" t="inlineStr">
        <is>
          <t>т</t>
        </is>
      </c>
      <c r="F235" s="376" t="n">
        <v>0.0585</v>
      </c>
      <c r="G235" s="430" t="n">
        <v>5500</v>
      </c>
      <c r="H235" s="345">
        <f>ROUND(F235*G235,2)</f>
        <v/>
      </c>
    </row>
    <row r="236" ht="51" customHeight="1" s="364">
      <c r="A236" s="367" t="n">
        <v>220</v>
      </c>
      <c r="B236" s="413" t="n"/>
      <c r="C236" s="376" t="inlineStr">
        <is>
          <t>103-0139</t>
        </is>
      </c>
      <c r="D236" s="428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E236" s="421" t="inlineStr">
        <is>
          <t>м</t>
        </is>
      </c>
      <c r="F236" s="376" t="n">
        <v>8.0822</v>
      </c>
      <c r="G236" s="430" t="n">
        <v>35.7</v>
      </c>
      <c r="H236" s="345">
        <f>ROUND(F236*G236,2)</f>
        <v/>
      </c>
    </row>
    <row r="237">
      <c r="A237" s="367" t="n">
        <v>221</v>
      </c>
      <c r="B237" s="413" t="n"/>
      <c r="C237" s="376" t="inlineStr">
        <is>
          <t>411-0041</t>
        </is>
      </c>
      <c r="D237" s="428" t="inlineStr">
        <is>
          <t>Электроэнергия</t>
        </is>
      </c>
      <c r="E237" s="421" t="inlineStr">
        <is>
          <t>кВт-ч</t>
        </is>
      </c>
      <c r="F237" s="376" t="n">
        <v>661</v>
      </c>
      <c r="G237" s="430" t="n">
        <v>0.4</v>
      </c>
      <c r="H237" s="345">
        <f>ROUND(F237*G237,2)</f>
        <v/>
      </c>
    </row>
    <row r="238" ht="63.75" customHeight="1" s="364">
      <c r="A238" s="367" t="n">
        <v>222</v>
      </c>
      <c r="B238" s="413" t="n"/>
      <c r="C238" s="376" t="inlineStr">
        <is>
          <t>501-8509</t>
        </is>
      </c>
      <c r="D238" s="428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238" s="421" t="inlineStr">
        <is>
          <t>1000 м</t>
        </is>
      </c>
      <c r="F238" s="376" t="n">
        <v>0.0204</v>
      </c>
      <c r="G238" s="430" t="n">
        <v>12715.91</v>
      </c>
      <c r="H238" s="345">
        <f>ROUND(F238*G238,2)</f>
        <v/>
      </c>
    </row>
    <row r="239">
      <c r="A239" s="367" t="n">
        <v>223</v>
      </c>
      <c r="B239" s="413" t="n"/>
      <c r="C239" s="376" t="inlineStr">
        <is>
          <t>101-1529</t>
        </is>
      </c>
      <c r="D239" s="428" t="inlineStr">
        <is>
          <t>Электроды диаметром 6 мм Э42</t>
        </is>
      </c>
      <c r="E239" s="421" t="inlineStr">
        <is>
          <t>т</t>
        </is>
      </c>
      <c r="F239" s="376" t="n">
        <v>0.026721</v>
      </c>
      <c r="G239" s="430" t="n">
        <v>9424</v>
      </c>
      <c r="H239" s="345">
        <f>ROUND(F239*G239,2)</f>
        <v/>
      </c>
    </row>
    <row r="240">
      <c r="A240" s="367" t="n">
        <v>224</v>
      </c>
      <c r="B240" s="413" t="n"/>
      <c r="C240" s="376" t="inlineStr">
        <is>
          <t>101-1714</t>
        </is>
      </c>
      <c r="D240" s="428" t="inlineStr">
        <is>
          <t>Болты с гайками и шайбами строительные</t>
        </is>
      </c>
      <c r="E240" s="421" t="inlineStr">
        <is>
          <t>т</t>
        </is>
      </c>
      <c r="F240" s="376" t="n">
        <v>0.027263</v>
      </c>
      <c r="G240" s="430" t="n">
        <v>9040.01</v>
      </c>
      <c r="H240" s="345">
        <f>ROUND(F240*G240,2)</f>
        <v/>
      </c>
    </row>
    <row r="241">
      <c r="A241" s="367" t="n">
        <v>225</v>
      </c>
      <c r="B241" s="413" t="n"/>
      <c r="C241" s="376" t="inlineStr">
        <is>
          <t>111-0087</t>
        </is>
      </c>
      <c r="D241" s="428" t="inlineStr">
        <is>
          <t>Бирки-оконцеватели</t>
        </is>
      </c>
      <c r="E241" s="421" t="inlineStr">
        <is>
          <t>100 шт.</t>
        </is>
      </c>
      <c r="F241" s="376" t="n">
        <v>3.68</v>
      </c>
      <c r="G241" s="430" t="n">
        <v>63</v>
      </c>
      <c r="H241" s="345">
        <f>ROUND(F241*G241,2)</f>
        <v/>
      </c>
    </row>
    <row r="242" ht="25.5" customHeight="1" s="364">
      <c r="A242" s="367" t="n">
        <v>226</v>
      </c>
      <c r="B242" s="413" t="n"/>
      <c r="C242" s="376" t="inlineStr">
        <is>
          <t>401-0069</t>
        </is>
      </c>
      <c r="D242" s="428" t="inlineStr">
        <is>
          <t>Надбавка на W6  1.5% к бетону тяжелому, крупность заполнителя 20 мм, класс В25 (М350)</t>
        </is>
      </c>
      <c r="E242" s="421" t="inlineStr">
        <is>
          <t>м3</t>
        </is>
      </c>
      <c r="F242" s="376" t="n">
        <v>16</v>
      </c>
      <c r="G242" s="430" t="n">
        <v>14.4</v>
      </c>
      <c r="H242" s="345">
        <f>ROUND(F242*G242,2)</f>
        <v/>
      </c>
    </row>
    <row r="243" ht="25.5" customHeight="1" s="364">
      <c r="A243" s="367" t="n">
        <v>227</v>
      </c>
      <c r="B243" s="413" t="n"/>
      <c r="C243" s="376" t="inlineStr">
        <is>
          <t>201-0843</t>
        </is>
      </c>
      <c r="D243" s="428" t="inlineStr">
        <is>
          <t>Конструкции стальные индивидуальные решетчатые сварные массой до 0,1 т</t>
        </is>
      </c>
      <c r="E243" s="421" t="inlineStr">
        <is>
          <t>т</t>
        </is>
      </c>
      <c r="F243" s="376" t="n">
        <v>0.02</v>
      </c>
      <c r="G243" s="430" t="n">
        <v>11500</v>
      </c>
      <c r="H243" s="345">
        <f>ROUND(F243*G243,2)</f>
        <v/>
      </c>
    </row>
    <row r="244">
      <c r="A244" s="367" t="n">
        <v>228</v>
      </c>
      <c r="B244" s="413" t="n"/>
      <c r="C244" s="376" t="inlineStr">
        <is>
          <t>101-0113</t>
        </is>
      </c>
      <c r="D244" s="428" t="inlineStr">
        <is>
          <t>Бязь суровая арт. 6804</t>
        </is>
      </c>
      <c r="E244" s="421" t="inlineStr">
        <is>
          <t>10 м2</t>
        </is>
      </c>
      <c r="F244" s="376" t="n">
        <v>2.882</v>
      </c>
      <c r="G244" s="430" t="n">
        <v>79.09999999999999</v>
      </c>
      <c r="H244" s="345">
        <f>ROUND(F244*G244,2)</f>
        <v/>
      </c>
    </row>
    <row r="245">
      <c r="A245" s="367" t="n">
        <v>229</v>
      </c>
      <c r="B245" s="413" t="n"/>
      <c r="C245" s="376" t="inlineStr">
        <is>
          <t>101-2066</t>
        </is>
      </c>
      <c r="D245" s="428" t="inlineStr">
        <is>
          <t>Болты анкерные оцинкованные</t>
        </is>
      </c>
      <c r="E245" s="421" t="inlineStr">
        <is>
          <t>кг</t>
        </is>
      </c>
      <c r="F245" s="376" t="n">
        <v>19.4</v>
      </c>
      <c r="G245" s="430" t="n">
        <v>11.54</v>
      </c>
      <c r="H245" s="345">
        <f>ROUND(F245*G245,2)</f>
        <v/>
      </c>
    </row>
    <row r="246" ht="51" customHeight="1" s="364">
      <c r="A246" s="367" t="n">
        <v>230</v>
      </c>
      <c r="B246" s="413" t="n"/>
      <c r="C246" s="376" t="inlineStr">
        <is>
          <t>201-0755</t>
        </is>
      </c>
      <c r="D246" s="42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 (ПРИМ Балка Д-7)</t>
        </is>
      </c>
      <c r="E246" s="421" t="inlineStr">
        <is>
          <t>т</t>
        </is>
      </c>
      <c r="F246" s="376" t="n">
        <v>0.382</v>
      </c>
      <c r="G246" s="430" t="n">
        <v>564.2</v>
      </c>
      <c r="H246" s="345">
        <f>ROUND(F246*G246,2)</f>
        <v/>
      </c>
    </row>
    <row r="247">
      <c r="A247" s="367" t="n">
        <v>231</v>
      </c>
      <c r="B247" s="413" t="n"/>
      <c r="C247" s="376" t="inlineStr">
        <is>
          <t>101-1838</t>
        </is>
      </c>
      <c r="D247" s="428" t="inlineStr">
        <is>
          <t>Клей ПВА</t>
        </is>
      </c>
      <c r="E247" s="421" t="inlineStr">
        <is>
          <t>т</t>
        </is>
      </c>
      <c r="F247" s="376" t="n">
        <v>0.01308</v>
      </c>
      <c r="G247" s="430" t="n">
        <v>15900</v>
      </c>
      <c r="H247" s="345">
        <f>ROUND(F247*G247,2)</f>
        <v/>
      </c>
    </row>
    <row r="248">
      <c r="A248" s="367" t="n">
        <v>232</v>
      </c>
      <c r="B248" s="413" t="n"/>
      <c r="C248" s="376" t="inlineStr">
        <is>
          <t>101-0324</t>
        </is>
      </c>
      <c r="D248" s="428" t="inlineStr">
        <is>
          <t>Кислород технический газообразный</t>
        </is>
      </c>
      <c r="E248" s="421" t="inlineStr">
        <is>
          <t>м3</t>
        </is>
      </c>
      <c r="F248" s="376" t="n">
        <v>33.28</v>
      </c>
      <c r="G248" s="430" t="n">
        <v>6.22</v>
      </c>
      <c r="H248" s="345">
        <f>ROUND(F248*G248,2)</f>
        <v/>
      </c>
    </row>
    <row r="249">
      <c r="A249" s="367" t="n">
        <v>233</v>
      </c>
      <c r="B249" s="413" t="n"/>
      <c r="C249" s="376" t="inlineStr">
        <is>
          <t>413-0434</t>
        </is>
      </c>
      <c r="D249" s="428" t="inlineStr">
        <is>
          <t>Каменная мелочь марки 300</t>
        </is>
      </c>
      <c r="E249" s="421" t="inlineStr">
        <is>
          <t>м3</t>
        </is>
      </c>
      <c r="F249" s="376" t="n">
        <v>0.396</v>
      </c>
      <c r="G249" s="430" t="n">
        <v>518.5700000000001</v>
      </c>
      <c r="H249" s="345">
        <f>ROUND(F249*G249,2)</f>
        <v/>
      </c>
    </row>
    <row r="250">
      <c r="A250" s="367" t="n">
        <v>234</v>
      </c>
      <c r="B250" s="413" t="n"/>
      <c r="C250" s="376" t="inlineStr">
        <is>
          <t>502-0639</t>
        </is>
      </c>
      <c r="D250" s="428" t="inlineStr">
        <is>
          <t>Муфта</t>
        </is>
      </c>
      <c r="E250" s="421" t="inlineStr">
        <is>
          <t>шт.</t>
        </is>
      </c>
      <c r="F250" s="376" t="n">
        <v>40</v>
      </c>
      <c r="G250" s="430" t="n">
        <v>5</v>
      </c>
      <c r="H250" s="345">
        <f>ROUND(F250*G250,2)</f>
        <v/>
      </c>
    </row>
    <row r="251">
      <c r="A251" s="367" t="n">
        <v>235</v>
      </c>
      <c r="B251" s="413" t="n"/>
      <c r="C251" s="376" t="inlineStr">
        <is>
          <t>101-2355</t>
        </is>
      </c>
      <c r="D251" s="428" t="inlineStr">
        <is>
          <t>Бумага шлифовальная</t>
        </is>
      </c>
      <c r="E251" s="421" t="inlineStr">
        <is>
          <t>кг</t>
        </is>
      </c>
      <c r="F251" s="376" t="n">
        <v>4</v>
      </c>
      <c r="G251" s="430" t="n">
        <v>50</v>
      </c>
      <c r="H251" s="345">
        <f>ROUND(F251*G251,2)</f>
        <v/>
      </c>
    </row>
    <row r="252" ht="25.5" customHeight="1" s="364">
      <c r="A252" s="367" t="n">
        <v>236</v>
      </c>
      <c r="B252" s="413" t="n"/>
      <c r="C252" s="376" t="inlineStr">
        <is>
          <t>201-1113</t>
        </is>
      </c>
      <c r="D252" s="428" t="inlineStr">
        <is>
          <t>Конструкции металлические (седло под трубопроводы, хомуты или подвески)</t>
        </is>
      </c>
      <c r="E252" s="421" t="inlineStr">
        <is>
          <t>т</t>
        </is>
      </c>
      <c r="F252" s="376" t="n">
        <v>0.0408</v>
      </c>
      <c r="G252" s="430" t="n">
        <v>4800</v>
      </c>
      <c r="H252" s="345">
        <f>ROUND(F252*G252,2)</f>
        <v/>
      </c>
    </row>
    <row r="253" ht="25.5" customHeight="1" s="364">
      <c r="A253" s="367" t="n">
        <v>237</v>
      </c>
      <c r="B253" s="413" t="n"/>
      <c r="C253" s="376" t="inlineStr">
        <is>
          <t>504-0283</t>
        </is>
      </c>
      <c r="D253" s="428" t="inlineStr">
        <is>
          <t>Ящики распределительные с предохранителями серии ЯТВ, типа ЯТВ1311М5 на 15А  {прим. ЯВШЗ}</t>
        </is>
      </c>
      <c r="E253" s="421" t="inlineStr">
        <is>
          <t>шт.</t>
        </is>
      </c>
      <c r="F253" s="376" t="n">
        <v>1</v>
      </c>
      <c r="G253" s="430" t="n">
        <v>189.98</v>
      </c>
      <c r="H253" s="345">
        <f>ROUND(F253*G253,2)</f>
        <v/>
      </c>
    </row>
    <row r="254" ht="25.5" customHeight="1" s="364">
      <c r="A254" s="367" t="n">
        <v>238</v>
      </c>
      <c r="B254" s="413" t="n"/>
      <c r="C254" s="376" t="inlineStr">
        <is>
          <t>102-0053</t>
        </is>
      </c>
      <c r="D254" s="428" t="inlineStr">
        <is>
          <t>Доски обрезные хвойных пород длиной 4-6,5 м, шириной 75-150 мм, толщиной 25 мм, III сорта</t>
        </is>
      </c>
      <c r="E254" s="421" t="inlineStr">
        <is>
          <t>м3</t>
        </is>
      </c>
      <c r="F254" s="376" t="n">
        <v>0.17092</v>
      </c>
      <c r="G254" s="430" t="n">
        <v>1100</v>
      </c>
      <c r="H254" s="345">
        <f>ROUND(F254*G254,2)</f>
        <v/>
      </c>
    </row>
    <row r="255" ht="25.5" customHeight="1" s="364">
      <c r="A255" s="367" t="n">
        <v>239</v>
      </c>
      <c r="B255" s="413" t="n"/>
      <c r="C255" s="376" t="inlineStr">
        <is>
          <t>101-2343</t>
        </is>
      </c>
      <c r="D255" s="428" t="inlineStr">
        <is>
          <t>Смазка универсальная тугоплавкая УТ (консталин жировой)</t>
        </is>
      </c>
      <c r="E255" s="421" t="inlineStr">
        <is>
          <t>т</t>
        </is>
      </c>
      <c r="F255" s="376" t="n">
        <v>0.00932</v>
      </c>
      <c r="G255" s="430" t="n">
        <v>17500</v>
      </c>
      <c r="H255" s="345">
        <f>ROUND(F255*G255,2)</f>
        <v/>
      </c>
    </row>
    <row r="256" ht="25.5" customHeight="1" s="364">
      <c r="A256" s="367" t="n">
        <v>240</v>
      </c>
      <c r="B256" s="413" t="n"/>
      <c r="C256" s="376" t="inlineStr">
        <is>
          <t>509-0041</t>
        </is>
      </c>
      <c r="D256" s="428" t="inlineStr">
        <is>
          <t>Наконечники кабельные медные для электротехнических установок</t>
        </is>
      </c>
      <c r="E256" s="421" t="inlineStr">
        <is>
          <t>100 шт.</t>
        </is>
      </c>
      <c r="F256" s="376" t="n">
        <v>0.0408</v>
      </c>
      <c r="G256" s="430" t="n">
        <v>3986</v>
      </c>
      <c r="H256" s="345">
        <f>ROUND(F256*G256,2)</f>
        <v/>
      </c>
    </row>
    <row r="257" ht="25.5" customHeight="1" s="364">
      <c r="A257" s="367" t="n">
        <v>241</v>
      </c>
      <c r="B257" s="413" t="n"/>
      <c r="C257" s="376" t="inlineStr">
        <is>
          <t>204-0034</t>
        </is>
      </c>
      <c r="D257" s="428" t="inlineStr">
        <is>
          <t>Надбавки к ценам заготовок за сборку и сварку каркасов и сеток плоских, диаметром 5-6 мм</t>
        </is>
      </c>
      <c r="E257" s="421" t="inlineStr">
        <is>
          <t>т</t>
        </is>
      </c>
      <c r="F257" s="376" t="n">
        <v>0.06</v>
      </c>
      <c r="G257" s="430" t="n">
        <v>2476.76</v>
      </c>
      <c r="H257" s="345">
        <f>ROUND(F257*G257,2)</f>
        <v/>
      </c>
    </row>
    <row r="258">
      <c r="A258" s="367" t="n">
        <v>242</v>
      </c>
      <c r="B258" s="413" t="n"/>
      <c r="C258" s="376" t="inlineStr">
        <is>
          <t>414-0137</t>
        </is>
      </c>
      <c r="D258" s="428" t="inlineStr">
        <is>
          <t>Семена газонных трав (смесь)</t>
        </is>
      </c>
      <c r="E258" s="421" t="inlineStr">
        <is>
          <t>кг</t>
        </is>
      </c>
      <c r="F258" s="376" t="n">
        <v>1.92</v>
      </c>
      <c r="G258" s="430" t="n">
        <v>73.13</v>
      </c>
      <c r="H258" s="345">
        <f>ROUND(F258*G258,2)</f>
        <v/>
      </c>
    </row>
    <row r="259">
      <c r="A259" s="367" t="n">
        <v>243</v>
      </c>
      <c r="B259" s="413" t="n"/>
      <c r="C259" s="376" t="inlineStr">
        <is>
          <t>509-0067</t>
        </is>
      </c>
      <c r="D259" s="428" t="inlineStr">
        <is>
          <t>Профиль монтажный</t>
        </is>
      </c>
      <c r="E259" s="421" t="inlineStr">
        <is>
          <t>шт.</t>
        </is>
      </c>
      <c r="F259" s="376" t="n">
        <v>4</v>
      </c>
      <c r="G259" s="430" t="n">
        <v>33.41</v>
      </c>
      <c r="H259" s="345">
        <f>ROUND(F259*G259,2)</f>
        <v/>
      </c>
    </row>
    <row r="260">
      <c r="A260" s="367" t="n">
        <v>244</v>
      </c>
      <c r="B260" s="413" t="n"/>
      <c r="C260" s="376" t="inlineStr">
        <is>
          <t>101-0807</t>
        </is>
      </c>
      <c r="D260" s="428" t="inlineStr">
        <is>
          <t>Проволока сварочная легированная диаметром 4 мм</t>
        </is>
      </c>
      <c r="E260" s="421" t="inlineStr">
        <is>
          <t>т</t>
        </is>
      </c>
      <c r="F260" s="376" t="n">
        <v>0.009108</v>
      </c>
      <c r="G260" s="430" t="n">
        <v>13560</v>
      </c>
      <c r="H260" s="345">
        <f>ROUND(F260*G260,2)</f>
        <v/>
      </c>
    </row>
    <row r="261">
      <c r="A261" s="367" t="n">
        <v>245</v>
      </c>
      <c r="B261" s="413" t="n"/>
      <c r="C261" s="376" t="inlineStr">
        <is>
          <t>402-0078</t>
        </is>
      </c>
      <c r="D261" s="428" t="inlineStr">
        <is>
          <t>Раствор готовый отделочный тяжелый, цементный 1:3</t>
        </is>
      </c>
      <c r="E261" s="421" t="inlineStr">
        <is>
          <t>м3</t>
        </is>
      </c>
      <c r="F261" s="376" t="n">
        <v>0.2475</v>
      </c>
      <c r="G261" s="430" t="n">
        <v>497</v>
      </c>
      <c r="H261" s="345">
        <f>ROUND(F261*G261,2)</f>
        <v/>
      </c>
    </row>
    <row r="262">
      <c r="A262" s="367" t="n">
        <v>246</v>
      </c>
      <c r="B262" s="413" t="n"/>
      <c r="C262" s="376" t="inlineStr">
        <is>
          <t>101-0782</t>
        </is>
      </c>
      <c r="D262" s="428" t="inlineStr">
        <is>
          <t>Поковки из квадратных заготовок, масса 1,8 кг</t>
        </is>
      </c>
      <c r="E262" s="421" t="inlineStr">
        <is>
          <t>т</t>
        </is>
      </c>
      <c r="F262" s="376" t="n">
        <v>0.0198</v>
      </c>
      <c r="G262" s="430" t="n">
        <v>5989</v>
      </c>
      <c r="H262" s="345">
        <f>ROUND(F262*G262,2)</f>
        <v/>
      </c>
    </row>
    <row r="263" ht="25.5" customHeight="1" s="364">
      <c r="A263" s="367" t="n">
        <v>247</v>
      </c>
      <c r="B263" s="413" t="n"/>
      <c r="C263" s="376" t="inlineStr">
        <is>
          <t>102-0081</t>
        </is>
      </c>
      <c r="D263" s="428" t="inlineStr">
        <is>
          <t>Доски необрезные хвойных пород длиной 4-6,5 м, все ширины, толщиной 44 мм и более, III сорта</t>
        </is>
      </c>
      <c r="E263" s="421" t="inlineStr">
        <is>
          <t>м3</t>
        </is>
      </c>
      <c r="F263" s="376" t="n">
        <v>0.164</v>
      </c>
      <c r="G263" s="430" t="n">
        <v>684</v>
      </c>
      <c r="H263" s="345">
        <f>ROUND(F263*G263,2)</f>
        <v/>
      </c>
    </row>
    <row r="264">
      <c r="A264" s="367" t="n">
        <v>248</v>
      </c>
      <c r="B264" s="413" t="n"/>
      <c r="C264" s="376" t="inlineStr">
        <is>
          <t>109-0136</t>
        </is>
      </c>
      <c r="D264" s="428" t="inlineStr">
        <is>
          <t>Долота шнековые диаметром 198 мм</t>
        </is>
      </c>
      <c r="E264" s="421" t="inlineStr">
        <is>
          <t>шт.</t>
        </is>
      </c>
      <c r="F264" s="376" t="n">
        <v>0.336</v>
      </c>
      <c r="G264" s="430" t="n">
        <v>333.42</v>
      </c>
      <c r="H264" s="345">
        <f>ROUND(F264*G264,2)</f>
        <v/>
      </c>
    </row>
    <row r="265">
      <c r="A265" s="367" t="n">
        <v>249</v>
      </c>
      <c r="B265" s="413" t="n"/>
      <c r="C265" s="376" t="inlineStr">
        <is>
          <t>509-0801</t>
        </is>
      </c>
      <c r="D265" s="428" t="inlineStr">
        <is>
          <t>Трос стальной</t>
        </is>
      </c>
      <c r="E265" s="421" t="inlineStr">
        <is>
          <t>м</t>
        </is>
      </c>
      <c r="F265" s="376" t="n">
        <v>9.300000000000001</v>
      </c>
      <c r="G265" s="430" t="n">
        <v>12.03</v>
      </c>
      <c r="H265" s="345">
        <f>ROUND(F265*G265,2)</f>
        <v/>
      </c>
    </row>
    <row r="266">
      <c r="A266" s="367" t="n">
        <v>250</v>
      </c>
      <c r="B266" s="413" t="n"/>
      <c r="C266" s="376" t="inlineStr">
        <is>
          <t>101-2278</t>
        </is>
      </c>
      <c r="D266" s="428" t="inlineStr">
        <is>
          <t>Пропан-бутан, смесь техническая</t>
        </is>
      </c>
      <c r="E266" s="421" t="inlineStr">
        <is>
          <t>кг</t>
        </is>
      </c>
      <c r="F266" s="376" t="n">
        <v>17.2</v>
      </c>
      <c r="G266" s="430" t="n">
        <v>6.09</v>
      </c>
      <c r="H266" s="345">
        <f>ROUND(F266*G266,2)</f>
        <v/>
      </c>
    </row>
    <row r="267" ht="51" customHeight="1" s="364">
      <c r="A267" s="367" t="n">
        <v>251</v>
      </c>
      <c r="B267" s="413" t="n"/>
      <c r="C267" s="376" t="inlineStr">
        <is>
          <t>301-0609</t>
        </is>
      </c>
      <c r="D267" s="428" t="inlineStr">
        <is>
          <t>Рукава резинотканевые напорно-всасывающие для воды давлением 1 МПа (10 кгс/см2), диаметром 32 мм  {применительно рукав резиновый напорный с текстильным каркасом Б(1)-10-50-64-ХЛ}</t>
        </is>
      </c>
      <c r="E267" s="421" t="inlineStr">
        <is>
          <t>м</t>
        </is>
      </c>
      <c r="F267" s="376" t="n">
        <v>3</v>
      </c>
      <c r="G267" s="430" t="n">
        <v>33.55</v>
      </c>
      <c r="H267" s="345">
        <f>ROUND(F267*G267,2)</f>
        <v/>
      </c>
    </row>
    <row r="268">
      <c r="A268" s="367" t="n">
        <v>252</v>
      </c>
      <c r="B268" s="413" t="n"/>
      <c r="C268" s="376" t="inlineStr">
        <is>
          <t>113-0079</t>
        </is>
      </c>
      <c r="D268" s="428" t="inlineStr">
        <is>
          <t>Лак БТ-577</t>
        </is>
      </c>
      <c r="E268" s="421" t="inlineStr">
        <is>
          <t>т</t>
        </is>
      </c>
      <c r="F268" s="376" t="n">
        <v>0.010497</v>
      </c>
      <c r="G268" s="430" t="n">
        <v>9550.01</v>
      </c>
      <c r="H268" s="345">
        <f>ROUND(F268*G268,2)</f>
        <v/>
      </c>
    </row>
    <row r="269">
      <c r="A269" s="367" t="n">
        <v>253</v>
      </c>
      <c r="B269" s="413" t="n"/>
      <c r="C269" s="376" t="inlineStr">
        <is>
          <t>503-0544</t>
        </is>
      </c>
      <c r="D269" s="428" t="inlineStr">
        <is>
          <t>Бокс ЩРН-9 навесной (250х350х120)</t>
        </is>
      </c>
      <c r="E269" s="421" t="inlineStr">
        <is>
          <t>шт.</t>
        </is>
      </c>
      <c r="F269" s="376" t="n">
        <v>1</v>
      </c>
      <c r="G269" s="430" t="n">
        <v>92.25</v>
      </c>
      <c r="H269" s="345">
        <f>ROUND(F269*G269,2)</f>
        <v/>
      </c>
    </row>
    <row r="270">
      <c r="A270" s="367" t="n">
        <v>254</v>
      </c>
      <c r="B270" s="413" t="n"/>
      <c r="C270" s="376" t="inlineStr">
        <is>
          <t>101-2611</t>
        </is>
      </c>
      <c r="D270" s="428" t="inlineStr">
        <is>
          <t>Опалубка металлическая</t>
        </is>
      </c>
      <c r="E270" s="421" t="inlineStr">
        <is>
          <t>т</t>
        </is>
      </c>
      <c r="F270" s="376" t="n">
        <v>0.021505</v>
      </c>
      <c r="G270" s="430" t="n">
        <v>3938.2</v>
      </c>
      <c r="H270" s="345">
        <f>ROUND(F270*G270,2)</f>
        <v/>
      </c>
    </row>
    <row r="271" ht="25.5" customHeight="1" s="364">
      <c r="A271" s="367" t="n">
        <v>255</v>
      </c>
      <c r="B271" s="413" t="n"/>
      <c r="C271" s="376" t="inlineStr">
        <is>
          <t>204-0035</t>
        </is>
      </c>
      <c r="D271" s="428" t="inlineStr">
        <is>
          <t>Надбавки к ценам заготовок за сборку и сварку каркасов и сеток плоских, диаметром 8 мм</t>
        </is>
      </c>
      <c r="E271" s="421" t="inlineStr">
        <is>
          <t>т</t>
        </is>
      </c>
      <c r="F271" s="376" t="n">
        <v>0.051</v>
      </c>
      <c r="G271" s="430" t="n">
        <v>1610.36</v>
      </c>
      <c r="H271" s="345">
        <f>ROUND(F271*G271,2)</f>
        <v/>
      </c>
    </row>
    <row r="272">
      <c r="A272" s="367" t="n">
        <v>256</v>
      </c>
      <c r="B272" s="413" t="n"/>
      <c r="C272" s="376" t="inlineStr">
        <is>
          <t>405-0253</t>
        </is>
      </c>
      <c r="D272" s="428" t="inlineStr">
        <is>
          <t>Известь строительная негашеная комовая, сорт I</t>
        </is>
      </c>
      <c r="E272" s="421" t="inlineStr">
        <is>
          <t>т</t>
        </is>
      </c>
      <c r="F272" s="376" t="n">
        <v>0.110817</v>
      </c>
      <c r="G272" s="430" t="n">
        <v>734.5</v>
      </c>
      <c r="H272" s="345">
        <f>ROUND(F272*G272,2)</f>
        <v/>
      </c>
    </row>
    <row r="273" ht="38.25" customHeight="1" s="364">
      <c r="A273" s="367" t="n">
        <v>257</v>
      </c>
      <c r="B273" s="413" t="n"/>
      <c r="C273" s="376" t="inlineStr">
        <is>
          <t>507-0991</t>
        </is>
      </c>
      <c r="D273" s="428" t="inlineStr">
        <is>
          <t>Фланцы стальные плоские приварные из стали ВСт3сп2, ВСт3сп3, давлением 1,0 МПа (10 кгс/см2), диаметром 300 мм</t>
        </is>
      </c>
      <c r="E273" s="421" t="inlineStr">
        <is>
          <t>шт.</t>
        </is>
      </c>
      <c r="F273" s="376" t="n">
        <v>0.5</v>
      </c>
      <c r="G273" s="430" t="n">
        <v>152</v>
      </c>
      <c r="H273" s="345">
        <f>ROUND(F273*G273,2)</f>
        <v/>
      </c>
    </row>
    <row r="274" ht="25.5" customHeight="1" s="364">
      <c r="A274" s="367" t="n">
        <v>258</v>
      </c>
      <c r="B274" s="413" t="n"/>
      <c r="C274" s="376" t="inlineStr">
        <is>
          <t>506-1362</t>
        </is>
      </c>
      <c r="D274" s="428" t="inlineStr">
        <is>
          <t>Припои оловянно-свинцовые бессурьмянистые марки ПОС30</t>
        </is>
      </c>
      <c r="E274" s="421" t="inlineStr">
        <is>
          <t>кг</t>
        </is>
      </c>
      <c r="F274" s="376" t="n">
        <v>1.101</v>
      </c>
      <c r="G274" s="430" t="n">
        <v>68.05</v>
      </c>
      <c r="H274" s="345">
        <f>ROUND(F274*G274,2)</f>
        <v/>
      </c>
    </row>
    <row r="275">
      <c r="A275" s="367" t="n">
        <v>259</v>
      </c>
      <c r="B275" s="413" t="n"/>
      <c r="C275" s="376" t="inlineStr">
        <is>
          <t>411-0001</t>
        </is>
      </c>
      <c r="D275" s="428" t="inlineStr">
        <is>
          <t>Вода</t>
        </is>
      </c>
      <c r="E275" s="421" t="inlineStr">
        <is>
          <t>м3</t>
        </is>
      </c>
      <c r="F275" s="376" t="n">
        <v>30.030054</v>
      </c>
      <c r="G275" s="430" t="n">
        <v>2.44</v>
      </c>
      <c r="H275" s="345">
        <f>ROUND(F275*G275,2)</f>
        <v/>
      </c>
    </row>
    <row r="276">
      <c r="A276" s="367" t="n">
        <v>260</v>
      </c>
      <c r="B276" s="413" t="n"/>
      <c r="C276" s="376" t="inlineStr">
        <is>
          <t>101-2562</t>
        </is>
      </c>
      <c r="D276" s="428" t="inlineStr">
        <is>
          <t>Флюс АН-47</t>
        </is>
      </c>
      <c r="E276" s="421" t="inlineStr">
        <is>
          <t>т</t>
        </is>
      </c>
      <c r="F276" s="376" t="n">
        <v>0.012144</v>
      </c>
      <c r="G276" s="430" t="n">
        <v>6000</v>
      </c>
      <c r="H276" s="345">
        <f>ROUND(F276*G276,2)</f>
        <v/>
      </c>
    </row>
    <row r="277" ht="25.5" customHeight="1" s="364">
      <c r="A277" s="367" t="n">
        <v>261</v>
      </c>
      <c r="B277" s="413" t="n"/>
      <c r="C277" s="376" t="inlineStr">
        <is>
          <t>101-0814</t>
        </is>
      </c>
      <c r="D277" s="428" t="inlineStr">
        <is>
          <t>Проволока стальная низкоуглеродистая разного назначения оцинкованная диаметром 6,0-6,3 мм</t>
        </is>
      </c>
      <c r="E277" s="421" t="inlineStr">
        <is>
          <t>т</t>
        </is>
      </c>
      <c r="F277" s="376" t="n">
        <v>0.006</v>
      </c>
      <c r="G277" s="430" t="n">
        <v>12110</v>
      </c>
      <c r="H277" s="345">
        <f>ROUND(F277*G277,2)</f>
        <v/>
      </c>
    </row>
    <row r="278" ht="25.5" customHeight="1" s="364">
      <c r="A278" s="367" t="n">
        <v>262</v>
      </c>
      <c r="B278" s="413" t="n"/>
      <c r="C278" s="376" t="inlineStr">
        <is>
          <t>101-0388</t>
        </is>
      </c>
      <c r="D278" s="428" t="inlineStr">
        <is>
          <t>Краски масляные земляные марки МА-0115 мумия, сурик железный</t>
        </is>
      </c>
      <c r="E278" s="421" t="inlineStr">
        <is>
          <t>т</t>
        </is>
      </c>
      <c r="F278" s="376" t="n">
        <v>0.004502</v>
      </c>
      <c r="G278" s="430" t="n">
        <v>15119</v>
      </c>
      <c r="H278" s="345">
        <f>ROUND(F278*G278,2)</f>
        <v/>
      </c>
    </row>
    <row r="279">
      <c r="A279" s="367" t="n">
        <v>263</v>
      </c>
      <c r="B279" s="413" t="n"/>
      <c r="C279" s="376" t="inlineStr">
        <is>
          <t>101-1531</t>
        </is>
      </c>
      <c r="D279" s="428" t="inlineStr">
        <is>
          <t>Электроды диаметром 6 мм Э46</t>
        </is>
      </c>
      <c r="E279" s="421" t="inlineStr">
        <is>
          <t>т</t>
        </is>
      </c>
      <c r="F279" s="376" t="n">
        <v>0.006699</v>
      </c>
      <c r="G279" s="430" t="n">
        <v>9793</v>
      </c>
      <c r="H279" s="345">
        <f>ROUND(F279*G279,2)</f>
        <v/>
      </c>
    </row>
    <row r="280" ht="25.5" customHeight="1" s="364">
      <c r="A280" s="367" t="n">
        <v>264</v>
      </c>
      <c r="B280" s="413" t="n"/>
      <c r="C280" s="376" t="inlineStr">
        <is>
          <t>101-0612</t>
        </is>
      </c>
      <c r="D280" s="428" t="inlineStr">
        <is>
          <t>Мастика клеящая морозостойкая битумно-масляная МБ-50</t>
        </is>
      </c>
      <c r="E280" s="421" t="inlineStr">
        <is>
          <t>т</t>
        </is>
      </c>
      <c r="F280" s="376" t="n">
        <v>0.01635</v>
      </c>
      <c r="G280" s="430" t="n">
        <v>3960</v>
      </c>
      <c r="H280" s="345">
        <f>ROUND(F280*G280,2)</f>
        <v/>
      </c>
    </row>
    <row r="281">
      <c r="A281" s="367" t="n">
        <v>265</v>
      </c>
      <c r="B281" s="413" t="n"/>
      <c r="C281" s="376" t="inlineStr">
        <is>
          <t>101-0322</t>
        </is>
      </c>
      <c r="D281" s="428" t="inlineStr">
        <is>
          <t>Керосин для технических целей марок КТ-1, КТ-2</t>
        </is>
      </c>
      <c r="E281" s="421" t="inlineStr">
        <is>
          <t>т</t>
        </is>
      </c>
      <c r="F281" s="376" t="n">
        <v>0.024744</v>
      </c>
      <c r="G281" s="430" t="n">
        <v>2606.9</v>
      </c>
      <c r="H281" s="345">
        <f>ROUND(F281*G281,2)</f>
        <v/>
      </c>
    </row>
    <row r="282">
      <c r="A282" s="367" t="n">
        <v>266</v>
      </c>
      <c r="B282" s="413" t="n"/>
      <c r="C282" s="376" t="inlineStr">
        <is>
          <t>101-1518</t>
        </is>
      </c>
      <c r="D282" s="428" t="inlineStr">
        <is>
          <t>Электроды диаметром 4 мм Э50А</t>
        </is>
      </c>
      <c r="E282" s="421" t="inlineStr">
        <is>
          <t>т</t>
        </is>
      </c>
      <c r="F282" s="376" t="n">
        <v>0.0054</v>
      </c>
      <c r="G282" s="430" t="n">
        <v>11524</v>
      </c>
      <c r="H282" s="345">
        <f>ROUND(F282*G282,2)</f>
        <v/>
      </c>
    </row>
    <row r="283">
      <c r="A283" s="367" t="n">
        <v>267</v>
      </c>
      <c r="B283" s="413" t="n"/>
      <c r="C283" s="376" t="inlineStr">
        <is>
          <t>402-0064</t>
        </is>
      </c>
      <c r="D283" s="428" t="inlineStr">
        <is>
          <t>Раствор асбоцементный</t>
        </is>
      </c>
      <c r="E283" s="421" t="inlineStr">
        <is>
          <t>м3</t>
        </is>
      </c>
      <c r="F283" s="376" t="n">
        <v>0.1518</v>
      </c>
      <c r="G283" s="430" t="n">
        <v>395</v>
      </c>
      <c r="H283" s="345">
        <f>ROUND(F283*G283,2)</f>
        <v/>
      </c>
    </row>
    <row r="284" ht="25.5" customHeight="1" s="364">
      <c r="A284" s="367" t="n">
        <v>268</v>
      </c>
      <c r="B284" s="413" t="n"/>
      <c r="C284" s="376" t="inlineStr">
        <is>
          <t>201-0650</t>
        </is>
      </c>
      <c r="D284" s="428" t="inlineStr">
        <is>
          <t>Ограждения лестничных проемов, лестничные марши, пожарные лестницы</t>
        </is>
      </c>
      <c r="E284" s="421" t="inlineStr">
        <is>
          <t>т</t>
        </is>
      </c>
      <c r="F284" s="376" t="n">
        <v>0.01485</v>
      </c>
      <c r="G284" s="430" t="n">
        <v>3785.5</v>
      </c>
      <c r="H284" s="345">
        <f>ROUND(F284*G284,2)</f>
        <v/>
      </c>
    </row>
    <row r="285" ht="25.5" customHeight="1" s="364">
      <c r="A285" s="367" t="n">
        <v>269</v>
      </c>
      <c r="B285" s="413" t="n"/>
      <c r="C285" s="376" t="inlineStr">
        <is>
          <t>408-0012</t>
        </is>
      </c>
      <c r="D285" s="428" t="inlineStr">
        <is>
          <t>Щебень из природного камня для строительных работ марка 1000, фракция 40-70 мм</t>
        </is>
      </c>
      <c r="E285" s="421" t="inlineStr">
        <is>
          <t>м3</t>
        </is>
      </c>
      <c r="F285" s="376" t="n">
        <v>0.36</v>
      </c>
      <c r="G285" s="430" t="n">
        <v>155.94</v>
      </c>
      <c r="H285" s="345">
        <f>ROUND(F285*G285,2)</f>
        <v/>
      </c>
    </row>
    <row r="286" ht="25.5" customHeight="1" s="364">
      <c r="A286" s="367" t="n">
        <v>270</v>
      </c>
      <c r="B286" s="413" t="n"/>
      <c r="C286" s="376" t="inlineStr">
        <is>
          <t>408-0013</t>
        </is>
      </c>
      <c r="D286" s="428" t="inlineStr">
        <is>
          <t>Щебень из природного камня для строительных работ марка 800, фракция 5(3)-10 мм</t>
        </is>
      </c>
      <c r="E286" s="421" t="inlineStr">
        <is>
          <t>м3</t>
        </is>
      </c>
      <c r="F286" s="376" t="n">
        <v>0.324</v>
      </c>
      <c r="G286" s="430" t="n">
        <v>155.94</v>
      </c>
      <c r="H286" s="345">
        <f>ROUND(F286*G286,2)</f>
        <v/>
      </c>
    </row>
    <row r="287">
      <c r="A287" s="367" t="n">
        <v>271</v>
      </c>
      <c r="B287" s="413" t="n"/>
      <c r="C287" s="376" t="inlineStr">
        <is>
          <t>101-0074</t>
        </is>
      </c>
      <c r="D287" s="428" t="inlineStr">
        <is>
          <t>Битумы нефтяные строительные марки БН-70/30</t>
        </is>
      </c>
      <c r="E287" s="421" t="inlineStr">
        <is>
          <t>т</t>
        </is>
      </c>
      <c r="F287" s="376" t="n">
        <v>0.033028</v>
      </c>
      <c r="G287" s="430" t="n">
        <v>1525.5</v>
      </c>
      <c r="H287" s="345">
        <f>ROUND(F287*G287,2)</f>
        <v/>
      </c>
    </row>
    <row r="288" ht="25.5" customHeight="1" s="364">
      <c r="A288" s="367" t="n">
        <v>272</v>
      </c>
      <c r="B288" s="413" t="n"/>
      <c r="C288" s="376" t="inlineStr">
        <is>
          <t>102-0054</t>
        </is>
      </c>
      <c r="D288" s="428" t="inlineStr">
        <is>
          <t>Доски обрезные хвойных пород длиной 4-6,5 м, шириной 75-150 мм, толщиной 25 мм, IV сорта</t>
        </is>
      </c>
      <c r="E288" s="421" t="inlineStr">
        <is>
          <t>м3</t>
        </is>
      </c>
      <c r="F288" s="376" t="n">
        <v>0.12</v>
      </c>
      <c r="G288" s="430" t="n">
        <v>416.35</v>
      </c>
      <c r="H288" s="345">
        <f>ROUND(F288*G288,2)</f>
        <v/>
      </c>
    </row>
    <row r="289" ht="38.25" customHeight="1" s="364">
      <c r="A289" s="367" t="n">
        <v>273</v>
      </c>
      <c r="B289" s="413" t="n"/>
      <c r="C289" s="376" t="inlineStr">
        <is>
          <t>202-0012</t>
        </is>
      </c>
      <c r="D289" s="428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9" s="421" t="inlineStr">
        <is>
          <t>т</t>
        </is>
      </c>
      <c r="F289" s="376" t="n">
        <v>0.005</v>
      </c>
      <c r="G289" s="430" t="n">
        <v>9670</v>
      </c>
      <c r="H289" s="345">
        <f>ROUND(F289*G289,2)</f>
        <v/>
      </c>
    </row>
    <row r="290">
      <c r="A290" s="367" t="n">
        <v>274</v>
      </c>
      <c r="B290" s="413" t="n"/>
      <c r="C290" s="376" t="inlineStr">
        <is>
          <t>301-2025</t>
        </is>
      </c>
      <c r="D290" s="428" t="inlineStr">
        <is>
          <t>Блочки</t>
        </is>
      </c>
      <c r="E290" s="421" t="inlineStr">
        <is>
          <t>10 шт.</t>
        </is>
      </c>
      <c r="F290" s="376" t="n">
        <v>0.2</v>
      </c>
      <c r="G290" s="430" t="n">
        <v>228</v>
      </c>
      <c r="H290" s="345">
        <f>ROUND(F290*G290,2)</f>
        <v/>
      </c>
    </row>
    <row r="291" ht="25.5" customHeight="1" s="364">
      <c r="A291" s="367" t="n">
        <v>275</v>
      </c>
      <c r="B291" s="413" t="n"/>
      <c r="C291" s="376" t="inlineStr">
        <is>
          <t>101-1671</t>
        </is>
      </c>
      <c r="D291" s="428" t="inlineStr">
        <is>
          <t>Поковки простые строительные /скобы, закрепы, хомуты и т,п,/ массой до 1,6 кг</t>
        </is>
      </c>
      <c r="E291" s="421" t="inlineStr">
        <is>
          <t>кг</t>
        </is>
      </c>
      <c r="F291" s="376" t="n">
        <v>2.8</v>
      </c>
      <c r="G291" s="430" t="n">
        <v>15.14</v>
      </c>
      <c r="H291" s="345">
        <f>ROUND(F291*G291,2)</f>
        <v/>
      </c>
    </row>
    <row r="292">
      <c r="A292" s="367" t="n">
        <v>276</v>
      </c>
      <c r="B292" s="413" t="n"/>
      <c r="C292" s="376" t="inlineStr">
        <is>
          <t>101-3721</t>
        </is>
      </c>
      <c r="D292" s="428" t="inlineStr">
        <is>
          <t>Сталь полосовая 50х4 мм, марка Ст3сп</t>
        </is>
      </c>
      <c r="E292" s="421" t="inlineStr">
        <is>
          <t>т</t>
        </is>
      </c>
      <c r="F292" s="376" t="n">
        <v>0.0098</v>
      </c>
      <c r="G292" s="430" t="n">
        <v>3698.12</v>
      </c>
      <c r="H292" s="345">
        <f>ROUND(F292*G292,2)</f>
        <v/>
      </c>
    </row>
    <row r="293">
      <c r="A293" s="367" t="n">
        <v>277</v>
      </c>
      <c r="B293" s="413" t="n"/>
      <c r="C293" s="376" t="inlineStr">
        <is>
          <t>113-0077</t>
        </is>
      </c>
      <c r="D293" s="428" t="inlineStr">
        <is>
          <t>Ксилол нефтяной марки А</t>
        </is>
      </c>
      <c r="E293" s="421" t="inlineStr">
        <is>
          <t>т</t>
        </is>
      </c>
      <c r="F293" s="376" t="n">
        <v>0.004392</v>
      </c>
      <c r="G293" s="430" t="n">
        <v>7640</v>
      </c>
      <c r="H293" s="345">
        <f>ROUND(F293*G293,2)</f>
        <v/>
      </c>
    </row>
    <row r="294">
      <c r="A294" s="367" t="n">
        <v>278</v>
      </c>
      <c r="B294" s="413" t="n"/>
      <c r="C294" s="376" t="inlineStr">
        <is>
          <t>113-8040</t>
        </is>
      </c>
      <c r="D294" s="428" t="inlineStr">
        <is>
          <t>Клей БМК-5к</t>
        </is>
      </c>
      <c r="E294" s="421" t="inlineStr">
        <is>
          <t>кг</t>
        </is>
      </c>
      <c r="F294" s="376" t="n">
        <v>1.265</v>
      </c>
      <c r="G294" s="430" t="n">
        <v>25.8</v>
      </c>
      <c r="H294" s="345">
        <f>ROUND(F294*G294,2)</f>
        <v/>
      </c>
    </row>
    <row r="295" ht="25.5" customHeight="1" s="364">
      <c r="A295" s="367" t="n">
        <v>279</v>
      </c>
      <c r="B295" s="413" t="n"/>
      <c r="C295" s="376" t="inlineStr">
        <is>
          <t>503-0493</t>
        </is>
      </c>
      <c r="D295" s="428" t="inlineStr">
        <is>
          <t>Коробки распределительные металические У996 с крышкой</t>
        </is>
      </c>
      <c r="E295" s="421" t="inlineStr">
        <is>
          <t>шт.</t>
        </is>
      </c>
      <c r="F295" s="376" t="n">
        <v>1</v>
      </c>
      <c r="G295" s="430" t="n">
        <v>31.81</v>
      </c>
      <c r="H295" s="345">
        <f>ROUND(F295*G295,2)</f>
        <v/>
      </c>
    </row>
    <row r="296">
      <c r="A296" s="367" t="n">
        <v>280</v>
      </c>
      <c r="B296" s="413" t="n"/>
      <c r="C296" s="376" t="inlineStr">
        <is>
          <t>509-0860</t>
        </is>
      </c>
      <c r="D296" s="428" t="inlineStr">
        <is>
          <t>Прессшпан листовой, марки А</t>
        </is>
      </c>
      <c r="E296" s="421" t="inlineStr">
        <is>
          <t>кг</t>
        </is>
      </c>
      <c r="F296" s="376" t="n">
        <v>0.6</v>
      </c>
      <c r="G296" s="430" t="n">
        <v>47.57</v>
      </c>
      <c r="H296" s="345">
        <f>ROUND(F296*G296,2)</f>
        <v/>
      </c>
    </row>
    <row r="297" ht="25.5" customHeight="1" s="364">
      <c r="A297" s="367" t="n">
        <v>281</v>
      </c>
      <c r="B297" s="413" t="n"/>
      <c r="C297" s="376" t="inlineStr">
        <is>
          <t>103-1301</t>
        </is>
      </c>
      <c r="D297" s="428" t="inlineStr">
        <is>
          <t>Трубы дренажные полиэтиленовые гофрированные диаметром 50 мм, 1 типа</t>
        </is>
      </c>
      <c r="E297" s="421" t="inlineStr">
        <is>
          <t>1000 м</t>
        </is>
      </c>
      <c r="F297" s="376" t="n">
        <v>0.005</v>
      </c>
      <c r="G297" s="430" t="n">
        <v>5323.92</v>
      </c>
      <c r="H297" s="345">
        <f>ROUND(F297*G297,2)</f>
        <v/>
      </c>
    </row>
    <row r="298">
      <c r="A298" s="367" t="n">
        <v>282</v>
      </c>
      <c r="B298" s="413" t="n"/>
      <c r="C298" s="376" t="inlineStr">
        <is>
          <t>101-0073</t>
        </is>
      </c>
      <c r="D298" s="428" t="inlineStr">
        <is>
          <t>Битумы нефтяные строительные марки БН-90/10</t>
        </is>
      </c>
      <c r="E298" s="421" t="inlineStr">
        <is>
          <t>т</t>
        </is>
      </c>
      <c r="F298" s="376" t="n">
        <v>0.016496</v>
      </c>
      <c r="G298" s="430" t="n">
        <v>1383.1</v>
      </c>
      <c r="H298" s="345">
        <f>ROUND(F298*G298,2)</f>
        <v/>
      </c>
    </row>
    <row r="299">
      <c r="A299" s="367" t="n">
        <v>283</v>
      </c>
      <c r="B299" s="413" t="n"/>
      <c r="C299" s="376" t="inlineStr">
        <is>
          <t>101-2478</t>
        </is>
      </c>
      <c r="D299" s="428" t="inlineStr">
        <is>
          <t>Лента К226</t>
        </is>
      </c>
      <c r="E299" s="421" t="inlineStr">
        <is>
          <t>100 м</t>
        </is>
      </c>
      <c r="F299" s="376" t="n">
        <v>0.186675</v>
      </c>
      <c r="G299" s="430" t="n">
        <v>120</v>
      </c>
      <c r="H299" s="345">
        <f>ROUND(F299*G299,2)</f>
        <v/>
      </c>
    </row>
    <row r="300">
      <c r="A300" s="367" t="n">
        <v>284</v>
      </c>
      <c r="B300" s="413" t="n"/>
      <c r="C300" s="376" t="inlineStr">
        <is>
          <t>101-3914</t>
        </is>
      </c>
      <c r="D300" s="428" t="inlineStr">
        <is>
          <t>Дюбели распорные полипропиленовые</t>
        </is>
      </c>
      <c r="E300" s="421" t="inlineStr">
        <is>
          <t>100 шт.</t>
        </is>
      </c>
      <c r="F300" s="376" t="n">
        <v>0.258</v>
      </c>
      <c r="G300" s="430" t="n">
        <v>86</v>
      </c>
      <c r="H300" s="345">
        <f>ROUND(F300*G300,2)</f>
        <v/>
      </c>
    </row>
    <row r="301">
      <c r="A301" s="367" t="n">
        <v>285</v>
      </c>
      <c r="B301" s="413" t="n"/>
      <c r="C301" s="376" t="inlineStr">
        <is>
          <t>101-1561</t>
        </is>
      </c>
      <c r="D301" s="428" t="inlineStr">
        <is>
          <t>Битумы нефтяные дорожные жидкие, класс МГ, СГ</t>
        </is>
      </c>
      <c r="E301" s="421" t="inlineStr">
        <is>
          <t>т</t>
        </is>
      </c>
      <c r="F301" s="376" t="n">
        <v>0.0144</v>
      </c>
      <c r="G301" s="430" t="n">
        <v>1487.6</v>
      </c>
      <c r="H301" s="345">
        <f>ROUND(F301*G301,2)</f>
        <v/>
      </c>
    </row>
    <row r="302">
      <c r="A302" s="367" t="n">
        <v>286</v>
      </c>
      <c r="B302" s="413" t="n"/>
      <c r="C302" s="376" t="inlineStr">
        <is>
          <t>113-1786</t>
        </is>
      </c>
      <c r="D302" s="428" t="inlineStr">
        <is>
          <t>Лак битумный БТ-123</t>
        </is>
      </c>
      <c r="E302" s="421" t="inlineStr">
        <is>
          <t>т</t>
        </is>
      </c>
      <c r="F302" s="376" t="n">
        <v>0.002712</v>
      </c>
      <c r="G302" s="430" t="n">
        <v>7826.9</v>
      </c>
      <c r="H302" s="345">
        <f>ROUND(F302*G302,2)</f>
        <v/>
      </c>
    </row>
    <row r="303">
      <c r="A303" s="367" t="n">
        <v>287</v>
      </c>
      <c r="B303" s="413" t="n"/>
      <c r="C303" s="376" t="inlineStr">
        <is>
          <t>101-1764</t>
        </is>
      </c>
      <c r="D303" s="428" t="inlineStr">
        <is>
          <t>Тальк молотый, сорт I</t>
        </is>
      </c>
      <c r="E303" s="421" t="inlineStr">
        <is>
          <t>т</t>
        </is>
      </c>
      <c r="F303" s="376" t="n">
        <v>0.0086</v>
      </c>
      <c r="G303" s="430" t="n">
        <v>1820</v>
      </c>
      <c r="H303" s="345">
        <f>ROUND(F303*G303,2)</f>
        <v/>
      </c>
    </row>
    <row r="304">
      <c r="A304" s="367" t="n">
        <v>288</v>
      </c>
      <c r="B304" s="413" t="n"/>
      <c r="C304" s="376" t="inlineStr">
        <is>
          <t>113-0031</t>
        </is>
      </c>
      <c r="D304" s="428" t="inlineStr">
        <is>
          <t>Грунтовка ХС-068 красно-коричневая</t>
        </is>
      </c>
      <c r="E304" s="421" t="inlineStr">
        <is>
          <t>т</t>
        </is>
      </c>
      <c r="F304" s="376" t="n">
        <v>0.0007159999999999999</v>
      </c>
      <c r="G304" s="430" t="n">
        <v>20093</v>
      </c>
      <c r="H304" s="345">
        <f>ROUND(F304*G304,2)</f>
        <v/>
      </c>
    </row>
    <row r="305">
      <c r="A305" s="367" t="n">
        <v>289</v>
      </c>
      <c r="B305" s="413" t="n"/>
      <c r="C305" s="376" t="inlineStr">
        <is>
          <t>101-3593</t>
        </is>
      </c>
      <c r="D305" s="428" t="inlineStr">
        <is>
          <t>Лента киперная 40 мм</t>
        </is>
      </c>
      <c r="E305" s="421" t="inlineStr">
        <is>
          <t>100 м</t>
        </is>
      </c>
      <c r="F305" s="376" t="n">
        <v>0.14</v>
      </c>
      <c r="G305" s="430" t="n">
        <v>94</v>
      </c>
      <c r="H305" s="345">
        <f>ROUND(F305*G305,2)</f>
        <v/>
      </c>
    </row>
    <row r="306">
      <c r="A306" s="367" t="n">
        <v>290</v>
      </c>
      <c r="B306" s="413" t="n"/>
      <c r="C306" s="376" t="inlineStr">
        <is>
          <t>101-1019</t>
        </is>
      </c>
      <c r="D306" s="428" t="inlineStr">
        <is>
          <t>Швеллеры № 40 из стали марки Ст0</t>
        </is>
      </c>
      <c r="E306" s="421" t="inlineStr">
        <is>
          <t>т</t>
        </is>
      </c>
      <c r="F306" s="376" t="n">
        <v>0.002389</v>
      </c>
      <c r="G306" s="430" t="n">
        <v>4920</v>
      </c>
      <c r="H306" s="345">
        <f>ROUND(F306*G306,2)</f>
        <v/>
      </c>
    </row>
    <row r="307" ht="25.5" customHeight="1" s="364">
      <c r="A307" s="367" t="n">
        <v>291</v>
      </c>
      <c r="B307" s="413" t="n"/>
      <c r="C307" s="376" t="inlineStr">
        <is>
          <t>101-1641</t>
        </is>
      </c>
      <c r="D307" s="428" t="inlineStr">
        <is>
          <t>Сталь угловая равнополочная, марка стали ВСт3кп2, размером 50x50x5 мм</t>
        </is>
      </c>
      <c r="E307" s="421" t="inlineStr">
        <is>
          <t>т</t>
        </is>
      </c>
      <c r="F307" s="376" t="n">
        <v>0.002</v>
      </c>
      <c r="G307" s="430" t="n">
        <v>5763</v>
      </c>
      <c r="H307" s="345">
        <f>ROUND(F307*G307,2)</f>
        <v/>
      </c>
    </row>
    <row r="308">
      <c r="A308" s="367" t="n">
        <v>292</v>
      </c>
      <c r="B308" s="413" t="n"/>
      <c r="C308" s="376" t="inlineStr">
        <is>
          <t>509-0090</t>
        </is>
      </c>
      <c r="D308" s="428" t="inlineStr">
        <is>
          <t>Перемычки гибкие, тип ПГС-50</t>
        </is>
      </c>
      <c r="E308" s="421" t="inlineStr">
        <is>
          <t>10 шт.</t>
        </is>
      </c>
      <c r="F308" s="376" t="n">
        <v>0.25</v>
      </c>
      <c r="G308" s="430" t="n">
        <v>39</v>
      </c>
      <c r="H308" s="345">
        <f>ROUND(F308*G308,2)</f>
        <v/>
      </c>
    </row>
    <row r="309" ht="25.5" customHeight="1" s="364">
      <c r="A309" s="367" t="n">
        <v>293</v>
      </c>
      <c r="B309" s="413" t="n"/>
      <c r="C309" s="376" t="inlineStr">
        <is>
          <t>101-0072</t>
        </is>
      </c>
      <c r="D309" s="428" t="inlineStr">
        <is>
          <t>Битумы нефтяные строительные изоляционные БНИ-IV-3, БНИ-IV, БНИ-V</t>
        </is>
      </c>
      <c r="E309" s="421" t="inlineStr">
        <is>
          <t>т</t>
        </is>
      </c>
      <c r="F309" s="376" t="n">
        <v>0.006867</v>
      </c>
      <c r="G309" s="430" t="n">
        <v>1412.5</v>
      </c>
      <c r="H309" s="345">
        <f>ROUND(F309*G309,2)</f>
        <v/>
      </c>
    </row>
    <row r="310">
      <c r="A310" s="367" t="n">
        <v>294</v>
      </c>
      <c r="B310" s="413" t="n"/>
      <c r="C310" s="376" t="inlineStr">
        <is>
          <t>101-0179</t>
        </is>
      </c>
      <c r="D310" s="428" t="inlineStr">
        <is>
          <t>Гвозди строительные с плоской головкой 1,6x50 мм</t>
        </is>
      </c>
      <c r="E310" s="421" t="inlineStr">
        <is>
          <t>т</t>
        </is>
      </c>
      <c r="F310" s="376" t="n">
        <v>0.001</v>
      </c>
      <c r="G310" s="430" t="n">
        <v>8475</v>
      </c>
      <c r="H310" s="345">
        <f>ROUND(F310*G310,2)</f>
        <v/>
      </c>
    </row>
    <row r="311">
      <c r="A311" s="367" t="n">
        <v>295</v>
      </c>
      <c r="B311" s="413" t="n"/>
      <c r="C311" s="376" t="inlineStr">
        <is>
          <t>101-1597</t>
        </is>
      </c>
      <c r="D311" s="428" t="inlineStr">
        <is>
          <t>Брезент</t>
        </is>
      </c>
      <c r="E311" s="421" t="inlineStr">
        <is>
          <t>м2</t>
        </is>
      </c>
      <c r="F311" s="376" t="n">
        <v>0.1911</v>
      </c>
      <c r="G311" s="430" t="n">
        <v>37.43</v>
      </c>
      <c r="H311" s="345">
        <f>ROUND(F311*G311,2)</f>
        <v/>
      </c>
    </row>
    <row r="312" ht="25.5" customHeight="1" s="364">
      <c r="A312" s="367" t="n">
        <v>296</v>
      </c>
      <c r="B312" s="413" t="n"/>
      <c r="C312" s="376" t="inlineStr">
        <is>
          <t>110-0132</t>
        </is>
      </c>
      <c r="D312" s="428" t="inlineStr">
        <is>
          <t>Хомуты двухушковые круглого и прямоугольного сечения</t>
        </is>
      </c>
      <c r="E312" s="421" t="inlineStr">
        <is>
          <t>кг</t>
        </is>
      </c>
      <c r="F312" s="376" t="n">
        <v>0.9</v>
      </c>
      <c r="G312" s="430" t="n">
        <v>7.25</v>
      </c>
      <c r="H312" s="345">
        <f>ROUND(F312*G312,2)</f>
        <v/>
      </c>
    </row>
    <row r="313">
      <c r="A313" s="367" t="n">
        <v>297</v>
      </c>
      <c r="B313" s="413" t="n"/>
      <c r="C313" s="376" t="inlineStr">
        <is>
          <t>101-1728</t>
        </is>
      </c>
      <c r="D313" s="428" t="inlineStr">
        <is>
          <t>Дюбели распорные с гайкой</t>
        </is>
      </c>
      <c r="E313" s="421" t="inlineStr">
        <is>
          <t>100 шт.</t>
        </is>
      </c>
      <c r="F313" s="376" t="n">
        <v>0.057488</v>
      </c>
      <c r="G313" s="430" t="n">
        <v>110</v>
      </c>
      <c r="H313" s="345">
        <f>ROUND(F313*G313,2)</f>
        <v/>
      </c>
    </row>
    <row r="314" ht="25.5" customHeight="1" s="364">
      <c r="A314" s="367" t="n">
        <v>298</v>
      </c>
      <c r="B314" s="413" t="n"/>
      <c r="C314" s="376" t="inlineStr">
        <is>
          <t>101-1306</t>
        </is>
      </c>
      <c r="D314" s="428" t="inlineStr">
        <is>
          <t>Портландцемент общестроительного назначения бездобавочный, марки 500</t>
        </is>
      </c>
      <c r="E314" s="421" t="inlineStr">
        <is>
          <t>т</t>
        </is>
      </c>
      <c r="F314" s="376" t="n">
        <v>0.012935</v>
      </c>
      <c r="G314" s="430" t="n">
        <v>480</v>
      </c>
      <c r="H314" s="345">
        <f>ROUND(F314*G314,2)</f>
        <v/>
      </c>
    </row>
    <row r="315" ht="38.25" customHeight="1" s="364">
      <c r="A315" s="367" t="n">
        <v>299</v>
      </c>
      <c r="B315" s="413" t="n"/>
      <c r="C315" s="376" t="inlineStr">
        <is>
          <t>103-0003</t>
        </is>
      </c>
      <c r="D315" s="428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5" s="421" t="inlineStr">
        <is>
          <t>м</t>
        </is>
      </c>
      <c r="F315" s="376" t="n">
        <v>0.39</v>
      </c>
      <c r="G315" s="430" t="n">
        <v>15.33</v>
      </c>
      <c r="H315" s="345">
        <f>ROUND(F315*G315,2)</f>
        <v/>
      </c>
    </row>
    <row r="316">
      <c r="A316" s="367" t="n">
        <v>300</v>
      </c>
      <c r="B316" s="413" t="n"/>
      <c r="C316" s="376" t="inlineStr">
        <is>
          <t>113-0021</t>
        </is>
      </c>
      <c r="D316" s="428" t="inlineStr">
        <is>
          <t>Грунтовка ГФ-021 красно-коричневая</t>
        </is>
      </c>
      <c r="E316" s="421" t="inlineStr">
        <is>
          <t>т</t>
        </is>
      </c>
      <c r="F316" s="376" t="n">
        <v>0.000381</v>
      </c>
      <c r="G316" s="430" t="n">
        <v>15620</v>
      </c>
      <c r="H316" s="345">
        <f>ROUND(F316*G316,2)</f>
        <v/>
      </c>
    </row>
    <row r="317" ht="38.25" customHeight="1" s="364">
      <c r="A317" s="367" t="n">
        <v>301</v>
      </c>
      <c r="B317" s="413" t="n"/>
      <c r="C317" s="376" t="inlineStr">
        <is>
          <t>103-0006</t>
        </is>
      </c>
      <c r="D317" s="428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7" s="421" t="inlineStr">
        <is>
          <t>м</t>
        </is>
      </c>
      <c r="F317" s="376" t="n">
        <v>0.175</v>
      </c>
      <c r="G317" s="430" t="n">
        <v>28.05</v>
      </c>
      <c r="H317" s="345">
        <f>ROUND(F317*G317,2)</f>
        <v/>
      </c>
    </row>
    <row r="318">
      <c r="A318" s="367" t="n">
        <v>302</v>
      </c>
      <c r="B318" s="413" t="n"/>
      <c r="C318" s="376" t="inlineStr">
        <is>
          <t>101-0309</t>
        </is>
      </c>
      <c r="D318" s="428" t="inlineStr">
        <is>
          <t>Канаты пеньковые пропитанные</t>
        </is>
      </c>
      <c r="E318" s="421" t="inlineStr">
        <is>
          <t>т</t>
        </is>
      </c>
      <c r="F318" s="376" t="n">
        <v>0.000123</v>
      </c>
      <c r="G318" s="430" t="n">
        <v>37900</v>
      </c>
      <c r="H318" s="345">
        <f>ROUND(F318*G318,2)</f>
        <v/>
      </c>
    </row>
    <row r="319">
      <c r="A319" s="367" t="n">
        <v>303</v>
      </c>
      <c r="B319" s="413" t="n"/>
      <c r="C319" s="376" t="inlineStr">
        <is>
          <t>62.2.02.04-0001</t>
        </is>
      </c>
      <c r="D319" s="428" t="inlineStr">
        <is>
          <t>Приставка контактная ПКЛ 1104</t>
        </is>
      </c>
      <c r="E319" s="421" t="inlineStr">
        <is>
          <t>шт</t>
        </is>
      </c>
      <c r="F319" s="376" t="n">
        <v>1</v>
      </c>
      <c r="G319" s="430" t="n">
        <v>15.08</v>
      </c>
      <c r="H319" s="345">
        <f>ROUND(F319*G319,2)</f>
        <v/>
      </c>
    </row>
    <row r="320">
      <c r="A320" s="367" t="n">
        <v>304</v>
      </c>
      <c r="B320" s="413" t="n"/>
      <c r="C320" s="376" t="inlineStr">
        <is>
          <t>101-1782</t>
        </is>
      </c>
      <c r="D320" s="428" t="inlineStr">
        <is>
          <t>Ткань мешочная</t>
        </is>
      </c>
      <c r="E320" s="421" t="inlineStr">
        <is>
          <t>10 м2</t>
        </is>
      </c>
      <c r="F320" s="376" t="n">
        <v>0.049368</v>
      </c>
      <c r="G320" s="430" t="n">
        <v>84.75</v>
      </c>
      <c r="H320" s="345">
        <f>ROUND(F320*G320,2)</f>
        <v/>
      </c>
    </row>
    <row r="321" ht="25.5" customHeight="1" s="364">
      <c r="A321" s="367" t="n">
        <v>305</v>
      </c>
      <c r="B321" s="413" t="n"/>
      <c r="C321" s="376" t="inlineStr">
        <is>
          <t>101-1305</t>
        </is>
      </c>
      <c r="D321" s="428" t="inlineStr">
        <is>
          <t>Портландцемент общестроительного назначения бездобавочный, марки 400</t>
        </is>
      </c>
      <c r="E321" s="421" t="inlineStr">
        <is>
          <t>т</t>
        </is>
      </c>
      <c r="F321" s="376" t="n">
        <v>0.01012</v>
      </c>
      <c r="G321" s="430" t="n">
        <v>412</v>
      </c>
      <c r="H321" s="345">
        <f>ROUND(F321*G321,2)</f>
        <v/>
      </c>
    </row>
    <row r="322" ht="25.5" customHeight="1" s="364">
      <c r="A322" s="367" t="n">
        <v>306</v>
      </c>
      <c r="B322" s="413" t="n"/>
      <c r="C322" s="376" t="inlineStr">
        <is>
          <t>101-1703</t>
        </is>
      </c>
      <c r="D322" s="428" t="inlineStr">
        <is>
          <t>Прокладки резиновые (пластина техническая прессованная)</t>
        </is>
      </c>
      <c r="E322" s="421" t="inlineStr">
        <is>
          <t>кг</t>
        </is>
      </c>
      <c r="F322" s="376" t="n">
        <v>0.16</v>
      </c>
      <c r="G322" s="430" t="n">
        <v>23.09</v>
      </c>
      <c r="H322" s="345">
        <f>ROUND(F322*G322,2)</f>
        <v/>
      </c>
    </row>
    <row r="323" ht="25.5" customHeight="1" s="364">
      <c r="A323" s="367" t="n">
        <v>307</v>
      </c>
      <c r="B323" s="413" t="n"/>
      <c r="C323" s="376" t="inlineStr">
        <is>
          <t>509-0989</t>
        </is>
      </c>
      <c r="D323" s="428" t="inlineStr">
        <is>
          <t>Шнур асбестовый общего назначения марки ШАОН диаметром 8-10 мм</t>
        </is>
      </c>
      <c r="E323" s="421" t="inlineStr">
        <is>
          <t>т</t>
        </is>
      </c>
      <c r="F323" s="376" t="n">
        <v>0.00013</v>
      </c>
      <c r="G323" s="430" t="n">
        <v>26499</v>
      </c>
      <c r="H323" s="345">
        <f>ROUND(F323*G323,2)</f>
        <v/>
      </c>
    </row>
    <row r="324">
      <c r="A324" s="367" t="n">
        <v>308</v>
      </c>
      <c r="B324" s="413" t="n"/>
      <c r="C324" s="376" t="inlineStr">
        <is>
          <t>509-1519</t>
        </is>
      </c>
      <c r="D324" s="428" t="inlineStr">
        <is>
          <t>Скоба У1078</t>
        </is>
      </c>
      <c r="E324" s="421" t="inlineStr">
        <is>
          <t>100 шт.</t>
        </is>
      </c>
      <c r="F324" s="376" t="n">
        <v>0.0044</v>
      </c>
      <c r="G324" s="430" t="n">
        <v>617</v>
      </c>
      <c r="H324" s="345">
        <f>ROUND(F324*G324,2)</f>
        <v/>
      </c>
    </row>
    <row r="325">
      <c r="A325" s="367" t="n">
        <v>309</v>
      </c>
      <c r="B325" s="413" t="n"/>
      <c r="C325" s="376" t="inlineStr">
        <is>
          <t>101-2357</t>
        </is>
      </c>
      <c r="D325" s="428" t="inlineStr">
        <is>
          <t>Бумага шлифовальная</t>
        </is>
      </c>
      <c r="E325" s="421" t="inlineStr">
        <is>
          <t>10 листов</t>
        </is>
      </c>
      <c r="F325" s="376" t="n">
        <v>0.06</v>
      </c>
      <c r="G325" s="430" t="n">
        <v>37.5</v>
      </c>
      <c r="H325" s="345">
        <f>ROUND(F325*G325,2)</f>
        <v/>
      </c>
    </row>
    <row r="326" ht="25.5" customHeight="1" s="364">
      <c r="A326" s="367" t="n">
        <v>310</v>
      </c>
      <c r="B326" s="413" t="n"/>
      <c r="C326" s="376" t="inlineStr">
        <is>
          <t>102-0023</t>
        </is>
      </c>
      <c r="D326" s="428" t="inlineStr">
        <is>
          <t>Бруски обрезные хвойных пород длиной 4-6,5 м, шириной 75-150 мм, толщиной 40-75 мм, I сорта</t>
        </is>
      </c>
      <c r="E326" s="421" t="inlineStr">
        <is>
          <t>м3</t>
        </is>
      </c>
      <c r="F326" s="376" t="n">
        <v>0.001268</v>
      </c>
      <c r="G326" s="430" t="n">
        <v>1700</v>
      </c>
      <c r="H326" s="345">
        <f>ROUND(F326*G326,2)</f>
        <v/>
      </c>
    </row>
    <row r="327">
      <c r="A327" s="367" t="n">
        <v>311</v>
      </c>
      <c r="B327" s="413" t="n"/>
      <c r="C327" s="376" t="inlineStr">
        <is>
          <t>101-1481</t>
        </is>
      </c>
      <c r="D327" s="428" t="inlineStr">
        <is>
          <t>Шурупы с полукруглой головкой 4x40 мм</t>
        </is>
      </c>
      <c r="E327" s="421" t="inlineStr">
        <is>
          <t>т</t>
        </is>
      </c>
      <c r="F327" s="376" t="n">
        <v>0.000149</v>
      </c>
      <c r="G327" s="430" t="n">
        <v>12430</v>
      </c>
      <c r="H327" s="345">
        <f>ROUND(F327*G327,2)</f>
        <v/>
      </c>
    </row>
    <row r="328">
      <c r="A328" s="367" t="n">
        <v>312</v>
      </c>
      <c r="B328" s="413" t="n"/>
      <c r="C328" s="376" t="inlineStr">
        <is>
          <t>507-0700</t>
        </is>
      </c>
      <c r="D328" s="428" t="inlineStr">
        <is>
          <t>Трубка поливинилхлоридная ХВТ</t>
        </is>
      </c>
      <c r="E328" s="421" t="inlineStr">
        <is>
          <t>кг</t>
        </is>
      </c>
      <c r="F328" s="376" t="n">
        <v>0.032</v>
      </c>
      <c r="G328" s="430" t="n">
        <v>41.7</v>
      </c>
      <c r="H328" s="345">
        <f>ROUND(F328*G328,2)</f>
        <v/>
      </c>
    </row>
    <row r="329">
      <c r="A329" s="367" t="n">
        <v>313</v>
      </c>
      <c r="B329" s="413" t="n"/>
      <c r="C329" s="376" t="inlineStr">
        <is>
          <t>101-2206</t>
        </is>
      </c>
      <c r="D329" s="428" t="inlineStr">
        <is>
          <t>Дюбели пластмассовые с шурупами 12х70 мм</t>
        </is>
      </c>
      <c r="E329" s="421" t="inlineStr">
        <is>
          <t>100 шт.</t>
        </is>
      </c>
      <c r="F329" s="376" t="n">
        <v>0.015</v>
      </c>
      <c r="G329" s="430" t="n">
        <v>83</v>
      </c>
      <c r="H329" s="345">
        <f>ROUND(F329*G329,2)</f>
        <v/>
      </c>
    </row>
    <row r="330" ht="51" customHeight="1" s="364">
      <c r="A330" s="367" t="n">
        <v>314</v>
      </c>
      <c r="B330" s="413" t="n"/>
      <c r="C330" s="376" t="inlineStr">
        <is>
          <t>508-0097</t>
        </is>
      </c>
      <c r="D330" s="42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30" s="421" t="inlineStr">
        <is>
          <t>10 м</t>
        </is>
      </c>
      <c r="F330" s="376" t="n">
        <v>0.02302</v>
      </c>
      <c r="G330" s="430" t="n">
        <v>50.24</v>
      </c>
      <c r="H330" s="345">
        <f>ROUND(F330*G330,2)</f>
        <v/>
      </c>
    </row>
    <row r="331" ht="25.5" customHeight="1" s="364">
      <c r="A331" s="367" t="n">
        <v>315</v>
      </c>
      <c r="B331" s="413" t="n"/>
      <c r="C331" s="376" t="inlineStr">
        <is>
          <t>506-1361</t>
        </is>
      </c>
      <c r="D331" s="428" t="inlineStr">
        <is>
          <t>Припои оловянно-свинцовые бессурьмянистые марки ПОС40</t>
        </is>
      </c>
      <c r="E331" s="421" t="inlineStr">
        <is>
          <t>кг</t>
        </is>
      </c>
      <c r="F331" s="376" t="n">
        <v>0.01</v>
      </c>
      <c r="G331" s="430" t="n">
        <v>65.75</v>
      </c>
      <c r="H331" s="345">
        <f>ROUND(F331*G331,2)</f>
        <v/>
      </c>
    </row>
    <row r="332" ht="25.5" customHeight="1" s="364">
      <c r="A332" s="367" t="n">
        <v>316</v>
      </c>
      <c r="B332" s="413" t="n"/>
      <c r="C332" s="376" t="inlineStr">
        <is>
          <t>408-0141</t>
        </is>
      </c>
      <c r="D332" s="428" t="inlineStr">
        <is>
          <t>Песок природный для строительных растворов средний</t>
        </is>
      </c>
      <c r="E332" s="421" t="inlineStr">
        <is>
          <t>м3</t>
        </is>
      </c>
      <c r="F332" s="376" t="n">
        <v>0.010779</v>
      </c>
      <c r="G332" s="430" t="n">
        <v>59.99</v>
      </c>
      <c r="H332" s="345">
        <f>ROUND(F332*G332,2)</f>
        <v/>
      </c>
    </row>
    <row r="333" ht="25.5" customHeight="1" s="364">
      <c r="A333" s="367" t="n">
        <v>317</v>
      </c>
      <c r="B333" s="413" t="n"/>
      <c r="C333" s="376" t="inlineStr">
        <is>
          <t>101-2499</t>
        </is>
      </c>
      <c r="D333" s="428" t="inlineStr">
        <is>
          <t>Лента изоляционная прорезиненная односторонняя ширина 20 мм, толщина 0,25-0,35 мм</t>
        </is>
      </c>
      <c r="E333" s="421" t="inlineStr">
        <is>
          <t>кг</t>
        </is>
      </c>
      <c r="F333" s="376" t="n">
        <v>0.018</v>
      </c>
      <c r="G333" s="430" t="n">
        <v>30.4</v>
      </c>
      <c r="H333" s="345">
        <f>ROUND(F333*G333,2)</f>
        <v/>
      </c>
    </row>
    <row r="334" ht="25.5" customHeight="1" s="364">
      <c r="A334" s="367" t="n">
        <v>318</v>
      </c>
      <c r="B334" s="413" t="n"/>
      <c r="C334" s="376" t="inlineStr">
        <is>
          <t>101-2036</t>
        </is>
      </c>
      <c r="D334" s="428" t="inlineStr">
        <is>
          <t>Болты с гайками и шайбами оцинкованные, диаметр 6 мм</t>
        </is>
      </c>
      <c r="E334" s="421" t="inlineStr">
        <is>
          <t>кг</t>
        </is>
      </c>
      <c r="F334" s="376" t="n">
        <v>0.0175</v>
      </c>
      <c r="G334" s="430" t="n">
        <v>28.22</v>
      </c>
      <c r="H334" s="345">
        <f>ROUND(F334*G334,2)</f>
        <v/>
      </c>
    </row>
    <row r="335">
      <c r="A335" s="367" t="n">
        <v>319</v>
      </c>
      <c r="B335" s="413" t="n"/>
      <c r="C335" s="376" t="inlineStr">
        <is>
          <t>101-4621</t>
        </is>
      </c>
      <c r="D335" s="428" t="inlineStr">
        <is>
          <t>Шуруп самонарезающий (LN) 3,5/11 мм</t>
        </is>
      </c>
      <c r="E335" s="421" t="inlineStr">
        <is>
          <t>100 шт.</t>
        </is>
      </c>
      <c r="F335" s="376" t="n">
        <v>0.232</v>
      </c>
      <c r="G335" s="430" t="n">
        <v>2</v>
      </c>
      <c r="H335" s="345">
        <f>ROUND(F335*G335,2)</f>
        <v/>
      </c>
    </row>
    <row r="336">
      <c r="A336" s="367" t="n">
        <v>320</v>
      </c>
      <c r="B336" s="413" t="n"/>
      <c r="C336" s="376" t="inlineStr">
        <is>
          <t>101-1665</t>
        </is>
      </c>
      <c r="D336" s="428" t="inlineStr">
        <is>
          <t>Лак электроизоляционный 318</t>
        </is>
      </c>
      <c r="E336" s="421" t="inlineStr">
        <is>
          <t>кг</t>
        </is>
      </c>
      <c r="F336" s="376" t="n">
        <v>0.007</v>
      </c>
      <c r="G336" s="430" t="n">
        <v>35.63</v>
      </c>
      <c r="H336" s="345">
        <f>ROUND(F336*G336,2)</f>
        <v/>
      </c>
    </row>
    <row r="337">
      <c r="A337" s="367" t="n">
        <v>321</v>
      </c>
      <c r="B337" s="413" t="n"/>
      <c r="C337" s="376" t="inlineStr">
        <is>
          <t>509-1210</t>
        </is>
      </c>
      <c r="D337" s="428" t="inlineStr">
        <is>
          <t>Вазелин технический</t>
        </is>
      </c>
      <c r="E337" s="421" t="inlineStr">
        <is>
          <t>кг</t>
        </is>
      </c>
      <c r="F337" s="376" t="n">
        <v>0.0045</v>
      </c>
      <c r="G337" s="430" t="n">
        <v>44.97</v>
      </c>
      <c r="H337" s="345">
        <f>ROUND(F337*G337,2)</f>
        <v/>
      </c>
    </row>
    <row r="338">
      <c r="A338" s="367" t="n">
        <v>322</v>
      </c>
      <c r="B338" s="413" t="n"/>
      <c r="C338" s="376" t="inlineStr">
        <is>
          <t>101-1757</t>
        </is>
      </c>
      <c r="D338" s="428" t="inlineStr">
        <is>
          <t>Ветошь</t>
        </is>
      </c>
      <c r="E338" s="421" t="inlineStr">
        <is>
          <t>кг</t>
        </is>
      </c>
      <c r="F338" s="376" t="n">
        <v>0.1031</v>
      </c>
      <c r="G338" s="430" t="n">
        <v>1.82</v>
      </c>
      <c r="H338" s="345">
        <f>ROUND(F338*G338,2)</f>
        <v/>
      </c>
    </row>
    <row r="339">
      <c r="A339" s="367" t="n">
        <v>323</v>
      </c>
      <c r="B339" s="413" t="n"/>
      <c r="C339" s="376" t="inlineStr">
        <is>
          <t>101-2365</t>
        </is>
      </c>
      <c r="D339" s="428" t="inlineStr">
        <is>
          <t>Нитки швейные</t>
        </is>
      </c>
      <c r="E339" s="421" t="inlineStr">
        <is>
          <t>кг</t>
        </is>
      </c>
      <c r="F339" s="376" t="n">
        <v>0.001</v>
      </c>
      <c r="G339" s="430" t="n">
        <v>133.05</v>
      </c>
      <c r="H339" s="345">
        <f>ROUND(F339*G339,2)</f>
        <v/>
      </c>
    </row>
    <row r="340">
      <c r="A340" s="367" t="n">
        <v>324</v>
      </c>
      <c r="B340" s="413" t="n"/>
      <c r="C340" s="376" t="inlineStr">
        <is>
          <t>101-1963</t>
        </is>
      </c>
      <c r="D340" s="428" t="inlineStr">
        <is>
          <t>Канифоль сосновая</t>
        </is>
      </c>
      <c r="E340" s="421" t="inlineStr">
        <is>
          <t>кг</t>
        </is>
      </c>
      <c r="F340" s="376" t="n">
        <v>0.001</v>
      </c>
      <c r="G340" s="430" t="n">
        <v>27.74</v>
      </c>
      <c r="H340" s="345">
        <f>ROUND(F340*G340,2)</f>
        <v/>
      </c>
    </row>
    <row r="341">
      <c r="A341" s="367" t="n">
        <v>325</v>
      </c>
      <c r="B341" s="413" t="n"/>
      <c r="C341" s="376" t="inlineStr">
        <is>
          <t>101-1964</t>
        </is>
      </c>
      <c r="D341" s="428" t="inlineStr">
        <is>
          <t>Шпагат бумажный</t>
        </is>
      </c>
      <c r="E341" s="421" t="inlineStr">
        <is>
          <t>кг</t>
        </is>
      </c>
      <c r="F341" s="376" t="n">
        <v>0.002</v>
      </c>
      <c r="G341" s="430" t="n">
        <v>11.5</v>
      </c>
      <c r="H341" s="345">
        <f>ROUND(F341*G341,2)</f>
        <v/>
      </c>
    </row>
    <row r="342">
      <c r="A342" s="367" t="n">
        <v>326</v>
      </c>
      <c r="B342" s="413" t="n"/>
      <c r="C342" s="376" t="inlineStr">
        <is>
          <t>405-0219</t>
        </is>
      </c>
      <c r="D342" s="428" t="inlineStr">
        <is>
          <t>Гипсовые вяжущие, марка Г3</t>
        </is>
      </c>
      <c r="E342" s="421" t="inlineStr">
        <is>
          <t>т</t>
        </is>
      </c>
      <c r="F342" s="376" t="n">
        <v>1e-05</v>
      </c>
      <c r="G342" s="430" t="n">
        <v>729.98</v>
      </c>
      <c r="H342" s="345">
        <f>ROUND(F342*G342,2)</f>
        <v/>
      </c>
    </row>
    <row r="345">
      <c r="B345" s="377" t="inlineStr">
        <is>
          <t>Составил ______________________    Д.Ю. Нефедова</t>
        </is>
      </c>
      <c r="C345" s="362" t="n"/>
    </row>
    <row r="346">
      <c r="B346" s="378" t="inlineStr">
        <is>
          <t xml:space="preserve">                         (подпись, инициалы, фамилия)</t>
        </is>
      </c>
    </row>
    <row r="348">
      <c r="B348" s="377" t="inlineStr">
        <is>
          <t>Проверил ______________________        А.В. Костянецкая</t>
        </is>
      </c>
    </row>
    <row r="349">
      <c r="B349" s="378" t="inlineStr">
        <is>
          <t xml:space="preserve">                        (подпись, инициалы, фамилия)</t>
        </is>
      </c>
    </row>
  </sheetData>
  <mergeCells count="16"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121:E121"/>
    <mergeCell ref="A116:E116"/>
    <mergeCell ref="A37:E37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8" sqref="C28"/>
    </sheetView>
  </sheetViews>
  <sheetFormatPr baseColWidth="8" defaultColWidth="9.140625" defaultRowHeight="15"/>
  <cols>
    <col width="4.140625" customWidth="1" style="364" min="1" max="1"/>
    <col width="36.28515625" customWidth="1" style="364" min="2" max="2"/>
    <col width="18.85546875" customWidth="1" style="364" min="3" max="3"/>
    <col width="18.28515625" customWidth="1" style="364" min="4" max="4"/>
    <col width="18.85546875" customWidth="1" style="364" min="5" max="5"/>
    <col width="9.140625" customWidth="1" style="364" min="6" max="6"/>
    <col width="13.42578125" customWidth="1" style="364" min="7" max="7"/>
    <col width="9.140625" customWidth="1" style="364" min="8" max="11"/>
    <col width="13.5703125" customWidth="1" style="364" min="12" max="12"/>
    <col width="9.140625" customWidth="1" style="364" min="13" max="13"/>
  </cols>
  <sheetData>
    <row r="1">
      <c r="B1" s="361" t="n"/>
      <c r="C1" s="361" t="n"/>
      <c r="D1" s="361" t="n"/>
      <c r="E1" s="361" t="n"/>
    </row>
    <row r="2">
      <c r="B2" s="361" t="n"/>
      <c r="C2" s="361" t="n"/>
      <c r="D2" s="361" t="n"/>
      <c r="E2" s="436" t="inlineStr">
        <is>
          <t>Приложение № 4</t>
        </is>
      </c>
    </row>
    <row r="3">
      <c r="B3" s="361" t="n"/>
      <c r="C3" s="361" t="n"/>
      <c r="D3" s="361" t="n"/>
      <c r="E3" s="361" t="n"/>
    </row>
    <row r="4">
      <c r="B4" s="361" t="n"/>
      <c r="C4" s="361" t="n"/>
      <c r="D4" s="361" t="n"/>
      <c r="E4" s="361" t="n"/>
    </row>
    <row r="5">
      <c r="B5" s="392" t="inlineStr">
        <is>
          <t>Ресурсная модель</t>
        </is>
      </c>
    </row>
    <row r="6">
      <c r="B6" s="272" t="n"/>
      <c r="C6" s="361" t="n"/>
      <c r="D6" s="361" t="n"/>
      <c r="E6" s="361" t="n"/>
    </row>
    <row r="7" ht="25.5" customHeight="1" s="364">
      <c r="B7" s="405" t="inlineStr">
        <is>
          <t>Наименование разрабатываемого показателя УНЦ — Ячейка автотрансформатора АТ 220(150)/110/НН, мощность 125МВА</t>
        </is>
      </c>
    </row>
    <row r="8">
      <c r="B8" s="417" t="inlineStr">
        <is>
          <t>Единица измерения  — 1 ячейка</t>
        </is>
      </c>
    </row>
    <row r="9">
      <c r="B9" s="272" t="n"/>
      <c r="C9" s="361" t="n"/>
      <c r="D9" s="361" t="n"/>
      <c r="E9" s="361" t="n"/>
    </row>
    <row r="10" ht="51" customHeight="1" s="364">
      <c r="B10" s="421" t="inlineStr">
        <is>
          <t>Наименование</t>
        </is>
      </c>
      <c r="C10" s="421" t="inlineStr">
        <is>
          <t>Сметная стоимость в ценах на 01.01.2023
 (руб.)</t>
        </is>
      </c>
      <c r="D10" s="421" t="inlineStr">
        <is>
          <t>Удельный вес, 
(в СМР)</t>
        </is>
      </c>
      <c r="E10" s="421" t="inlineStr">
        <is>
          <t>Удельный вес, % 
(от всего по РМ)</t>
        </is>
      </c>
    </row>
    <row r="11">
      <c r="B11" s="329" t="inlineStr">
        <is>
          <t>Оплата труда рабочих</t>
        </is>
      </c>
      <c r="C11" s="359">
        <f>'Прил.5 Расчет СМР и ОБ'!J14</f>
        <v/>
      </c>
      <c r="D11" s="266">
        <f>C11/$C$24</f>
        <v/>
      </c>
      <c r="E11" s="266">
        <f>C11/$C$40</f>
        <v/>
      </c>
    </row>
    <row r="12">
      <c r="B12" s="329" t="inlineStr">
        <is>
          <t>Эксплуатация машин основных</t>
        </is>
      </c>
      <c r="C12" s="359">
        <f>'Прил.5 Расчет СМР и ОБ'!J31</f>
        <v/>
      </c>
      <c r="D12" s="266">
        <f>C12/$C$24</f>
        <v/>
      </c>
      <c r="E12" s="266">
        <f>C12/$C$40</f>
        <v/>
      </c>
    </row>
    <row r="13">
      <c r="B13" s="329" t="inlineStr">
        <is>
          <t>Эксплуатация машин прочих</t>
        </is>
      </c>
      <c r="C13" s="359">
        <f>'Прил.5 Расчет СМР и ОБ'!J96</f>
        <v/>
      </c>
      <c r="D13" s="266">
        <f>C13/$C$24</f>
        <v/>
      </c>
      <c r="E13" s="266">
        <f>C13/$C$40</f>
        <v/>
      </c>
    </row>
    <row r="14">
      <c r="B14" s="329" t="inlineStr">
        <is>
          <t>ЭКСПЛУАТАЦИЯ МАШИН, ВСЕГО:</t>
        </is>
      </c>
      <c r="C14" s="359">
        <f>C13+C12</f>
        <v/>
      </c>
      <c r="D14" s="266">
        <f>C14/$C$24</f>
        <v/>
      </c>
      <c r="E14" s="266">
        <f>C14/$C$40</f>
        <v/>
      </c>
    </row>
    <row r="15">
      <c r="B15" s="329" t="inlineStr">
        <is>
          <t>в том числе зарплата машинистов</t>
        </is>
      </c>
      <c r="C15" s="359">
        <f>'Прил.5 Расчет СМР и ОБ'!J16</f>
        <v/>
      </c>
      <c r="D15" s="266">
        <f>C15/$C$24</f>
        <v/>
      </c>
      <c r="E15" s="266">
        <f>C15/$C$40</f>
        <v/>
      </c>
    </row>
    <row r="16">
      <c r="B16" s="329" t="inlineStr">
        <is>
          <t>Материалы основные</t>
        </is>
      </c>
      <c r="C16" s="359">
        <f>'Прил.5 Расчет СМР и ОБ'!J128</f>
        <v/>
      </c>
      <c r="D16" s="266">
        <f>C16/$C$24</f>
        <v/>
      </c>
      <c r="E16" s="266">
        <f>C16/$C$40</f>
        <v/>
      </c>
    </row>
    <row r="17">
      <c r="B17" s="329" t="inlineStr">
        <is>
          <t>Материалы прочие</t>
        </is>
      </c>
      <c r="C17" s="359">
        <f>'Прил.5 Расчет СМР и ОБ'!J332</f>
        <v/>
      </c>
      <c r="D17" s="266">
        <f>C17/$C$24</f>
        <v/>
      </c>
      <c r="E17" s="266">
        <f>C17/$C$40</f>
        <v/>
      </c>
      <c r="G17" s="270" t="n"/>
    </row>
    <row r="18">
      <c r="B18" s="329" t="inlineStr">
        <is>
          <t>МАТЕРИАЛЫ, ВСЕГО:</t>
        </is>
      </c>
      <c r="C18" s="359">
        <f>C17+C16</f>
        <v/>
      </c>
      <c r="D18" s="266">
        <f>C18/$C$24</f>
        <v/>
      </c>
      <c r="E18" s="266">
        <f>C18/$C$40</f>
        <v/>
      </c>
    </row>
    <row r="19">
      <c r="B19" s="329" t="inlineStr">
        <is>
          <t>ИТОГО</t>
        </is>
      </c>
      <c r="C19" s="359">
        <f>C18+C14+C11</f>
        <v/>
      </c>
      <c r="D19" s="266" t="n"/>
      <c r="E19" s="329" t="n"/>
    </row>
    <row r="20">
      <c r="B20" s="329" t="inlineStr">
        <is>
          <t>Сметная прибыль, руб.</t>
        </is>
      </c>
      <c r="C20" s="359">
        <f>ROUND(C21*(C11+C15),2)</f>
        <v/>
      </c>
      <c r="D20" s="266">
        <f>C20/$C$24</f>
        <v/>
      </c>
      <c r="E20" s="266">
        <f>C20/$C$40</f>
        <v/>
      </c>
    </row>
    <row r="21">
      <c r="B21" s="329" t="inlineStr">
        <is>
          <t>Сметная прибыль, %</t>
        </is>
      </c>
      <c r="C21" s="269">
        <f>'Прил.5 Расчет СМР и ОБ'!D336</f>
        <v/>
      </c>
      <c r="D21" s="266" t="n"/>
      <c r="E21" s="329" t="n"/>
    </row>
    <row r="22">
      <c r="B22" s="329" t="inlineStr">
        <is>
          <t>Накладные расходы, руб.</t>
        </is>
      </c>
      <c r="C22" s="359">
        <f>ROUND(C23*(C11+C15),2)</f>
        <v/>
      </c>
      <c r="D22" s="266">
        <f>C22/$C$24</f>
        <v/>
      </c>
      <c r="E22" s="266">
        <f>C22/$C$40</f>
        <v/>
      </c>
    </row>
    <row r="23">
      <c r="B23" s="329" t="inlineStr">
        <is>
          <t>Накладные расходы, %</t>
        </is>
      </c>
      <c r="C23" s="269">
        <f>'Прил.5 Расчет СМР и ОБ'!D335</f>
        <v/>
      </c>
      <c r="D23" s="266" t="n"/>
      <c r="E23" s="329" t="n"/>
    </row>
    <row r="24">
      <c r="B24" s="329" t="inlineStr">
        <is>
          <t>ВСЕГО СМР с НР и СП</t>
        </is>
      </c>
      <c r="C24" s="359">
        <f>C19+C20+C22</f>
        <v/>
      </c>
      <c r="D24" s="266">
        <f>C24/$C$24</f>
        <v/>
      </c>
      <c r="E24" s="266">
        <f>C24/$C$40</f>
        <v/>
      </c>
    </row>
    <row r="25" ht="25.5" customHeight="1" s="364">
      <c r="B25" s="329" t="inlineStr">
        <is>
          <t>ВСЕГО стоимость оборудования, в том числе</t>
        </is>
      </c>
      <c r="C25" s="359">
        <f>'Прил.5 Расчет СМР и ОБ'!J106</f>
        <v/>
      </c>
      <c r="D25" s="266" t="n"/>
      <c r="E25" s="266">
        <f>C25/$C$40</f>
        <v/>
      </c>
    </row>
    <row r="26" ht="25.5" customHeight="1" s="364">
      <c r="B26" s="329" t="inlineStr">
        <is>
          <t>стоимость оборудования технологического</t>
        </is>
      </c>
      <c r="C26" s="359">
        <f>'Прил.5 Расчет СМР и ОБ'!J107</f>
        <v/>
      </c>
      <c r="D26" s="266" t="n"/>
      <c r="E26" s="266">
        <f>C26/$C$40</f>
        <v/>
      </c>
    </row>
    <row r="27">
      <c r="B27" s="329" t="inlineStr">
        <is>
          <t>ИТОГО (СМР + ОБОРУДОВАНИЕ)</t>
        </is>
      </c>
      <c r="C27" s="330">
        <f>C24+C25</f>
        <v/>
      </c>
      <c r="D27" s="266" t="n"/>
      <c r="E27" s="266">
        <f>C27/$C$40</f>
        <v/>
      </c>
      <c r="G27" s="267" t="n"/>
    </row>
    <row r="28" ht="33" customHeight="1" s="364">
      <c r="B28" s="329" t="inlineStr">
        <is>
          <t>ПРОЧ. ЗАТР., УЧТЕННЫЕ ПОКАЗАТЕЛЕМ,  в том числе</t>
        </is>
      </c>
      <c r="C28" s="329" t="n"/>
      <c r="D28" s="329" t="n"/>
      <c r="E28" s="329" t="n"/>
    </row>
    <row r="29" ht="25.5" customHeight="1" s="364">
      <c r="B29" s="329" t="inlineStr">
        <is>
          <t>Временные здания и сооружения - 3,9%</t>
        </is>
      </c>
      <c r="C29" s="330">
        <f>ROUND(C24*3.9%,2)</f>
        <v/>
      </c>
      <c r="D29" s="329" t="n"/>
      <c r="E29" s="266">
        <f>C29/$C$40</f>
        <v/>
      </c>
    </row>
    <row r="30" ht="38.25" customHeight="1" s="364">
      <c r="B30" s="329" t="inlineStr">
        <is>
          <t>Дополнительные затраты при производстве строительно-монтажных работ в зимнее время - 2,1%</t>
        </is>
      </c>
      <c r="C30" s="330">
        <f>ROUND((C24+C29)*2.1%,2)</f>
        <v/>
      </c>
      <c r="D30" s="329" t="n"/>
      <c r="E30" s="266">
        <f>C30/$C$40</f>
        <v/>
      </c>
    </row>
    <row r="31">
      <c r="B31" s="329" t="inlineStr">
        <is>
          <t>Пусконаладочные работы</t>
        </is>
      </c>
      <c r="C31" s="330" t="n">
        <v>969897.8199999999</v>
      </c>
      <c r="D31" s="329" t="n"/>
      <c r="E31" s="266">
        <f>C31/$C$40</f>
        <v/>
      </c>
    </row>
    <row r="32" ht="25.5" customHeight="1" s="364">
      <c r="B32" s="329" t="inlineStr">
        <is>
          <t>Затраты по перевозке работников к месту работы и обратно</t>
        </is>
      </c>
      <c r="C32" s="330" t="n">
        <v>0</v>
      </c>
      <c r="D32" s="329" t="n"/>
      <c r="E32" s="266">
        <f>C32/$C$40</f>
        <v/>
      </c>
    </row>
    <row r="33" ht="25.5" customHeight="1" s="364">
      <c r="B33" s="329" t="inlineStr">
        <is>
          <t>Затраты, связанные с осуществлением работ вахтовым методом</t>
        </is>
      </c>
      <c r="C33" s="330">
        <f>ROUND(C27*0%,2)</f>
        <v/>
      </c>
      <c r="D33" s="329" t="n"/>
      <c r="E33" s="266">
        <f>C33/$C$40</f>
        <v/>
      </c>
    </row>
    <row r="34" ht="51" customHeight="1" s="364">
      <c r="B34" s="32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30" t="n">
        <v>0</v>
      </c>
      <c r="D34" s="329" t="n"/>
      <c r="E34" s="266">
        <f>C34/$C$40</f>
        <v/>
      </c>
    </row>
    <row r="35" ht="76.5" customHeight="1" s="364">
      <c r="B35" s="32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30">
        <f>ROUND(C27*0%,2)</f>
        <v/>
      </c>
      <c r="D35" s="329" t="n"/>
      <c r="E35" s="266">
        <f>C35/$C$40</f>
        <v/>
      </c>
    </row>
    <row r="36" ht="25.5" customHeight="1" s="364">
      <c r="B36" s="329" t="inlineStr">
        <is>
          <t>Строительный контроль и содержание службы заказчика - 2,14%</t>
        </is>
      </c>
      <c r="C36" s="330">
        <f>ROUND((C27+C32+C33+C34+C35+C29+C31+C30)*2.14%,2)</f>
        <v/>
      </c>
      <c r="D36" s="329" t="n"/>
      <c r="E36" s="266">
        <f>C36/$C$40</f>
        <v/>
      </c>
      <c r="G36" s="303" t="n"/>
      <c r="L36" s="267" t="n"/>
    </row>
    <row r="37">
      <c r="B37" s="329" t="inlineStr">
        <is>
          <t>Авторский надзор - 0,2%</t>
        </is>
      </c>
      <c r="C37" s="330">
        <f>ROUND((C27+C32+C33+C34+C35+C29+C31+C30)*0.2%,2)</f>
        <v/>
      </c>
      <c r="D37" s="329" t="n"/>
      <c r="E37" s="266">
        <f>C37/$C$40</f>
        <v/>
      </c>
      <c r="G37" s="304" t="n"/>
      <c r="L37" s="267" t="n"/>
    </row>
    <row r="38" ht="38.25" customHeight="1" s="364">
      <c r="B38" s="329" t="inlineStr">
        <is>
          <t>ИТОГО (СМР+ОБОРУДОВАНИЕ+ПРОЧ. ЗАТР., УЧТЕННЫЕ ПОКАЗАТЕЛЕМ)</t>
        </is>
      </c>
      <c r="C38" s="359">
        <f>C27+C32+C33+C34+C35+C29+C31+C30+C36+C37</f>
        <v/>
      </c>
      <c r="D38" s="329" t="n"/>
      <c r="E38" s="266">
        <f>C38/$C$40</f>
        <v/>
      </c>
    </row>
    <row r="39" ht="13.5" customHeight="1" s="364">
      <c r="B39" s="329" t="inlineStr">
        <is>
          <t>Непредвиденные расходы</t>
        </is>
      </c>
      <c r="C39" s="359">
        <f>ROUND(C38*3%,2)</f>
        <v/>
      </c>
      <c r="D39" s="329" t="n"/>
      <c r="E39" s="266">
        <f>C39/$C$38</f>
        <v/>
      </c>
    </row>
    <row r="40">
      <c r="B40" s="329" t="inlineStr">
        <is>
          <t>ВСЕГО:</t>
        </is>
      </c>
      <c r="C40" s="359">
        <f>C39+C38</f>
        <v/>
      </c>
      <c r="D40" s="329" t="n"/>
      <c r="E40" s="266">
        <f>C40/$C$40</f>
        <v/>
      </c>
    </row>
    <row r="41">
      <c r="B41" s="329" t="inlineStr">
        <is>
          <t>ИТОГО ПОКАЗАТЕЛЬ НА ЕД. ИЗМ.</t>
        </is>
      </c>
      <c r="C41" s="359">
        <f>C40/'Прил.5 Расчет СМР и ОБ'!E339</f>
        <v/>
      </c>
      <c r="D41" s="329" t="n"/>
      <c r="E41" s="329" t="n"/>
    </row>
    <row r="42">
      <c r="B42" s="263" t="n"/>
      <c r="C42" s="361" t="n"/>
      <c r="D42" s="361" t="n"/>
      <c r="E42" s="361" t="n"/>
    </row>
    <row r="43">
      <c r="B43" s="263" t="inlineStr">
        <is>
          <t>Составил ______________________    Д.Ю. Нефедова</t>
        </is>
      </c>
      <c r="C43" s="361" t="n"/>
      <c r="D43" s="361" t="n"/>
      <c r="E43" s="361" t="n"/>
    </row>
    <row r="44">
      <c r="B44" s="263" t="inlineStr">
        <is>
          <t xml:space="preserve">(должность, подпись, инициалы, фамилия) </t>
        </is>
      </c>
      <c r="C44" s="361" t="n"/>
      <c r="D44" s="361" t="n"/>
      <c r="E44" s="361" t="n"/>
    </row>
    <row r="45">
      <c r="B45" s="263" t="n"/>
      <c r="C45" s="361" t="n"/>
      <c r="D45" s="361" t="n"/>
      <c r="E45" s="361" t="n"/>
    </row>
    <row r="46">
      <c r="B46" s="263" t="inlineStr">
        <is>
          <t>Проверил ____________________________ А.В. Костянецкая</t>
        </is>
      </c>
      <c r="C46" s="361" t="n"/>
      <c r="D46" s="361" t="n"/>
      <c r="E46" s="361" t="n"/>
    </row>
    <row r="47">
      <c r="B47" s="417" t="inlineStr">
        <is>
          <t>(должность, подпись, инициалы, фамилия)</t>
        </is>
      </c>
      <c r="D47" s="361" t="n"/>
      <c r="E47" s="361" t="n"/>
    </row>
    <row r="49">
      <c r="B49" s="361" t="n"/>
      <c r="C49" s="361" t="n"/>
      <c r="D49" s="361" t="n"/>
      <c r="E49" s="361" t="n"/>
    </row>
    <row r="50">
      <c r="B50" s="361" t="n"/>
      <c r="C50" s="361" t="n"/>
      <c r="D50" s="361" t="n"/>
      <c r="E50" s="36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45"/>
  <sheetViews>
    <sheetView view="pageBreakPreview" topLeftCell="A102" workbookViewId="0">
      <selection activeCell="C28" sqref="C28"/>
    </sheetView>
  </sheetViews>
  <sheetFormatPr baseColWidth="8" defaultColWidth="9.140625" defaultRowHeight="15" outlineLevelRow="1"/>
  <cols>
    <col width="5.7109375" customWidth="1" style="362" min="1" max="1"/>
    <col width="22.5703125" customWidth="1" style="362" min="2" max="2"/>
    <col width="39.140625" customWidth="1" style="362" min="3" max="3"/>
    <col width="13.5703125" customWidth="1" style="362" min="4" max="4"/>
    <col width="12.7109375" customWidth="1" style="362" min="5" max="5"/>
    <col width="14.5703125" customWidth="1" style="362" min="6" max="6"/>
    <col width="13.42578125" customWidth="1" style="362" min="7" max="7"/>
    <col width="12.7109375" customWidth="1" style="362" min="8" max="8"/>
    <col width="16.28515625" customWidth="1" style="362" min="9" max="9"/>
    <col width="17.5703125" customWidth="1" style="362" min="10" max="10"/>
    <col width="10.85546875" customWidth="1" style="362" min="11" max="11"/>
    <col width="13.85546875" customWidth="1" style="362" min="12" max="12"/>
    <col width="9.140625" customWidth="1" style="364" min="13" max="13"/>
  </cols>
  <sheetData>
    <row r="1" s="364">
      <c r="A1" s="362" t="n"/>
      <c r="B1" s="362" t="n"/>
      <c r="C1" s="362" t="n"/>
      <c r="D1" s="362" t="n"/>
      <c r="E1" s="362" t="n"/>
      <c r="F1" s="362" t="n"/>
      <c r="G1" s="362" t="n"/>
      <c r="H1" s="362" t="n"/>
      <c r="I1" s="362" t="n"/>
      <c r="J1" s="362" t="n"/>
      <c r="K1" s="362" t="n"/>
      <c r="L1" s="362" t="n"/>
      <c r="M1" s="362" t="n"/>
      <c r="N1" s="362" t="n"/>
    </row>
    <row r="2" ht="15.75" customHeight="1" s="364">
      <c r="A2" s="362" t="n"/>
      <c r="B2" s="362" t="n"/>
      <c r="C2" s="362" t="n"/>
      <c r="D2" s="362" t="n"/>
      <c r="E2" s="362" t="n"/>
      <c r="F2" s="362" t="n"/>
      <c r="G2" s="362" t="n"/>
      <c r="H2" s="418" t="inlineStr">
        <is>
          <t>Приложение №5</t>
        </is>
      </c>
      <c r="K2" s="362" t="n"/>
      <c r="L2" s="362" t="n"/>
      <c r="M2" s="362" t="n"/>
      <c r="N2" s="362" t="n"/>
    </row>
    <row r="3" s="364">
      <c r="A3" s="362" t="n"/>
      <c r="B3" s="362" t="n"/>
      <c r="C3" s="362" t="n"/>
      <c r="D3" s="362" t="n"/>
      <c r="E3" s="362" t="n"/>
      <c r="F3" s="362" t="n"/>
      <c r="G3" s="362" t="n"/>
      <c r="H3" s="362" t="n"/>
      <c r="I3" s="362" t="n"/>
      <c r="J3" s="362" t="n"/>
      <c r="K3" s="362" t="n"/>
      <c r="L3" s="362" t="n"/>
      <c r="M3" s="362" t="n"/>
      <c r="N3" s="362" t="n"/>
    </row>
    <row r="4" ht="12.75" customFormat="1" customHeight="1" s="361">
      <c r="A4" s="392" t="inlineStr">
        <is>
          <t>Расчет стоимости СМР и оборудования</t>
        </is>
      </c>
    </row>
    <row r="5" ht="12.75" customFormat="1" customHeight="1" s="361">
      <c r="A5" s="392" t="n"/>
      <c r="B5" s="392" t="n"/>
      <c r="C5" s="443" t="n"/>
      <c r="D5" s="392" t="n"/>
      <c r="E5" s="392" t="n"/>
      <c r="F5" s="392" t="n"/>
      <c r="G5" s="392" t="n"/>
      <c r="H5" s="392" t="n"/>
      <c r="I5" s="392" t="n"/>
      <c r="J5" s="392" t="n"/>
    </row>
    <row r="6" ht="12.75" customFormat="1" customHeight="1" s="361">
      <c r="A6" s="230" t="inlineStr">
        <is>
          <t>Наименование разрабатываемого показателя УНЦ</t>
        </is>
      </c>
      <c r="B6" s="307" t="n"/>
      <c r="C6" s="307" t="n"/>
      <c r="D6" s="395" t="inlineStr">
        <is>
          <t>Ячейка автотрансформатора АТ 220(150)/110/НН, мощность 125МВА</t>
        </is>
      </c>
    </row>
    <row r="7" ht="12.75" customFormat="1" customHeight="1" s="361">
      <c r="A7" s="395" t="inlineStr">
        <is>
          <t>Единица измерения  — 1 ячейка</t>
        </is>
      </c>
      <c r="I7" s="405" t="n"/>
      <c r="J7" s="405" t="n"/>
    </row>
    <row r="8" ht="15" customFormat="1" customHeight="1" s="361">
      <c r="A8" s="395" t="n"/>
    </row>
    <row r="9" ht="29.25" customHeight="1" s="364">
      <c r="A9" s="421" t="inlineStr">
        <is>
          <t>№ пп.</t>
        </is>
      </c>
      <c r="B9" s="421" t="inlineStr">
        <is>
          <t>Код ресурса</t>
        </is>
      </c>
      <c r="C9" s="421" t="inlineStr">
        <is>
          <t>Наименование</t>
        </is>
      </c>
      <c r="D9" s="421" t="inlineStr">
        <is>
          <t>Ед. изм.</t>
        </is>
      </c>
      <c r="E9" s="421" t="inlineStr">
        <is>
          <t>Кол-во единиц по проектным данным</t>
        </is>
      </c>
      <c r="F9" s="421" t="inlineStr">
        <is>
          <t>Сметная стоимость в ценах на 01.01.2000 (руб.)</t>
        </is>
      </c>
      <c r="G9" s="487" t="n"/>
      <c r="H9" s="421" t="inlineStr">
        <is>
          <t>Удельный вес, %</t>
        </is>
      </c>
      <c r="I9" s="421" t="inlineStr">
        <is>
          <t>Сметная стоимость в ценах на 01.01.2023 (руб.)</t>
        </is>
      </c>
      <c r="J9" s="487" t="n"/>
      <c r="K9" s="362" t="n"/>
      <c r="L9" s="362" t="n"/>
      <c r="M9" s="362" t="n"/>
      <c r="N9" s="362" t="n"/>
    </row>
    <row r="10" ht="22.5" customHeight="1" s="364">
      <c r="A10" s="489" t="n"/>
      <c r="B10" s="489" t="n"/>
      <c r="C10" s="489" t="n"/>
      <c r="D10" s="489" t="n"/>
      <c r="E10" s="489" t="n"/>
      <c r="F10" s="421" t="inlineStr">
        <is>
          <t>на ед. изм.</t>
        </is>
      </c>
      <c r="G10" s="421" t="inlineStr">
        <is>
          <t>общая</t>
        </is>
      </c>
      <c r="H10" s="489" t="n"/>
      <c r="I10" s="421" t="inlineStr">
        <is>
          <t>на ед. изм.</t>
        </is>
      </c>
      <c r="J10" s="421" t="inlineStr">
        <is>
          <t>общая</t>
        </is>
      </c>
      <c r="K10" s="362" t="n"/>
      <c r="L10" s="362" t="n"/>
      <c r="M10" s="362" t="n"/>
      <c r="N10" s="362" t="n"/>
    </row>
    <row r="11" s="364">
      <c r="A11" s="421" t="n">
        <v>1</v>
      </c>
      <c r="B11" s="421" t="n">
        <v>2</v>
      </c>
      <c r="C11" s="421" t="n">
        <v>3</v>
      </c>
      <c r="D11" s="421" t="n">
        <v>4</v>
      </c>
      <c r="E11" s="421" t="n">
        <v>5</v>
      </c>
      <c r="F11" s="421" t="n">
        <v>6</v>
      </c>
      <c r="G11" s="421" t="n">
        <v>7</v>
      </c>
      <c r="H11" s="421" t="n">
        <v>8</v>
      </c>
      <c r="I11" s="422" t="n">
        <v>9</v>
      </c>
      <c r="J11" s="422" t="n">
        <v>10</v>
      </c>
      <c r="K11" s="362" t="n"/>
      <c r="L11" s="362" t="n"/>
      <c r="M11" s="362" t="n"/>
      <c r="N11" s="362" t="n"/>
    </row>
    <row r="12">
      <c r="A12" s="421" t="n"/>
      <c r="B12" s="411" t="inlineStr">
        <is>
          <t>Затраты труда рабочих-строителей</t>
        </is>
      </c>
      <c r="C12" s="486" t="n"/>
      <c r="D12" s="486" t="n"/>
      <c r="E12" s="486" t="n"/>
      <c r="F12" s="486" t="n"/>
      <c r="G12" s="486" t="n"/>
      <c r="H12" s="487" t="n"/>
      <c r="I12" s="218" t="n"/>
      <c r="J12" s="218" t="n"/>
    </row>
    <row r="13" ht="25.5" customHeight="1" s="364">
      <c r="A13" s="421" t="n">
        <v>1</v>
      </c>
      <c r="B13" s="376" t="inlineStr">
        <is>
          <t>1-3-9</t>
        </is>
      </c>
      <c r="C13" s="428" t="inlineStr">
        <is>
          <t>Затраты труда рабочих-строителей среднего разряда (3,9)</t>
        </is>
      </c>
      <c r="D13" s="421" t="inlineStr">
        <is>
          <t>чел.-ч.</t>
        </is>
      </c>
      <c r="E13" s="227" t="n">
        <v>12260.304942166</v>
      </c>
      <c r="F13" s="345" t="n">
        <v>9.51</v>
      </c>
      <c r="G13" s="345" t="n">
        <v>116595.5</v>
      </c>
      <c r="H13" s="346">
        <f>G13/G14</f>
        <v/>
      </c>
      <c r="I13" s="345">
        <f>ФОТр.тек.!E13</f>
        <v/>
      </c>
      <c r="J13" s="345">
        <f>ROUND(I13*E13,2)</f>
        <v/>
      </c>
    </row>
    <row r="14" ht="25.5" customFormat="1" customHeight="1" s="362">
      <c r="A14" s="421" t="n"/>
      <c r="B14" s="421" t="n"/>
      <c r="C14" s="411" t="inlineStr">
        <is>
          <t>Итого по разделу "Затраты труда рабочих-строителей"</t>
        </is>
      </c>
      <c r="D14" s="421" t="inlineStr">
        <is>
          <t>чел.-ч.</t>
        </is>
      </c>
      <c r="E14" s="227">
        <f>E13</f>
        <v/>
      </c>
      <c r="F14" s="345" t="n"/>
      <c r="G14" s="345">
        <f>SUM(G13:G13)</f>
        <v/>
      </c>
      <c r="H14" s="431" t="n">
        <v>1</v>
      </c>
      <c r="I14" s="218" t="n"/>
      <c r="J14" s="345">
        <f>SUM(J13:J13)</f>
        <v/>
      </c>
    </row>
    <row r="15" ht="14.25" customFormat="1" customHeight="1" s="362">
      <c r="A15" s="421" t="n"/>
      <c r="B15" s="428" t="inlineStr">
        <is>
          <t>Затраты труда машинистов</t>
        </is>
      </c>
      <c r="C15" s="486" t="n"/>
      <c r="D15" s="486" t="n"/>
      <c r="E15" s="486" t="n"/>
      <c r="F15" s="486" t="n"/>
      <c r="G15" s="486" t="n"/>
      <c r="H15" s="487" t="n"/>
      <c r="I15" s="218" t="n"/>
      <c r="J15" s="218" t="n"/>
    </row>
    <row r="16" ht="14.25" customFormat="1" customHeight="1" s="362">
      <c r="A16" s="421" t="n">
        <v>2</v>
      </c>
      <c r="B16" s="421" t="n">
        <v>2</v>
      </c>
      <c r="C16" s="428" t="inlineStr">
        <is>
          <t>Затраты труда машинистов</t>
        </is>
      </c>
      <c r="D16" s="421" t="inlineStr">
        <is>
          <t>чел.-ч.</t>
        </is>
      </c>
      <c r="E16" s="227" t="n">
        <v>2814.69</v>
      </c>
      <c r="F16" s="345">
        <f>G16/E16</f>
        <v/>
      </c>
      <c r="G16" s="345" t="n">
        <v>37040.11</v>
      </c>
      <c r="H16" s="431" t="n">
        <v>1</v>
      </c>
      <c r="I16" s="345">
        <f>ROUND(F16*Прил.10!D11,2)</f>
        <v/>
      </c>
      <c r="J16" s="345">
        <f>ROUND(I16*E16,2)</f>
        <v/>
      </c>
    </row>
    <row r="17" ht="14.25" customFormat="1" customHeight="1" s="362">
      <c r="A17" s="421" t="n"/>
      <c r="B17" s="411" t="inlineStr">
        <is>
          <t>Машины и механизмы</t>
        </is>
      </c>
      <c r="C17" s="486" t="n"/>
      <c r="D17" s="486" t="n"/>
      <c r="E17" s="486" t="n"/>
      <c r="F17" s="486" t="n"/>
      <c r="G17" s="486" t="n"/>
      <c r="H17" s="487" t="n"/>
      <c r="I17" s="218" t="n"/>
      <c r="J17" s="218" t="n"/>
    </row>
    <row r="18" ht="14.25" customFormat="1" customHeight="1" s="362">
      <c r="A18" s="421" t="n"/>
      <c r="B18" s="428" t="inlineStr">
        <is>
          <t>Основные машины и механизмы</t>
        </is>
      </c>
      <c r="C18" s="486" t="n"/>
      <c r="D18" s="486" t="n"/>
      <c r="E18" s="486" t="n"/>
      <c r="F18" s="486" t="n"/>
      <c r="G18" s="486" t="n"/>
      <c r="H18" s="487" t="n"/>
      <c r="I18" s="218" t="n"/>
      <c r="J18" s="218" t="n"/>
    </row>
    <row r="19" ht="25.5" customFormat="1" customHeight="1" s="362">
      <c r="A19" s="421" t="n">
        <v>3</v>
      </c>
      <c r="B19" s="376" t="inlineStr">
        <is>
          <t>91.02.02-003</t>
        </is>
      </c>
      <c r="C19" s="428" t="inlineStr">
        <is>
          <t>Агрегаты копровые без дизель-молота на базе экскаватора с емкостью ковша 1 м3</t>
        </is>
      </c>
      <c r="D19" s="421" t="inlineStr">
        <is>
          <t>маш.-ч</t>
        </is>
      </c>
      <c r="E19" s="227" t="n">
        <v>369.1968</v>
      </c>
      <c r="F19" s="430" t="n">
        <v>200.67</v>
      </c>
      <c r="G19" s="345">
        <f>ROUND(E19*F19,2)</f>
        <v/>
      </c>
      <c r="H19" s="346">
        <f>G19/$G$97</f>
        <v/>
      </c>
      <c r="I19" s="345">
        <f>ROUND(F19*Прил.10!$D$12,2)</f>
        <v/>
      </c>
      <c r="J19" s="345">
        <f>ROUND(I19*E19,2)</f>
        <v/>
      </c>
    </row>
    <row r="20" ht="25.5" customFormat="1" customHeight="1" s="362">
      <c r="A20" s="421" t="n">
        <v>4</v>
      </c>
      <c r="B20" s="376" t="inlineStr">
        <is>
          <t>91.05.05-014</t>
        </is>
      </c>
      <c r="C20" s="428" t="inlineStr">
        <is>
          <t>Краны на автомобильном ходу, грузоподъемность 10 т</t>
        </is>
      </c>
      <c r="D20" s="421" t="inlineStr">
        <is>
          <t>маш.-ч</t>
        </is>
      </c>
      <c r="E20" s="227" t="n">
        <v>411.183472</v>
      </c>
      <c r="F20" s="430" t="n">
        <v>111.99</v>
      </c>
      <c r="G20" s="345">
        <f>ROUND(E20*F20,2)</f>
        <v/>
      </c>
      <c r="H20" s="346">
        <f>G20/$G$97</f>
        <v/>
      </c>
      <c r="I20" s="345">
        <f>ROUND(F20*Прил.10!$D$12,2)</f>
        <v/>
      </c>
      <c r="J20" s="345">
        <f>ROUND(I20*E20,2)</f>
        <v/>
      </c>
    </row>
    <row r="21" ht="51" customFormat="1" customHeight="1" s="362">
      <c r="A21" s="421" t="n">
        <v>5</v>
      </c>
      <c r="B21" s="376" t="inlineStr">
        <is>
          <t>91.04.01-021</t>
        </is>
      </c>
      <c r="C21" s="42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21" t="inlineStr">
        <is>
          <t>маш.-ч</t>
        </is>
      </c>
      <c r="E21" s="227" t="n">
        <v>455.683</v>
      </c>
      <c r="F21" s="430" t="n">
        <v>87.59999999999999</v>
      </c>
      <c r="G21" s="345">
        <f>ROUND(E21*F21,2)</f>
        <v/>
      </c>
      <c r="H21" s="346">
        <f>G21/$G$97</f>
        <v/>
      </c>
      <c r="I21" s="345">
        <f>ROUND(F21*Прил.10!$D$12,2)</f>
        <v/>
      </c>
      <c r="J21" s="345">
        <f>ROUND(I21*E21,2)</f>
        <v/>
      </c>
    </row>
    <row r="22" ht="14.25" customFormat="1" customHeight="1" s="362">
      <c r="A22" s="421" t="n">
        <v>6</v>
      </c>
      <c r="B22" s="376" t="inlineStr">
        <is>
          <t>91.21.22-447</t>
        </is>
      </c>
      <c r="C22" s="428" t="inlineStr">
        <is>
          <t>Установки электрометаллизационные</t>
        </is>
      </c>
      <c r="D22" s="421" t="inlineStr">
        <is>
          <t>маш.-ч</t>
        </is>
      </c>
      <c r="E22" s="227" t="n">
        <v>397.81131</v>
      </c>
      <c r="F22" s="430" t="n">
        <v>74.23999999999999</v>
      </c>
      <c r="G22" s="345">
        <f>ROUND(E22*F22,2)</f>
        <v/>
      </c>
      <c r="H22" s="346">
        <f>G22/$G$97</f>
        <v/>
      </c>
      <c r="I22" s="345">
        <f>ROUND(F22*Прил.10!$D$12,2)</f>
        <v/>
      </c>
      <c r="J22" s="345">
        <f>ROUND(I22*E22,2)</f>
        <v/>
      </c>
    </row>
    <row r="23" ht="14.25" customFormat="1" customHeight="1" s="362">
      <c r="A23" s="421" t="n">
        <v>7</v>
      </c>
      <c r="B23" s="376" t="inlineStr">
        <is>
          <t>91.02.03-024</t>
        </is>
      </c>
      <c r="C23" s="428" t="inlineStr">
        <is>
          <t>Дизель-молоты 2,5 т</t>
        </is>
      </c>
      <c r="D23" s="421" t="inlineStr">
        <is>
          <t>маш.-ч</t>
        </is>
      </c>
      <c r="E23" s="227" t="n">
        <v>369.1968</v>
      </c>
      <c r="F23" s="430" t="n">
        <v>70.67</v>
      </c>
      <c r="G23" s="345">
        <f>ROUND(E23*F23,2)</f>
        <v/>
      </c>
      <c r="H23" s="346">
        <f>G23/$G$97</f>
        <v/>
      </c>
      <c r="I23" s="345">
        <f>ROUND(F23*Прил.10!$D$12,2)</f>
        <v/>
      </c>
      <c r="J23" s="345">
        <f>ROUND(I23*E23,2)</f>
        <v/>
      </c>
    </row>
    <row r="24" ht="25.5" customFormat="1" customHeight="1" s="362">
      <c r="A24" s="421" t="n">
        <v>8</v>
      </c>
      <c r="B24" s="376" t="inlineStr">
        <is>
          <t>91.10.01-002</t>
        </is>
      </c>
      <c r="C24" s="428" t="inlineStr">
        <is>
          <t>Агрегаты наполнительно-опрессовочные до 300 м3/ч</t>
        </is>
      </c>
      <c r="D24" s="421" t="inlineStr">
        <is>
          <t>маш.-ч</t>
        </is>
      </c>
      <c r="E24" s="227" t="n">
        <v>66.78</v>
      </c>
      <c r="F24" s="430" t="n">
        <v>287.99</v>
      </c>
      <c r="G24" s="345">
        <f>ROUND(E24*F24,2)</f>
        <v/>
      </c>
      <c r="H24" s="346">
        <f>G24/$G$97</f>
        <v/>
      </c>
      <c r="I24" s="345">
        <f>ROUND(F24*Прил.10!$D$12,2)</f>
        <v/>
      </c>
      <c r="J24" s="345">
        <f>ROUND(I24*E24,2)</f>
        <v/>
      </c>
    </row>
    <row r="25" ht="51" customFormat="1" customHeight="1" s="362">
      <c r="A25" s="421" t="n">
        <v>9</v>
      </c>
      <c r="B25" s="376" t="inlineStr">
        <is>
          <t>91.18.01-007</t>
        </is>
      </c>
      <c r="C25" s="4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21" t="inlineStr">
        <is>
          <t>маш.-ч</t>
        </is>
      </c>
      <c r="E25" s="227" t="n">
        <v>155.3914</v>
      </c>
      <c r="F25" s="430" t="n">
        <v>90</v>
      </c>
      <c r="G25" s="345">
        <f>ROUND(E25*F25,2)</f>
        <v/>
      </c>
      <c r="H25" s="346">
        <f>G25/$G$97</f>
        <v/>
      </c>
      <c r="I25" s="345">
        <f>ROUND(F25*Прил.10!$D$12,2)</f>
        <v/>
      </c>
      <c r="J25" s="345">
        <f>ROUND(I25*E25,2)</f>
        <v/>
      </c>
    </row>
    <row r="26" ht="25.5" customFormat="1" customHeight="1" s="362">
      <c r="A26" s="421" t="n">
        <v>10</v>
      </c>
      <c r="B26" s="376" t="inlineStr">
        <is>
          <t>91.10.05-001</t>
        </is>
      </c>
      <c r="C26" s="428" t="inlineStr">
        <is>
          <t>Трубоукладчики для труб диаметром 800-1000 мм, грузоподъемность 35 т</t>
        </is>
      </c>
      <c r="D26" s="421" t="inlineStr">
        <is>
          <t>маш.-ч</t>
        </is>
      </c>
      <c r="E26" s="227" t="n">
        <v>63.0336</v>
      </c>
      <c r="F26" s="430" t="n">
        <v>175.35</v>
      </c>
      <c r="G26" s="345">
        <f>ROUND(E26*F26,2)</f>
        <v/>
      </c>
      <c r="H26" s="346">
        <f>G26/$G$97</f>
        <v/>
      </c>
      <c r="I26" s="345">
        <f>ROUND(F26*Прил.10!$D$12,2)</f>
        <v/>
      </c>
      <c r="J26" s="345">
        <f>ROUND(I26*E26,2)</f>
        <v/>
      </c>
    </row>
    <row r="27" ht="25.5" customFormat="1" customHeight="1" s="362">
      <c r="A27" s="421" t="n">
        <v>11</v>
      </c>
      <c r="B27" s="376" t="inlineStr">
        <is>
          <t>91.05.06-012</t>
        </is>
      </c>
      <c r="C27" s="428" t="inlineStr">
        <is>
          <t>Краны на гусеничном ходу, грузоподъемность до 16 т</t>
        </is>
      </c>
      <c r="D27" s="421" t="inlineStr">
        <is>
          <t>маш.-ч</t>
        </is>
      </c>
      <c r="E27" s="227" t="n">
        <v>101.27974</v>
      </c>
      <c r="F27" s="430" t="n">
        <v>96.89</v>
      </c>
      <c r="G27" s="345">
        <f>ROUND(E27*F27,2)</f>
        <v/>
      </c>
      <c r="H27" s="346">
        <f>G27/$G$97</f>
        <v/>
      </c>
      <c r="I27" s="345">
        <f>ROUND(F27*Прил.10!$D$12,2)</f>
        <v/>
      </c>
      <c r="J27" s="345">
        <f>ROUND(I27*E27,2)</f>
        <v/>
      </c>
    </row>
    <row r="28" ht="25.5" customFormat="1" customHeight="1" s="362">
      <c r="A28" s="421" t="n">
        <v>12</v>
      </c>
      <c r="B28" s="376" t="inlineStr">
        <is>
          <t>91.14.03-002</t>
        </is>
      </c>
      <c r="C28" s="428" t="inlineStr">
        <is>
          <t>Автомобили-самосвалы, грузоподъемность до 10 т</t>
        </is>
      </c>
      <c r="D28" s="421" t="inlineStr">
        <is>
          <t>маш.-ч</t>
        </is>
      </c>
      <c r="E28" s="227" t="n">
        <v>102.697776</v>
      </c>
      <c r="F28" s="430" t="n">
        <v>87.48999999999999</v>
      </c>
      <c r="G28" s="345">
        <f>ROUND(E28*F28,2)</f>
        <v/>
      </c>
      <c r="H28" s="346">
        <f>G28/$G$97</f>
        <v/>
      </c>
      <c r="I28" s="345">
        <f>ROUND(F28*Прил.10!$D$12,2)</f>
        <v/>
      </c>
      <c r="J28" s="345">
        <f>ROUND(I28*E28,2)</f>
        <v/>
      </c>
    </row>
    <row r="29" ht="25.5" customFormat="1" customHeight="1" s="362">
      <c r="A29" s="421" t="n">
        <v>13</v>
      </c>
      <c r="B29" s="376" t="inlineStr">
        <is>
          <t>91.21.22-432</t>
        </is>
      </c>
      <c r="C29" s="428" t="inlineStr">
        <is>
          <t>Установки вакуумной обработки трансформаторного масла</t>
        </is>
      </c>
      <c r="D29" s="421" t="inlineStr">
        <is>
          <t>маш.-ч</t>
        </is>
      </c>
      <c r="E29" s="227" t="n">
        <v>102.28</v>
      </c>
      <c r="F29" s="430" t="n">
        <v>77.03</v>
      </c>
      <c r="G29" s="345">
        <f>ROUND(E29*F29,2)</f>
        <v/>
      </c>
      <c r="H29" s="346">
        <f>G29/$G$97</f>
        <v/>
      </c>
      <c r="I29" s="345">
        <f>ROUND(F29*Прил.10!$D$12,2)</f>
        <v/>
      </c>
      <c r="J29" s="345">
        <f>ROUND(I29*E29,2)</f>
        <v/>
      </c>
    </row>
    <row r="30" ht="25.5" customFormat="1" customHeight="1" s="362">
      <c r="A30" s="421" t="n">
        <v>14</v>
      </c>
      <c r="B30" s="376" t="inlineStr">
        <is>
          <t>91.05.05-014</t>
        </is>
      </c>
      <c r="C30" s="428" t="inlineStr">
        <is>
          <t>Краны на автомобильном ходу, грузоподъемность 10 т</t>
        </is>
      </c>
      <c r="D30" s="421" t="inlineStr">
        <is>
          <t>маш.-ч</t>
        </is>
      </c>
      <c r="E30" s="227" t="n">
        <v>61.35</v>
      </c>
      <c r="F30" s="430" t="n">
        <v>111.99</v>
      </c>
      <c r="G30" s="345">
        <f>ROUND(E30*F30,2)</f>
        <v/>
      </c>
      <c r="H30" s="346">
        <f>G30/$G$97</f>
        <v/>
      </c>
      <c r="I30" s="345">
        <f>ROUND(F30*Прил.10!$D$12,2)</f>
        <v/>
      </c>
      <c r="J30" s="345">
        <f>ROUND(I30*E30,2)</f>
        <v/>
      </c>
    </row>
    <row r="31" ht="14.25" customFormat="1" customHeight="1" s="362">
      <c r="A31" s="421" t="n"/>
      <c r="B31" s="421" t="n"/>
      <c r="C31" s="428" t="inlineStr">
        <is>
          <t>Итого основные машины и механизмы</t>
        </is>
      </c>
      <c r="D31" s="421" t="n"/>
      <c r="E31" s="227" t="n"/>
      <c r="F31" s="345" t="n"/>
      <c r="G31" s="345">
        <f>SUM(G19:G30)</f>
        <v/>
      </c>
      <c r="H31" s="431">
        <f>G31/G97</f>
        <v/>
      </c>
      <c r="I31" s="352" t="n"/>
      <c r="J31" s="345">
        <f>SUM(J19:J30)</f>
        <v/>
      </c>
    </row>
    <row r="32" hidden="1" outlineLevel="1" ht="25.5" customFormat="1" customHeight="1" s="362">
      <c r="A32" s="421" t="n">
        <v>15</v>
      </c>
      <c r="B32" s="376" t="inlineStr">
        <is>
          <t>91.14.02-001</t>
        </is>
      </c>
      <c r="C32" s="428" t="inlineStr">
        <is>
          <t>Автомобили бортовые, грузоподъемность до 5 т</t>
        </is>
      </c>
      <c r="D32" s="421" t="inlineStr">
        <is>
          <t>маш.-ч</t>
        </is>
      </c>
      <c r="E32" s="227" t="n">
        <v>97.764421</v>
      </c>
      <c r="F32" s="430" t="n">
        <v>65.70999999999999</v>
      </c>
      <c r="G32" s="345">
        <f>ROUND(E32*F32,2)</f>
        <v/>
      </c>
      <c r="H32" s="346">
        <f>G32/$G$97</f>
        <v/>
      </c>
      <c r="I32" s="345">
        <f>ROUND(F32*Прил.10!$D$12,2)</f>
        <v/>
      </c>
      <c r="J32" s="345">
        <f>ROUND(I32*E32,2)</f>
        <v/>
      </c>
    </row>
    <row r="33" hidden="1" outlineLevel="1" ht="38.25" customFormat="1" customHeight="1" s="362">
      <c r="A33" s="421" t="n">
        <v>16</v>
      </c>
      <c r="B33" s="376" t="n">
        <v>60247</v>
      </c>
      <c r="C33" s="428" t="inlineStr">
        <is>
          <t>Экскаваторы одноковшовые дизельные на гусеничном ходу при работе на других видах строительства 0,5 м3</t>
        </is>
      </c>
      <c r="D33" s="421" t="inlineStr">
        <is>
          <t>маш.-ч</t>
        </is>
      </c>
      <c r="E33" s="227" t="n">
        <v>57.210535</v>
      </c>
      <c r="F33" s="430" t="n">
        <v>100</v>
      </c>
      <c r="G33" s="345">
        <f>ROUND(E33*F33,2)</f>
        <v/>
      </c>
      <c r="H33" s="346">
        <f>G33/$G$97</f>
        <v/>
      </c>
      <c r="I33" s="345">
        <f>ROUND(F33*Прил.10!$D$12,2)</f>
        <v/>
      </c>
      <c r="J33" s="345">
        <f>ROUND(I33*E33,2)</f>
        <v/>
      </c>
    </row>
    <row r="34" hidden="1" outlineLevel="1" ht="25.5" customFormat="1" customHeight="1" s="362">
      <c r="A34" s="421" t="n">
        <v>17</v>
      </c>
      <c r="B34" s="376" t="n">
        <v>30902</v>
      </c>
      <c r="C34" s="428" t="inlineStr">
        <is>
          <t>Подъемники гидравлические высотой подъема 10 м</t>
        </is>
      </c>
      <c r="D34" s="421" t="inlineStr">
        <is>
          <t>маш.-ч</t>
        </is>
      </c>
      <c r="E34" s="227" t="n">
        <v>152.8432</v>
      </c>
      <c r="F34" s="430" t="n">
        <v>29.6</v>
      </c>
      <c r="G34" s="345">
        <f>ROUND(E34*F34,2)</f>
        <v/>
      </c>
      <c r="H34" s="346">
        <f>G34/$G$97</f>
        <v/>
      </c>
      <c r="I34" s="345">
        <f>ROUND(F34*Прил.10!$D$12,2)</f>
        <v/>
      </c>
      <c r="J34" s="345">
        <f>ROUND(I34*E34,2)</f>
        <v/>
      </c>
    </row>
    <row r="35" hidden="1" outlineLevel="1" ht="25.5" customFormat="1" customHeight="1" s="362">
      <c r="A35" s="421" t="n">
        <v>18</v>
      </c>
      <c r="B35" s="376" t="n">
        <v>31004</v>
      </c>
      <c r="C35" s="428" t="inlineStr">
        <is>
          <t>Автогидроподъемники высотой подъема 28 м</t>
        </is>
      </c>
      <c r="D35" s="421" t="inlineStr">
        <is>
          <t>маш.-ч</t>
        </is>
      </c>
      <c r="E35" s="227" t="n">
        <v>16.54554</v>
      </c>
      <c r="F35" s="430" t="n">
        <v>243.49</v>
      </c>
      <c r="G35" s="345">
        <f>ROUND(E35*F35,2)</f>
        <v/>
      </c>
      <c r="H35" s="346">
        <f>G35/$G$97</f>
        <v/>
      </c>
      <c r="I35" s="345">
        <f>ROUND(F35*Прил.10!$D$12,2)</f>
        <v/>
      </c>
      <c r="J35" s="345">
        <f>ROUND(I35*E35,2)</f>
        <v/>
      </c>
    </row>
    <row r="36" hidden="1" outlineLevel="1" ht="25.5" customFormat="1" customHeight="1" s="362">
      <c r="A36" s="421" t="n">
        <v>19</v>
      </c>
      <c r="B36" s="376" t="n">
        <v>30408</v>
      </c>
      <c r="C36" s="428" t="inlineStr">
        <is>
          <t>Лебедки электрические тяговым усилием 156,96 кН (16 т)</t>
        </is>
      </c>
      <c r="D36" s="421" t="inlineStr">
        <is>
          <t>маш.-ч</t>
        </is>
      </c>
      <c r="E36" s="227" t="n">
        <v>29.58</v>
      </c>
      <c r="F36" s="430" t="n">
        <v>131.44</v>
      </c>
      <c r="G36" s="345">
        <f>ROUND(E36*F36,2)</f>
        <v/>
      </c>
      <c r="H36" s="346">
        <f>G36/$G$97</f>
        <v/>
      </c>
      <c r="I36" s="345">
        <f>ROUND(F36*Прил.10!$D$12,2)</f>
        <v/>
      </c>
      <c r="J36" s="345">
        <f>ROUND(I36*E36,2)</f>
        <v/>
      </c>
    </row>
    <row r="37" hidden="1" outlineLevel="1" ht="38.25" customFormat="1" customHeight="1" s="362">
      <c r="A37" s="421" t="n">
        <v>20</v>
      </c>
      <c r="B37" s="376" t="n">
        <v>150202</v>
      </c>
      <c r="C37" s="428" t="inlineStr">
        <is>
          <t>Агрегаты сварочные двухпостовые для ручной сварки на тракторе 79 кВт (108 л.с.)</t>
        </is>
      </c>
      <c r="D37" s="421" t="inlineStr">
        <is>
          <t>маш.-ч</t>
        </is>
      </c>
      <c r="E37" s="227" t="n">
        <v>21.490049</v>
      </c>
      <c r="F37" s="430" t="n">
        <v>133.97</v>
      </c>
      <c r="G37" s="345">
        <f>ROUND(E37*F37,2)</f>
        <v/>
      </c>
      <c r="H37" s="346">
        <f>G37/$G$97</f>
        <v/>
      </c>
      <c r="I37" s="345">
        <f>ROUND(F37*Прил.10!$D$12,2)</f>
        <v/>
      </c>
      <c r="J37" s="345">
        <f>ROUND(I37*E37,2)</f>
        <v/>
      </c>
    </row>
    <row r="38" hidden="1" outlineLevel="1" ht="25.5" customFormat="1" customHeight="1" s="362">
      <c r="A38" s="421" t="n">
        <v>21</v>
      </c>
      <c r="B38" s="376" t="n">
        <v>70150</v>
      </c>
      <c r="C38" s="428" t="inlineStr">
        <is>
          <t>Бульдозеры при работе на других видах строительства 96 кВт (130 л.с.)</t>
        </is>
      </c>
      <c r="D38" s="421" t="inlineStr">
        <is>
          <t>маш.-ч</t>
        </is>
      </c>
      <c r="E38" s="227" t="n">
        <v>25.52837</v>
      </c>
      <c r="F38" s="430" t="n">
        <v>94.05</v>
      </c>
      <c r="G38" s="345">
        <f>ROUND(E38*F38,2)</f>
        <v/>
      </c>
      <c r="H38" s="346">
        <f>G38/$G$97</f>
        <v/>
      </c>
      <c r="I38" s="345">
        <f>ROUND(F38*Прил.10!$D$12,2)</f>
        <v/>
      </c>
      <c r="J38" s="345">
        <f>ROUND(I38*E38,2)</f>
        <v/>
      </c>
    </row>
    <row r="39" hidden="1" outlineLevel="1" ht="14.25" customFormat="1" customHeight="1" s="362">
      <c r="A39" s="421" t="n">
        <v>22</v>
      </c>
      <c r="B39" s="376" t="n">
        <v>350401</v>
      </c>
      <c r="C39" s="428" t="inlineStr">
        <is>
          <t>Насос вакуумный 3,6 м3/мин</t>
        </is>
      </c>
      <c r="D39" s="421" t="inlineStr">
        <is>
          <t>маш.-ч</t>
        </is>
      </c>
      <c r="E39" s="227" t="n">
        <v>275.8</v>
      </c>
      <c r="F39" s="430" t="n">
        <v>6.28</v>
      </c>
      <c r="G39" s="345">
        <f>ROUND(E39*F39,2)</f>
        <v/>
      </c>
      <c r="H39" s="346">
        <f>G39/$G$97</f>
        <v/>
      </c>
      <c r="I39" s="345">
        <f>ROUND(F39*Прил.10!$D$12,2)</f>
        <v/>
      </c>
      <c r="J39" s="345">
        <f>ROUND(I39*E39,2)</f>
        <v/>
      </c>
    </row>
    <row r="40" hidden="1" outlineLevel="1" ht="38.25" customFormat="1" customHeight="1" s="362">
      <c r="A40" s="421" t="n">
        <v>23</v>
      </c>
      <c r="B40" s="376" t="n">
        <v>40202</v>
      </c>
      <c r="C40" s="428" t="inlineStr">
        <is>
          <t>Агрегаты сварочные передвижные с номинальным сварочным током 250-400 А с дизельным двигателем</t>
        </is>
      </c>
      <c r="D40" s="421" t="inlineStr">
        <is>
          <t>маш.-ч</t>
        </is>
      </c>
      <c r="E40" s="227" t="n">
        <v>121.84585</v>
      </c>
      <c r="F40" s="430" t="n">
        <v>14</v>
      </c>
      <c r="G40" s="345">
        <f>ROUND(E40*F40,2)</f>
        <v/>
      </c>
      <c r="H40" s="346">
        <f>G40/$G$97</f>
        <v/>
      </c>
      <c r="I40" s="345">
        <f>ROUND(F40*Прил.10!$D$12,2)</f>
        <v/>
      </c>
      <c r="J40" s="345">
        <f>ROUND(I40*E40,2)</f>
        <v/>
      </c>
    </row>
    <row r="41" hidden="1" outlineLevel="1" ht="14.25" customFormat="1" customHeight="1" s="362">
      <c r="A41" s="421" t="n">
        <v>24</v>
      </c>
      <c r="B41" s="376" t="n">
        <v>351101</v>
      </c>
      <c r="C41" s="428" t="inlineStr">
        <is>
          <t>Установка «Суховей»</t>
        </is>
      </c>
      <c r="D41" s="421" t="inlineStr">
        <is>
          <t>маш.-ч</t>
        </is>
      </c>
      <c r="E41" s="227" t="n">
        <v>84</v>
      </c>
      <c r="F41" s="430" t="n">
        <v>13.49</v>
      </c>
      <c r="G41" s="345">
        <f>ROUND(E41*F41,2)</f>
        <v/>
      </c>
      <c r="H41" s="346">
        <f>G41/$G$97</f>
        <v/>
      </c>
      <c r="I41" s="345">
        <f>ROUND(F41*Прил.10!$D$12,2)</f>
        <v/>
      </c>
      <c r="J41" s="345">
        <f>ROUND(I41*E41,2)</f>
        <v/>
      </c>
    </row>
    <row r="42" hidden="1" outlineLevel="1" ht="25.5" customFormat="1" customHeight="1" s="362">
      <c r="A42" s="421" t="n">
        <v>25</v>
      </c>
      <c r="B42" s="376" t="n">
        <v>150701</v>
      </c>
      <c r="C42" s="428" t="inlineStr">
        <is>
          <t>Трубоукладчики для труб диаметром до 400 мм грузоподъемностью 6,3 т</t>
        </is>
      </c>
      <c r="D42" s="421" t="inlineStr">
        <is>
          <t>маш.-ч</t>
        </is>
      </c>
      <c r="E42" s="227" t="n">
        <v>6.864233</v>
      </c>
      <c r="F42" s="430" t="n">
        <v>160.03</v>
      </c>
      <c r="G42" s="345">
        <f>ROUND(E42*F42,2)</f>
        <v/>
      </c>
      <c r="H42" s="346">
        <f>G42/$G$97</f>
        <v/>
      </c>
      <c r="I42" s="345">
        <f>ROUND(F42*Прил.10!$D$12,2)</f>
        <v/>
      </c>
      <c r="J42" s="345">
        <f>ROUND(I42*E42,2)</f>
        <v/>
      </c>
    </row>
    <row r="43" hidden="1" outlineLevel="1" ht="25.5" customFormat="1" customHeight="1" s="362">
      <c r="A43" s="421" t="n">
        <v>26</v>
      </c>
      <c r="B43" s="376" t="n">
        <v>350100</v>
      </c>
      <c r="C43" s="428" t="inlineStr">
        <is>
          <t>Выпрямитель полупроводниковый для подогрева трансформаторов</t>
        </is>
      </c>
      <c r="D43" s="421" t="inlineStr">
        <is>
          <t>маш.-ч</t>
        </is>
      </c>
      <c r="E43" s="227" t="n">
        <v>281.2</v>
      </c>
      <c r="F43" s="430" t="n">
        <v>3.82</v>
      </c>
      <c r="G43" s="345">
        <f>ROUND(E43*F43,2)</f>
        <v/>
      </c>
      <c r="H43" s="346">
        <f>G43/$G$97</f>
        <v/>
      </c>
      <c r="I43" s="345">
        <f>ROUND(F43*Прил.10!$D$12,2)</f>
        <v/>
      </c>
      <c r="J43" s="345">
        <f>ROUND(I43*E43,2)</f>
        <v/>
      </c>
    </row>
    <row r="44" hidden="1" outlineLevel="1" ht="25.5" customFormat="1" customHeight="1" s="362">
      <c r="A44" s="421" t="n">
        <v>27</v>
      </c>
      <c r="B44" s="376" t="n">
        <v>20129</v>
      </c>
      <c r="C44" s="428" t="inlineStr">
        <is>
          <t>Краны башенные при работе на других видах строительства 8 т</t>
        </is>
      </c>
      <c r="D44" s="421" t="inlineStr">
        <is>
          <t>маш.-ч</t>
        </is>
      </c>
      <c r="E44" s="227" t="n">
        <v>11.7117</v>
      </c>
      <c r="F44" s="430" t="n">
        <v>86.40000000000001</v>
      </c>
      <c r="G44" s="345">
        <f>ROUND(E44*F44,2)</f>
        <v/>
      </c>
      <c r="H44" s="346">
        <f>G44/$G$97</f>
        <v/>
      </c>
      <c r="I44" s="345">
        <f>ROUND(F44*Прил.10!$D$12,2)</f>
        <v/>
      </c>
      <c r="J44" s="345">
        <f>ROUND(I44*E44,2)</f>
        <v/>
      </c>
    </row>
    <row r="45" hidden="1" outlineLevel="1" ht="38.25" customFormat="1" customHeight="1" s="362">
      <c r="A45" s="421" t="n">
        <v>28</v>
      </c>
      <c r="B45" s="376" t="n">
        <v>21401</v>
      </c>
      <c r="C45" s="428" t="inlineStr">
        <is>
          <t>Краны на пневмоколесном ходу при работе на монтаже технологического оборудования 16 т</t>
        </is>
      </c>
      <c r="D45" s="421" t="inlineStr">
        <is>
          <t>маш.-ч</t>
        </is>
      </c>
      <c r="E45" s="227" t="n">
        <v>7.02</v>
      </c>
      <c r="F45" s="430" t="n">
        <v>131.16</v>
      </c>
      <c r="G45" s="345">
        <f>ROUND(E45*F45,2)</f>
        <v/>
      </c>
      <c r="H45" s="346">
        <f>G45/$G$97</f>
        <v/>
      </c>
      <c r="I45" s="345">
        <f>ROUND(F45*Прил.10!$D$12,2)</f>
        <v/>
      </c>
      <c r="J45" s="345">
        <f>ROUND(I45*E45,2)</f>
        <v/>
      </c>
    </row>
    <row r="46" hidden="1" outlineLevel="1" ht="14.25" customFormat="1" customHeight="1" s="362">
      <c r="A46" s="421" t="n">
        <v>29</v>
      </c>
      <c r="B46" s="376" t="inlineStr">
        <is>
          <t>91.06.05-011</t>
        </is>
      </c>
      <c r="C46" s="428" t="inlineStr">
        <is>
          <t>Погрузчик, грузоподъемность 5 т</t>
        </is>
      </c>
      <c r="D46" s="421" t="inlineStr">
        <is>
          <t>маш.-ч</t>
        </is>
      </c>
      <c r="E46" s="227" t="n">
        <v>10.20029</v>
      </c>
      <c r="F46" s="430" t="n">
        <v>89.98999999999999</v>
      </c>
      <c r="G46" s="345">
        <f>ROUND(E46*F46,2)</f>
        <v/>
      </c>
      <c r="H46" s="346">
        <f>G46/$G$97</f>
        <v/>
      </c>
      <c r="I46" s="345">
        <f>ROUND(F46*Прил.10!$D$12,2)</f>
        <v/>
      </c>
      <c r="J46" s="345">
        <f>ROUND(I46*E46,2)</f>
        <v/>
      </c>
    </row>
    <row r="47" hidden="1" outlineLevel="1" ht="14.25" customFormat="1" customHeight="1" s="362">
      <c r="A47" s="421" t="n">
        <v>30</v>
      </c>
      <c r="B47" s="376" t="n">
        <v>400101</v>
      </c>
      <c r="C47" s="428" t="inlineStr">
        <is>
          <t>Тягачи седельные, грузоподъемность 12 т</t>
        </is>
      </c>
      <c r="D47" s="421" t="inlineStr">
        <is>
          <t>маш.-ч</t>
        </is>
      </c>
      <c r="E47" s="227" t="n">
        <v>6.7536</v>
      </c>
      <c r="F47" s="430" t="n">
        <v>127.82</v>
      </c>
      <c r="G47" s="345">
        <f>ROUND(E47*F47,2)</f>
        <v/>
      </c>
      <c r="H47" s="346">
        <f>G47/$G$97</f>
        <v/>
      </c>
      <c r="I47" s="345">
        <f>ROUND(F47*Прил.10!$D$12,2)</f>
        <v/>
      </c>
      <c r="J47" s="345">
        <f>ROUND(I47*E47,2)</f>
        <v/>
      </c>
    </row>
    <row r="48" hidden="1" outlineLevel="1" ht="14.25" customFormat="1" customHeight="1" s="362">
      <c r="A48" s="421" t="n">
        <v>31</v>
      </c>
      <c r="B48" s="376" t="n">
        <v>350221</v>
      </c>
      <c r="C48" s="428" t="inlineStr">
        <is>
          <t>Маслоподогреватель</t>
        </is>
      </c>
      <c r="D48" s="421" t="inlineStr">
        <is>
          <t>маш.-ч</t>
        </is>
      </c>
      <c r="E48" s="227" t="n">
        <v>18.54</v>
      </c>
      <c r="F48" s="430" t="n">
        <v>38.87</v>
      </c>
      <c r="G48" s="345">
        <f>ROUND(E48*F48,2)</f>
        <v/>
      </c>
      <c r="H48" s="346">
        <f>G48/$G$97</f>
        <v/>
      </c>
      <c r="I48" s="345">
        <f>ROUND(F48*Прил.10!$D$12,2)</f>
        <v/>
      </c>
      <c r="J48" s="345">
        <f>ROUND(I48*E48,2)</f>
        <v/>
      </c>
    </row>
    <row r="49" hidden="1" outlineLevel="1" ht="25.5" customFormat="1" customHeight="1" s="362">
      <c r="A49" s="421" t="n">
        <v>32</v>
      </c>
      <c r="B49" s="376" t="n">
        <v>40502</v>
      </c>
      <c r="C49" s="428" t="inlineStr">
        <is>
          <t>Установки для сварки ручной дуговой (постоянного тока)</t>
        </is>
      </c>
      <c r="D49" s="421" t="inlineStr">
        <is>
          <t>маш.-ч</t>
        </is>
      </c>
      <c r="E49" s="227" t="n">
        <v>83.314436</v>
      </c>
      <c r="F49" s="430" t="n">
        <v>8.1</v>
      </c>
      <c r="G49" s="345">
        <f>ROUND(E49*F49,2)</f>
        <v/>
      </c>
      <c r="H49" s="346">
        <f>G49/$G$97</f>
        <v/>
      </c>
      <c r="I49" s="345">
        <f>ROUND(F49*Прил.10!$D$12,2)</f>
        <v/>
      </c>
      <c r="J49" s="345">
        <f>ROUND(I49*E49,2)</f>
        <v/>
      </c>
    </row>
    <row r="50" hidden="1" outlineLevel="1" ht="14.25" customFormat="1" customHeight="1" s="362">
      <c r="A50" s="421" t="n">
        <v>33</v>
      </c>
      <c r="B50" s="376" t="n">
        <v>121012</v>
      </c>
      <c r="C50" s="428" t="inlineStr">
        <is>
          <t>Котлы битумные передвижные 1000 л</t>
        </is>
      </c>
      <c r="D50" s="421" t="inlineStr">
        <is>
          <t>маш.-ч</t>
        </is>
      </c>
      <c r="E50" s="227" t="n">
        <v>12.71088</v>
      </c>
      <c r="F50" s="430" t="n">
        <v>50</v>
      </c>
      <c r="G50" s="345">
        <f>ROUND(E50*F50,2)</f>
        <v/>
      </c>
      <c r="H50" s="346">
        <f>G50/$G$97</f>
        <v/>
      </c>
      <c r="I50" s="345">
        <f>ROUND(F50*Прил.10!$D$12,2)</f>
        <v/>
      </c>
      <c r="J50" s="345">
        <f>ROUND(I50*E50,2)</f>
        <v/>
      </c>
    </row>
    <row r="51" hidden="1" outlineLevel="1" ht="14.25" customFormat="1" customHeight="1" s="362">
      <c r="A51" s="421" t="n">
        <v>34</v>
      </c>
      <c r="B51" s="376" t="n">
        <v>351051</v>
      </c>
      <c r="C51" s="428" t="inlineStr">
        <is>
          <t>Установка передвижная цеолитовая</t>
        </is>
      </c>
      <c r="D51" s="421" t="inlineStr">
        <is>
          <t>маш.-ч</t>
        </is>
      </c>
      <c r="E51" s="227" t="n">
        <v>15.74</v>
      </c>
      <c r="F51" s="430" t="n">
        <v>38.65</v>
      </c>
      <c r="G51" s="345">
        <f>ROUND(E51*F51,2)</f>
        <v/>
      </c>
      <c r="H51" s="346">
        <f>G51/$G$97</f>
        <v/>
      </c>
      <c r="I51" s="345">
        <f>ROUND(F51*Прил.10!$D$12,2)</f>
        <v/>
      </c>
      <c r="J51" s="345">
        <f>ROUND(I51*E51,2)</f>
        <v/>
      </c>
    </row>
    <row r="52" hidden="1" outlineLevel="1" ht="14.25" customFormat="1" customHeight="1" s="362">
      <c r="A52" s="421" t="n">
        <v>35</v>
      </c>
      <c r="B52" s="376" t="n">
        <v>30101</v>
      </c>
      <c r="C52" s="428" t="inlineStr">
        <is>
          <t>Автопогрузчики 5 т</t>
        </is>
      </c>
      <c r="D52" s="421" t="inlineStr">
        <is>
          <t>маш.-ч</t>
        </is>
      </c>
      <c r="E52" s="227" t="n">
        <v>4.665936</v>
      </c>
      <c r="F52" s="430" t="n">
        <v>89.98999999999999</v>
      </c>
      <c r="G52" s="345">
        <f>ROUND(E52*F52,2)</f>
        <v/>
      </c>
      <c r="H52" s="346">
        <f>G52/$G$97</f>
        <v/>
      </c>
      <c r="I52" s="345">
        <f>ROUND(F52*Прил.10!$D$12,2)</f>
        <v/>
      </c>
      <c r="J52" s="345">
        <f>ROUND(I52*E52,2)</f>
        <v/>
      </c>
    </row>
    <row r="53" hidden="1" outlineLevel="1" ht="38.25" customFormat="1" customHeight="1" s="362">
      <c r="A53" s="421" t="n">
        <v>36</v>
      </c>
      <c r="B53" s="376" t="n">
        <v>340101</v>
      </c>
      <c r="C53" s="428" t="inlineStr">
        <is>
          <t>Агрегаты окрасочные высокого давления для окраски поверхностей конструкций мощностью 1 кВт</t>
        </is>
      </c>
      <c r="D53" s="421" t="inlineStr">
        <is>
          <t>маш.-ч</t>
        </is>
      </c>
      <c r="E53" s="227" t="n">
        <v>59.975267</v>
      </c>
      <c r="F53" s="430" t="n">
        <v>6.82</v>
      </c>
      <c r="G53" s="345">
        <f>ROUND(E53*F53,2)</f>
        <v/>
      </c>
      <c r="H53" s="346">
        <f>G53/$G$97</f>
        <v/>
      </c>
      <c r="I53" s="345">
        <f>ROUND(F53*Прил.10!$D$12,2)</f>
        <v/>
      </c>
      <c r="J53" s="345">
        <f>ROUND(I53*E53,2)</f>
        <v/>
      </c>
    </row>
    <row r="54" hidden="1" outlineLevel="1" ht="25.5" customFormat="1" customHeight="1" s="362">
      <c r="A54" s="421" t="n">
        <v>37</v>
      </c>
      <c r="B54" s="376" t="n">
        <v>400004</v>
      </c>
      <c r="C54" s="428" t="inlineStr">
        <is>
          <t>Автомобили бортовые, грузоподъемность до 15т</t>
        </is>
      </c>
      <c r="D54" s="421" t="inlineStr">
        <is>
          <t>маш.-ч</t>
        </is>
      </c>
      <c r="E54" s="227" t="n">
        <v>3.38</v>
      </c>
      <c r="F54" s="430" t="n">
        <v>117.92</v>
      </c>
      <c r="G54" s="345">
        <f>ROUND(E54*F54,2)</f>
        <v/>
      </c>
      <c r="H54" s="346">
        <f>G54/$G$97</f>
        <v/>
      </c>
      <c r="I54" s="345">
        <f>ROUND(F54*Прил.10!$D$12,2)</f>
        <v/>
      </c>
      <c r="J54" s="345">
        <f>ROUND(I54*E54,2)</f>
        <v/>
      </c>
    </row>
    <row r="55" hidden="1" outlineLevel="1" ht="25.5" customFormat="1" customHeight="1" s="362">
      <c r="A55" s="421" t="n">
        <v>38</v>
      </c>
      <c r="B55" s="376" t="n">
        <v>70148</v>
      </c>
      <c r="C55" s="428" t="inlineStr">
        <is>
          <t>Бульдозеры при работе на других видах строительства 59 кВт (80 л.с.)</t>
        </is>
      </c>
      <c r="D55" s="421" t="inlineStr">
        <is>
          <t>маш.-ч</t>
        </is>
      </c>
      <c r="E55" s="227" t="n">
        <v>5.93684</v>
      </c>
      <c r="F55" s="430" t="n">
        <v>59.47</v>
      </c>
      <c r="G55" s="345">
        <f>ROUND(E55*F55,2)</f>
        <v/>
      </c>
      <c r="H55" s="346">
        <f>G55/$G$97</f>
        <v/>
      </c>
      <c r="I55" s="345">
        <f>ROUND(F55*Прил.10!$D$12,2)</f>
        <v/>
      </c>
      <c r="J55" s="345">
        <f>ROUND(I55*E55,2)</f>
        <v/>
      </c>
    </row>
    <row r="56" hidden="1" outlineLevel="1" ht="38.25" customFormat="1" customHeight="1" s="362">
      <c r="A56" s="421" t="n">
        <v>39</v>
      </c>
      <c r="B56" s="376" t="n">
        <v>21201</v>
      </c>
      <c r="C56" s="428" t="inlineStr">
        <is>
          <t>Краны на гусеничном ходу при работе на монтаже технологического оборудования до 16 т</t>
        </is>
      </c>
      <c r="D56" s="421" t="inlineStr">
        <is>
          <t>маш.-ч</t>
        </is>
      </c>
      <c r="E56" s="227" t="n">
        <v>3.47</v>
      </c>
      <c r="F56" s="430" t="n">
        <v>99.78</v>
      </c>
      <c r="G56" s="345">
        <f>ROUND(E56*F56,2)</f>
        <v/>
      </c>
      <c r="H56" s="346">
        <f>G56/$G$97</f>
        <v/>
      </c>
      <c r="I56" s="345">
        <f>ROUND(F56*Прил.10!$D$12,2)</f>
        <v/>
      </c>
      <c r="J56" s="345">
        <f>ROUND(I56*E56,2)</f>
        <v/>
      </c>
    </row>
    <row r="57" hidden="1" outlineLevel="1" ht="25.5" customFormat="1" customHeight="1" s="362">
      <c r="A57" s="421" t="n">
        <v>40</v>
      </c>
      <c r="B57" s="376" t="n">
        <v>30203</v>
      </c>
      <c r="C57" s="428" t="inlineStr">
        <is>
          <t>Домкраты гидравлические грузоподъемностью 63-100 т</t>
        </is>
      </c>
      <c r="D57" s="421" t="inlineStr">
        <is>
          <t>маш.-ч</t>
        </is>
      </c>
      <c r="E57" s="227" t="n">
        <v>336.485</v>
      </c>
      <c r="F57" s="430" t="n">
        <v>0.9</v>
      </c>
      <c r="G57" s="345">
        <f>ROUND(E57*F57,2)</f>
        <v/>
      </c>
      <c r="H57" s="346">
        <f>G57/$G$97</f>
        <v/>
      </c>
      <c r="I57" s="345">
        <f>ROUND(F57*Прил.10!$D$12,2)</f>
        <v/>
      </c>
      <c r="J57" s="345">
        <f>ROUND(I57*E57,2)</f>
        <v/>
      </c>
    </row>
    <row r="58" hidden="1" outlineLevel="1" ht="25.5" customFormat="1" customHeight="1" s="362">
      <c r="A58" s="421" t="n">
        <v>41</v>
      </c>
      <c r="B58" s="376" t="n">
        <v>31812</v>
      </c>
      <c r="C58" s="428" t="inlineStr">
        <is>
          <t>Погрузчики одноковшовые универсальные фронтальные пневмоколесные 3 т</t>
        </is>
      </c>
      <c r="D58" s="421" t="inlineStr">
        <is>
          <t>маш.-ч</t>
        </is>
      </c>
      <c r="E58" s="227" t="n">
        <v>2.27712</v>
      </c>
      <c r="F58" s="430" t="n">
        <v>90.40000000000001</v>
      </c>
      <c r="G58" s="345">
        <f>ROUND(E58*F58,2)</f>
        <v/>
      </c>
      <c r="H58" s="346">
        <f>G58/$G$97</f>
        <v/>
      </c>
      <c r="I58" s="345">
        <f>ROUND(F58*Прил.10!$D$12,2)</f>
        <v/>
      </c>
      <c r="J58" s="345">
        <f>ROUND(I58*E58,2)</f>
        <v/>
      </c>
    </row>
    <row r="59" hidden="1" outlineLevel="1" ht="38.25" customFormat="1" customHeight="1" s="362">
      <c r="A59" s="421" t="n">
        <v>42</v>
      </c>
      <c r="B59" s="376" t="n">
        <v>10410</v>
      </c>
      <c r="C59" s="428" t="inlineStr">
        <is>
          <t>Тракторы на пневмоколесном ходу при работе на других видах строительства 59 кВт (80 л.с.)</t>
        </is>
      </c>
      <c r="D59" s="421" t="inlineStr">
        <is>
          <t>маш.-ч</t>
        </is>
      </c>
      <c r="E59" s="227" t="n">
        <v>2.48</v>
      </c>
      <c r="F59" s="430" t="n">
        <v>74.61</v>
      </c>
      <c r="G59" s="345">
        <f>ROUND(E59*F59,2)</f>
        <v/>
      </c>
      <c r="H59" s="346">
        <f>G59/$G$97</f>
        <v/>
      </c>
      <c r="I59" s="345">
        <f>ROUND(F59*Прил.10!$D$12,2)</f>
        <v/>
      </c>
      <c r="J59" s="345">
        <f>ROUND(I59*E59,2)</f>
        <v/>
      </c>
    </row>
    <row r="60" hidden="1" outlineLevel="1" ht="25.5" customFormat="1" customHeight="1" s="362">
      <c r="A60" s="421" t="n">
        <v>43</v>
      </c>
      <c r="B60" s="376" t="n">
        <v>70149</v>
      </c>
      <c r="C60" s="428" t="inlineStr">
        <is>
          <t>Бульдозеры при работе на других видах строительства 79 кВт (108 л.с.)</t>
        </is>
      </c>
      <c r="D60" s="421" t="inlineStr">
        <is>
          <t>маш.-ч</t>
        </is>
      </c>
      <c r="E60" s="227" t="n">
        <v>2.325365</v>
      </c>
      <c r="F60" s="430" t="n">
        <v>79.06999999999999</v>
      </c>
      <c r="G60" s="345">
        <f>ROUND(E60*F60,2)</f>
        <v/>
      </c>
      <c r="H60" s="346">
        <f>G60/$G$97</f>
        <v/>
      </c>
      <c r="I60" s="345">
        <f>ROUND(F60*Прил.10!$D$12,2)</f>
        <v/>
      </c>
      <c r="J60" s="345">
        <f>ROUND(I60*E60,2)</f>
        <v/>
      </c>
    </row>
    <row r="61" hidden="1" outlineLevel="1" ht="14.25" customFormat="1" customHeight="1" s="362">
      <c r="A61" s="421" t="n">
        <v>44</v>
      </c>
      <c r="B61" s="376" t="n">
        <v>121011</v>
      </c>
      <c r="C61" s="428" t="inlineStr">
        <is>
          <t>Котлы битумные передвижные 400 л</t>
        </is>
      </c>
      <c r="D61" s="421" t="inlineStr">
        <is>
          <t>маш.-ч</t>
        </is>
      </c>
      <c r="E61" s="227" t="n">
        <v>6.1128</v>
      </c>
      <c r="F61" s="430" t="n">
        <v>30</v>
      </c>
      <c r="G61" s="345">
        <f>ROUND(E61*F61,2)</f>
        <v/>
      </c>
      <c r="H61" s="346">
        <f>G61/$G$97</f>
        <v/>
      </c>
      <c r="I61" s="345">
        <f>ROUND(F61*Прил.10!$D$12,2)</f>
        <v/>
      </c>
      <c r="J61" s="345">
        <f>ROUND(I61*E61,2)</f>
        <v/>
      </c>
    </row>
    <row r="62" hidden="1" outlineLevel="1" ht="14.25" customFormat="1" customHeight="1" s="362">
      <c r="A62" s="421" t="n">
        <v>45</v>
      </c>
      <c r="B62" s="376" t="n">
        <v>121601</v>
      </c>
      <c r="C62" s="428" t="inlineStr">
        <is>
          <t>Машины поливомоечные 6000 л</t>
        </is>
      </c>
      <c r="D62" s="421" t="inlineStr">
        <is>
          <t>маш.-ч</t>
        </is>
      </c>
      <c r="E62" s="227" t="n">
        <v>1.568</v>
      </c>
      <c r="F62" s="430" t="n">
        <v>110</v>
      </c>
      <c r="G62" s="345">
        <f>ROUND(E62*F62,2)</f>
        <v/>
      </c>
      <c r="H62" s="346">
        <f>G62/$G$97</f>
        <v/>
      </c>
      <c r="I62" s="345">
        <f>ROUND(F62*Прил.10!$D$12,2)</f>
        <v/>
      </c>
      <c r="J62" s="345">
        <f>ROUND(I62*E62,2)</f>
        <v/>
      </c>
    </row>
    <row r="63" hidden="1" outlineLevel="1" ht="63.75" customFormat="1" customHeight="1" s="362">
      <c r="A63" s="421" t="n">
        <v>46</v>
      </c>
      <c r="B63" s="376" t="n">
        <v>42901</v>
      </c>
      <c r="C63" s="42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421" t="inlineStr">
        <is>
          <t>маш.-ч</t>
        </is>
      </c>
      <c r="E63" s="227" t="n">
        <v>5.4374</v>
      </c>
      <c r="F63" s="430" t="n">
        <v>26.32</v>
      </c>
      <c r="G63" s="345">
        <f>ROUND(E63*F63,2)</f>
        <v/>
      </c>
      <c r="H63" s="346">
        <f>G63/$G$97</f>
        <v/>
      </c>
      <c r="I63" s="345">
        <f>ROUND(F63*Прил.10!$D$12,2)</f>
        <v/>
      </c>
      <c r="J63" s="345">
        <f>ROUND(I63*E63,2)</f>
        <v/>
      </c>
    </row>
    <row r="64" hidden="1" outlineLevel="1" ht="14.25" customFormat="1" customHeight="1" s="362">
      <c r="A64" s="421" t="n">
        <v>47</v>
      </c>
      <c r="B64" s="376" t="n">
        <v>40102</v>
      </c>
      <c r="C64" s="428" t="inlineStr">
        <is>
          <t>Электростанции передвижные 4 кВт</t>
        </is>
      </c>
      <c r="D64" s="421" t="inlineStr">
        <is>
          <t>маш.-ч</t>
        </is>
      </c>
      <c r="E64" s="227" t="n">
        <v>5.190093</v>
      </c>
      <c r="F64" s="430" t="n">
        <v>27.11</v>
      </c>
      <c r="G64" s="345">
        <f>ROUND(E64*F64,2)</f>
        <v/>
      </c>
      <c r="H64" s="346">
        <f>G64/$G$97</f>
        <v/>
      </c>
      <c r="I64" s="345">
        <f>ROUND(F64*Прил.10!$D$12,2)</f>
        <v/>
      </c>
      <c r="J64" s="345">
        <f>ROUND(I64*E64,2)</f>
        <v/>
      </c>
    </row>
    <row r="65" hidden="1" outlineLevel="1" ht="14.25" customFormat="1" customHeight="1" s="362">
      <c r="A65" s="421" t="n">
        <v>48</v>
      </c>
      <c r="B65" s="376" t="n">
        <v>330301</v>
      </c>
      <c r="C65" s="428" t="inlineStr">
        <is>
          <t>Машины шлифовальные электрические</t>
        </is>
      </c>
      <c r="D65" s="421" t="inlineStr">
        <is>
          <t>маш.-ч</t>
        </is>
      </c>
      <c r="E65" s="227" t="n">
        <v>25.197421</v>
      </c>
      <c r="F65" s="430" t="n">
        <v>5.13</v>
      </c>
      <c r="G65" s="345">
        <f>ROUND(E65*F65,2)</f>
        <v/>
      </c>
      <c r="H65" s="346">
        <f>G65/$G$97</f>
        <v/>
      </c>
      <c r="I65" s="345">
        <f>ROUND(F65*Прил.10!$D$12,2)</f>
        <v/>
      </c>
      <c r="J65" s="345">
        <f>ROUND(I65*E65,2)</f>
        <v/>
      </c>
    </row>
    <row r="66" hidden="1" outlineLevel="1" ht="25.5" customFormat="1" customHeight="1" s="362">
      <c r="A66" s="421" t="n">
        <v>49</v>
      </c>
      <c r="B66" s="376" t="n">
        <v>400002</v>
      </c>
      <c r="C66" s="428" t="inlineStr">
        <is>
          <t>Автомобили бортовые, грузоподъемность до 8 т</t>
        </is>
      </c>
      <c r="D66" s="421" t="inlineStr">
        <is>
          <t>маш.-ч</t>
        </is>
      </c>
      <c r="E66" s="227" t="n">
        <v>1.07094</v>
      </c>
      <c r="F66" s="430" t="n">
        <v>107.3</v>
      </c>
      <c r="G66" s="345">
        <f>ROUND(E66*F66,2)</f>
        <v/>
      </c>
      <c r="H66" s="346">
        <f>G66/$G$97</f>
        <v/>
      </c>
      <c r="I66" s="345">
        <f>ROUND(F66*Прил.10!$D$12,2)</f>
        <v/>
      </c>
      <c r="J66" s="345">
        <f>ROUND(I66*E66,2)</f>
        <v/>
      </c>
    </row>
    <row r="67" hidden="1" outlineLevel="1" ht="14.25" customFormat="1" customHeight="1" s="362">
      <c r="A67" s="421" t="n">
        <v>50</v>
      </c>
      <c r="B67" s="376" t="n">
        <v>111100</v>
      </c>
      <c r="C67" s="428" t="inlineStr">
        <is>
          <t>Вибратор глубинный</t>
        </is>
      </c>
      <c r="D67" s="421" t="inlineStr">
        <is>
          <t>маш.-ч</t>
        </is>
      </c>
      <c r="E67" s="227" t="n">
        <v>50.77501</v>
      </c>
      <c r="F67" s="430" t="n">
        <v>1.9</v>
      </c>
      <c r="G67" s="345">
        <f>ROUND(E67*F67,2)</f>
        <v/>
      </c>
      <c r="H67" s="346">
        <f>G67/$G$97</f>
        <v/>
      </c>
      <c r="I67" s="345">
        <f>ROUND(F67*Прил.10!$D$12,2)</f>
        <v/>
      </c>
      <c r="J67" s="345">
        <f>ROUND(I67*E67,2)</f>
        <v/>
      </c>
    </row>
    <row r="68" hidden="1" outlineLevel="1" ht="25.5" customFormat="1" customHeight="1" s="362">
      <c r="A68" s="421" t="n">
        <v>51</v>
      </c>
      <c r="B68" s="376" t="n">
        <v>331100</v>
      </c>
      <c r="C68" s="428" t="inlineStr">
        <is>
          <t>Трамбовки пневматические при работе от передвижных компрессорных станций</t>
        </is>
      </c>
      <c r="D68" s="421" t="inlineStr">
        <is>
          <t>маш.-ч</t>
        </is>
      </c>
      <c r="E68" s="227" t="n">
        <v>156.48066</v>
      </c>
      <c r="F68" s="430" t="n">
        <v>0.55</v>
      </c>
      <c r="G68" s="345">
        <f>ROUND(E68*F68,2)</f>
        <v/>
      </c>
      <c r="H68" s="346">
        <f>G68/$G$97</f>
        <v/>
      </c>
      <c r="I68" s="345">
        <f>ROUND(F68*Прил.10!$D$12,2)</f>
        <v/>
      </c>
      <c r="J68" s="345">
        <f>ROUND(I68*E68,2)</f>
        <v/>
      </c>
    </row>
    <row r="69" hidden="1" outlineLevel="1" ht="25.5" customFormat="1" customHeight="1" s="362">
      <c r="A69" s="421" t="n">
        <v>52</v>
      </c>
      <c r="B69" s="376" t="n">
        <v>400111</v>
      </c>
      <c r="C69" s="428" t="inlineStr">
        <is>
          <t>Полуприцепы общего назначения, грузоподъемность 12 т</t>
        </is>
      </c>
      <c r="D69" s="421" t="inlineStr">
        <is>
          <t>маш.-ч</t>
        </is>
      </c>
      <c r="E69" s="227" t="n">
        <v>6.7536</v>
      </c>
      <c r="F69" s="430" t="n">
        <v>12</v>
      </c>
      <c r="G69" s="345">
        <f>ROUND(E69*F69,2)</f>
        <v/>
      </c>
      <c r="H69" s="346">
        <f>G69/$G$97</f>
        <v/>
      </c>
      <c r="I69" s="345">
        <f>ROUND(F69*Прил.10!$D$12,2)</f>
        <v/>
      </c>
      <c r="J69" s="345">
        <f>ROUND(I69*E69,2)</f>
        <v/>
      </c>
    </row>
    <row r="70" hidden="1" outlineLevel="1" ht="25.5" customFormat="1" customHeight="1" s="362">
      <c r="A70" s="421" t="n">
        <v>53</v>
      </c>
      <c r="B70" s="376" t="n">
        <v>30404</v>
      </c>
      <c r="C70" s="428" t="inlineStr">
        <is>
          <t>Лебедки электрические тяговым усилием до 31,39 кН (3,2 т)</t>
        </is>
      </c>
      <c r="D70" s="421" t="inlineStr">
        <is>
          <t>маш.-ч</t>
        </is>
      </c>
      <c r="E70" s="227" t="n">
        <v>10.58703</v>
      </c>
      <c r="F70" s="430" t="n">
        <v>6.9</v>
      </c>
      <c r="G70" s="345">
        <f>ROUND(E70*F70,2)</f>
        <v/>
      </c>
      <c r="H70" s="346">
        <f>G70/$G$97</f>
        <v/>
      </c>
      <c r="I70" s="345">
        <f>ROUND(F70*Прил.10!$D$12,2)</f>
        <v/>
      </c>
      <c r="J70" s="345">
        <f>ROUND(I70*E70,2)</f>
        <v/>
      </c>
    </row>
    <row r="71" hidden="1" outlineLevel="1" ht="14.25" customFormat="1" customHeight="1" s="362">
      <c r="A71" s="421" t="n">
        <v>54</v>
      </c>
      <c r="B71" s="376" t="n">
        <v>351251</v>
      </c>
      <c r="C71" s="428" t="inlineStr">
        <is>
          <t>Шкаф сушильный</t>
        </is>
      </c>
      <c r="D71" s="421" t="inlineStr">
        <is>
          <t>маш.-ч</t>
        </is>
      </c>
      <c r="E71" s="227" t="n">
        <v>25.52</v>
      </c>
      <c r="F71" s="430" t="n">
        <v>2.67</v>
      </c>
      <c r="G71" s="345">
        <f>ROUND(E71*F71,2)</f>
        <v/>
      </c>
      <c r="H71" s="346">
        <f>G71/$G$97</f>
        <v/>
      </c>
      <c r="I71" s="345">
        <f>ROUND(F71*Прил.10!$D$12,2)</f>
        <v/>
      </c>
      <c r="J71" s="345">
        <f>ROUND(I71*E71,2)</f>
        <v/>
      </c>
    </row>
    <row r="72" hidden="1" outlineLevel="1" ht="14.25" customFormat="1" customHeight="1" s="362">
      <c r="A72" s="421" t="n">
        <v>55</v>
      </c>
      <c r="B72" s="376" t="n">
        <v>153101</v>
      </c>
      <c r="C72" s="428" t="inlineStr">
        <is>
          <t>Катки дорожные самоходные гладкие 5 т</t>
        </is>
      </c>
      <c r="D72" s="421" t="inlineStr">
        <is>
          <t>маш.-ч</t>
        </is>
      </c>
      <c r="E72" s="227" t="n">
        <v>0.48024</v>
      </c>
      <c r="F72" s="430" t="n">
        <v>112.14</v>
      </c>
      <c r="G72" s="345">
        <f>ROUND(E72*F72,2)</f>
        <v/>
      </c>
      <c r="H72" s="346">
        <f>G72/$G$97</f>
        <v/>
      </c>
      <c r="I72" s="345">
        <f>ROUND(F72*Прил.10!$D$12,2)</f>
        <v/>
      </c>
      <c r="J72" s="345">
        <f>ROUND(I72*E72,2)</f>
        <v/>
      </c>
    </row>
    <row r="73" hidden="1" outlineLevel="1" ht="38.25" customFormat="1" customHeight="1" s="362">
      <c r="A73" s="421" t="n">
        <v>56</v>
      </c>
      <c r="B73" s="376" t="n">
        <v>70117</v>
      </c>
      <c r="C73" s="428" t="inlineStr">
        <is>
          <t>Бульдозеры при работе на сооружении магистральных трубопроводов 96 кВт (130 л.с.)</t>
        </is>
      </c>
      <c r="D73" s="421" t="inlineStr">
        <is>
          <t>маш.-ч</t>
        </is>
      </c>
      <c r="E73" s="227" t="n">
        <v>0.263054</v>
      </c>
      <c r="F73" s="430" t="n">
        <v>149.2</v>
      </c>
      <c r="G73" s="345">
        <f>ROUND(E73*F73,2)</f>
        <v/>
      </c>
      <c r="H73" s="346">
        <f>G73/$G$97</f>
        <v/>
      </c>
      <c r="I73" s="345">
        <f>ROUND(F73*Прил.10!$D$12,2)</f>
        <v/>
      </c>
      <c r="J73" s="345">
        <f>ROUND(I73*E73,2)</f>
        <v/>
      </c>
    </row>
    <row r="74" hidden="1" outlineLevel="1" ht="25.5" customFormat="1" customHeight="1" s="362">
      <c r="A74" s="421" t="n">
        <v>57</v>
      </c>
      <c r="B74" s="376" t="n">
        <v>350202</v>
      </c>
      <c r="C74" s="428" t="inlineStr">
        <is>
          <t>Маслонасосы шестеренные, производительность м3/час 2,3</t>
        </is>
      </c>
      <c r="D74" s="421" t="inlineStr">
        <is>
          <t>маш.-ч</t>
        </is>
      </c>
      <c r="E74" s="227" t="n">
        <v>42.62</v>
      </c>
      <c r="F74" s="430" t="n">
        <v>0.9</v>
      </c>
      <c r="G74" s="345">
        <f>ROUND(E74*F74,2)</f>
        <v/>
      </c>
      <c r="H74" s="346">
        <f>G74/$G$97</f>
        <v/>
      </c>
      <c r="I74" s="345">
        <f>ROUND(F74*Прил.10!$D$12,2)</f>
        <v/>
      </c>
      <c r="J74" s="345">
        <f>ROUND(I74*E74,2)</f>
        <v/>
      </c>
    </row>
    <row r="75" hidden="1" outlineLevel="1" ht="25.5" customFormat="1" customHeight="1" s="362">
      <c r="A75" s="421" t="n">
        <v>58</v>
      </c>
      <c r="B75" s="376" t="n">
        <v>350701</v>
      </c>
      <c r="C75" s="428" t="inlineStr">
        <is>
          <t>Станция насосная для привода гидродомкратов</t>
        </is>
      </c>
      <c r="D75" s="421" t="inlineStr">
        <is>
          <t>маш.-ч</t>
        </is>
      </c>
      <c r="E75" s="227" t="n">
        <v>18.1</v>
      </c>
      <c r="F75" s="430" t="n">
        <v>1.82</v>
      </c>
      <c r="G75" s="345">
        <f>ROUND(E75*F75,2)</f>
        <v/>
      </c>
      <c r="H75" s="346">
        <f>G75/$G$97</f>
        <v/>
      </c>
      <c r="I75" s="345">
        <f>ROUND(F75*Прил.10!$D$12,2)</f>
        <v/>
      </c>
      <c r="J75" s="345">
        <f>ROUND(I75*E75,2)</f>
        <v/>
      </c>
    </row>
    <row r="76" hidden="1" outlineLevel="1" ht="25.5" customFormat="1" customHeight="1" s="362">
      <c r="A76" s="421" t="n">
        <v>59</v>
      </c>
      <c r="B76" s="376" t="n">
        <v>30403</v>
      </c>
      <c r="C76" s="428" t="inlineStr">
        <is>
          <t>Лебедки электрические тяговым усилием 19,62 кН (2 т)</t>
        </is>
      </c>
      <c r="D76" s="421" t="inlineStr">
        <is>
          <t>маш.-ч</t>
        </is>
      </c>
      <c r="E76" s="227" t="n">
        <v>4.171</v>
      </c>
      <c r="F76" s="430" t="n">
        <v>6.66</v>
      </c>
      <c r="G76" s="345">
        <f>ROUND(E76*F76,2)</f>
        <v/>
      </c>
      <c r="H76" s="346">
        <f>G76/$G$97</f>
        <v/>
      </c>
      <c r="I76" s="345">
        <f>ROUND(F76*Прил.10!$D$12,2)</f>
        <v/>
      </c>
      <c r="J76" s="345">
        <f>ROUND(I76*E76,2)</f>
        <v/>
      </c>
    </row>
    <row r="77" hidden="1" outlineLevel="1" ht="14.25" customFormat="1" customHeight="1" s="362">
      <c r="A77" s="421" t="n">
        <v>60</v>
      </c>
      <c r="B77" s="376" t="n">
        <v>151700</v>
      </c>
      <c r="C77" s="428" t="inlineStr">
        <is>
          <t>Установки для подогрева стыков</t>
        </is>
      </c>
      <c r="D77" s="421" t="inlineStr">
        <is>
          <t>маш.-ч</t>
        </is>
      </c>
      <c r="E77" s="227" t="n">
        <v>0.574797</v>
      </c>
      <c r="F77" s="430" t="n">
        <v>36.9</v>
      </c>
      <c r="G77" s="345">
        <f>ROUND(E77*F77,2)</f>
        <v/>
      </c>
      <c r="H77" s="346">
        <f>G77/$G$97</f>
        <v/>
      </c>
      <c r="I77" s="345">
        <f>ROUND(F77*Прил.10!$D$12,2)</f>
        <v/>
      </c>
      <c r="J77" s="345">
        <f>ROUND(I77*E77,2)</f>
        <v/>
      </c>
    </row>
    <row r="78" hidden="1" outlineLevel="1" ht="25.5" customFormat="1" customHeight="1" s="362">
      <c r="A78" s="421" t="n">
        <v>61</v>
      </c>
      <c r="B78" s="376" t="n">
        <v>30402</v>
      </c>
      <c r="C78" s="428" t="inlineStr">
        <is>
          <t>Лебедки электрические тяговым усилием до 12,26 кН (1,25 т)</t>
        </is>
      </c>
      <c r="D78" s="421" t="inlineStr">
        <is>
          <t>маш.-ч</t>
        </is>
      </c>
      <c r="E78" s="227" t="n">
        <v>5.025</v>
      </c>
      <c r="F78" s="430" t="n">
        <v>3.28</v>
      </c>
      <c r="G78" s="345">
        <f>ROUND(E78*F78,2)</f>
        <v/>
      </c>
      <c r="H78" s="346">
        <f>G78/$G$97</f>
        <v/>
      </c>
      <c r="I78" s="345">
        <f>ROUND(F78*Прил.10!$D$12,2)</f>
        <v/>
      </c>
      <c r="J78" s="345">
        <f>ROUND(I78*E78,2)</f>
        <v/>
      </c>
    </row>
    <row r="79" hidden="1" outlineLevel="1" ht="14.25" customFormat="1" customHeight="1" s="362">
      <c r="A79" s="421" t="n">
        <v>62</v>
      </c>
      <c r="B79" s="376" t="n">
        <v>111301</v>
      </c>
      <c r="C79" s="428" t="inlineStr">
        <is>
          <t>Вибратор поверхностный</t>
        </is>
      </c>
      <c r="D79" s="421" t="inlineStr">
        <is>
          <t>маш.-ч</t>
        </is>
      </c>
      <c r="E79" s="227" t="n">
        <v>30.624</v>
      </c>
      <c r="F79" s="430" t="n">
        <v>0.5</v>
      </c>
      <c r="G79" s="345">
        <f>ROUND(E79*F79,2)</f>
        <v/>
      </c>
      <c r="H79" s="346">
        <f>G79/$G$97</f>
        <v/>
      </c>
      <c r="I79" s="345">
        <f>ROUND(F79*Прил.10!$D$12,2)</f>
        <v/>
      </c>
      <c r="J79" s="345">
        <f>ROUND(I79*E79,2)</f>
        <v/>
      </c>
    </row>
    <row r="80" hidden="1" outlineLevel="1" ht="25.5" customFormat="1" customHeight="1" s="362">
      <c r="A80" s="421" t="n">
        <v>63</v>
      </c>
      <c r="B80" s="376" t="n">
        <v>122801</v>
      </c>
      <c r="C80" s="428" t="inlineStr">
        <is>
          <t>Виброплита с двигателем внутреннего сгорания</t>
        </is>
      </c>
      <c r="D80" s="421" t="inlineStr">
        <is>
          <t>маш.-ч</t>
        </is>
      </c>
      <c r="E80" s="227" t="n">
        <v>0.2376</v>
      </c>
      <c r="F80" s="430" t="n">
        <v>60</v>
      </c>
      <c r="G80" s="345">
        <f>ROUND(E80*F80,2)</f>
        <v/>
      </c>
      <c r="H80" s="346">
        <f>G80/$G$97</f>
        <v/>
      </c>
      <c r="I80" s="345">
        <f>ROUND(F80*Прил.10!$D$12,2)</f>
        <v/>
      </c>
      <c r="J80" s="345">
        <f>ROUND(I80*E80,2)</f>
        <v/>
      </c>
    </row>
    <row r="81" hidden="1" outlineLevel="1" ht="14.25" customFormat="1" customHeight="1" s="362">
      <c r="A81" s="421" t="n">
        <v>64</v>
      </c>
      <c r="B81" s="376" t="n">
        <v>330302</v>
      </c>
      <c r="C81" s="428" t="inlineStr">
        <is>
          <t>Машины шлифовальные угловые</t>
        </is>
      </c>
      <c r="D81" s="421" t="inlineStr">
        <is>
          <t>маш.-ч</t>
        </is>
      </c>
      <c r="E81" s="227" t="n">
        <v>6.22008</v>
      </c>
      <c r="F81" s="430" t="n">
        <v>1.78</v>
      </c>
      <c r="G81" s="345">
        <f>ROUND(E81*F81,2)</f>
        <v/>
      </c>
      <c r="H81" s="346">
        <f>G81/$G$97</f>
        <v/>
      </c>
      <c r="I81" s="345">
        <f>ROUND(F81*Прил.10!$D$12,2)</f>
        <v/>
      </c>
      <c r="J81" s="345">
        <f>ROUND(I81*E81,2)</f>
        <v/>
      </c>
    </row>
    <row r="82" hidden="1" outlineLevel="1" ht="63.75" customFormat="1" customHeight="1" s="362">
      <c r="A82" s="421" t="n">
        <v>65</v>
      </c>
      <c r="B82" s="376" t="n">
        <v>41401</v>
      </c>
      <c r="C82" s="428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2" s="421" t="inlineStr">
        <is>
          <t>маш.-ч</t>
        </is>
      </c>
      <c r="E82" s="227" t="n">
        <v>2.4867</v>
      </c>
      <c r="F82" s="430" t="n">
        <v>3.62</v>
      </c>
      <c r="G82" s="345">
        <f>ROUND(E82*F82,2)</f>
        <v/>
      </c>
      <c r="H82" s="346">
        <f>G82/$G$97</f>
        <v/>
      </c>
      <c r="I82" s="345">
        <f>ROUND(F82*Прил.10!$D$12,2)</f>
        <v/>
      </c>
      <c r="J82" s="345">
        <f>ROUND(I82*E82,2)</f>
        <v/>
      </c>
    </row>
    <row r="83" hidden="1" outlineLevel="1" ht="25.5" customFormat="1" customHeight="1" s="362">
      <c r="A83" s="421" t="n">
        <v>66</v>
      </c>
      <c r="B83" s="376" t="n">
        <v>30303</v>
      </c>
      <c r="C83" s="428" t="inlineStr">
        <is>
          <t>Лебедки ручные и рычажные тяговым усилием 14,72 кН (1,5 т)</t>
        </is>
      </c>
      <c r="D83" s="421" t="inlineStr">
        <is>
          <t>маш.-ч</t>
        </is>
      </c>
      <c r="E83" s="227" t="n">
        <v>9.22208</v>
      </c>
      <c r="F83" s="430" t="n">
        <v>0.7</v>
      </c>
      <c r="G83" s="345">
        <f>ROUND(E83*F83,2)</f>
        <v/>
      </c>
      <c r="H83" s="346">
        <f>G83/$G$97</f>
        <v/>
      </c>
      <c r="I83" s="345">
        <f>ROUND(F83*Прил.10!$D$12,2)</f>
        <v/>
      </c>
      <c r="J83" s="345">
        <f>ROUND(I83*E83,2)</f>
        <v/>
      </c>
    </row>
    <row r="84" hidden="1" outlineLevel="1" ht="25.5" customFormat="1" customHeight="1" s="362">
      <c r="A84" s="421" t="n">
        <v>67</v>
      </c>
      <c r="B84" s="376" t="n">
        <v>30305</v>
      </c>
      <c r="C84" s="428" t="inlineStr">
        <is>
          <t>Лебедки ручные и рычажные тяговым усилием 31,39 кН (3,2 т)</t>
        </is>
      </c>
      <c r="D84" s="421" t="inlineStr">
        <is>
          <t>маш.-ч</t>
        </is>
      </c>
      <c r="E84" s="227" t="n">
        <v>1.01</v>
      </c>
      <c r="F84" s="430" t="n">
        <v>3.12</v>
      </c>
      <c r="G84" s="345">
        <f>ROUND(E84*F84,2)</f>
        <v/>
      </c>
      <c r="H84" s="346">
        <f>G84/$G$97</f>
        <v/>
      </c>
      <c r="I84" s="345">
        <f>ROUND(F84*Прил.10!$D$12,2)</f>
        <v/>
      </c>
      <c r="J84" s="345">
        <f>ROUND(I84*E84,2)</f>
        <v/>
      </c>
    </row>
    <row r="85" hidden="1" outlineLevel="1" ht="25.5" customFormat="1" customHeight="1" s="362">
      <c r="A85" s="421" t="n">
        <v>68</v>
      </c>
      <c r="B85" s="376" t="n">
        <v>332101</v>
      </c>
      <c r="C85" s="428" t="inlineStr">
        <is>
          <t>Установки для изготовления бандажей, диафрагм, пряжек</t>
        </is>
      </c>
      <c r="D85" s="421" t="inlineStr">
        <is>
          <t>маш.-ч</t>
        </is>
      </c>
      <c r="E85" s="227" t="n">
        <v>1.3734</v>
      </c>
      <c r="F85" s="430" t="n">
        <v>2.16</v>
      </c>
      <c r="G85" s="345">
        <f>ROUND(E85*F85,2)</f>
        <v/>
      </c>
      <c r="H85" s="346">
        <f>G85/$G$97</f>
        <v/>
      </c>
      <c r="I85" s="345">
        <f>ROUND(F85*Прил.10!$D$12,2)</f>
        <v/>
      </c>
      <c r="J85" s="345">
        <f>ROUND(I85*E85,2)</f>
        <v/>
      </c>
    </row>
    <row r="86" hidden="1" outlineLevel="1" ht="25.5" customFormat="1" customHeight="1" s="362">
      <c r="A86" s="421" t="n">
        <v>69</v>
      </c>
      <c r="B86" s="376" t="n">
        <v>400051</v>
      </c>
      <c r="C86" s="428" t="inlineStr">
        <is>
          <t>Автомобиль-самосвал, грузоподъемность до 7 т</t>
        </is>
      </c>
      <c r="D86" s="421" t="inlineStr">
        <is>
          <t>маш.-ч</t>
        </is>
      </c>
      <c r="E86" s="227" t="n">
        <v>0.025235</v>
      </c>
      <c r="F86" s="430" t="n">
        <v>111</v>
      </c>
      <c r="G86" s="345">
        <f>ROUND(E86*F86,2)</f>
        <v/>
      </c>
      <c r="H86" s="346">
        <f>G86/$G$97</f>
        <v/>
      </c>
      <c r="I86" s="345">
        <f>ROUND(F86*Прил.10!$D$12,2)</f>
        <v/>
      </c>
      <c r="J86" s="345">
        <f>ROUND(I86*E86,2)</f>
        <v/>
      </c>
    </row>
    <row r="87" hidden="1" outlineLevel="1" ht="14.25" customFormat="1" customHeight="1" s="362">
      <c r="A87" s="421" t="n">
        <v>70</v>
      </c>
      <c r="B87" s="376" t="n">
        <v>331532</v>
      </c>
      <c r="C87" s="428" t="inlineStr">
        <is>
          <t>Пила цепная электрическая</t>
        </is>
      </c>
      <c r="D87" s="421" t="inlineStr">
        <is>
          <t>маш.-ч</t>
        </is>
      </c>
      <c r="E87" s="227" t="n">
        <v>0.80999</v>
      </c>
      <c r="F87" s="430" t="n">
        <v>3.27</v>
      </c>
      <c r="G87" s="345">
        <f>ROUND(E87*F87,2)</f>
        <v/>
      </c>
      <c r="H87" s="346">
        <f>G87/$G$97</f>
        <v/>
      </c>
      <c r="I87" s="345">
        <f>ROUND(F87*Прил.10!$D$12,2)</f>
        <v/>
      </c>
      <c r="J87" s="345">
        <f>ROUND(I87*E87,2)</f>
        <v/>
      </c>
    </row>
    <row r="88" hidden="1" outlineLevel="1" ht="14.25" customFormat="1" customHeight="1" s="362">
      <c r="A88" s="421" t="n">
        <v>71</v>
      </c>
      <c r="B88" s="376" t="n">
        <v>331103</v>
      </c>
      <c r="C88" s="428" t="inlineStr">
        <is>
          <t>Трамбовки электрические</t>
        </is>
      </c>
      <c r="D88" s="421" t="inlineStr">
        <is>
          <t>маш.-ч</t>
        </is>
      </c>
      <c r="E88" s="227" t="n">
        <v>0.3795</v>
      </c>
      <c r="F88" s="430" t="n">
        <v>6.7</v>
      </c>
      <c r="G88" s="345">
        <f>ROUND(E88*F88,2)</f>
        <v/>
      </c>
      <c r="H88" s="346">
        <f>G88/$G$97</f>
        <v/>
      </c>
      <c r="I88" s="345">
        <f>ROUND(F88*Прил.10!$D$12,2)</f>
        <v/>
      </c>
      <c r="J88" s="345">
        <f>ROUND(I88*E88,2)</f>
        <v/>
      </c>
    </row>
    <row r="89" hidden="1" outlineLevel="1" ht="25.5" customFormat="1" customHeight="1" s="362">
      <c r="A89" s="421" t="n">
        <v>72</v>
      </c>
      <c r="B89" s="376" t="n">
        <v>251703</v>
      </c>
      <c r="C89" s="428" t="inlineStr">
        <is>
          <t>Вагонетки неопрокидные, вместимость до 1,5 м3</t>
        </is>
      </c>
      <c r="D89" s="421" t="inlineStr">
        <is>
          <t>маш.-ч</t>
        </is>
      </c>
      <c r="E89" s="227" t="n">
        <v>2.92</v>
      </c>
      <c r="F89" s="430" t="n">
        <v>0.5</v>
      </c>
      <c r="G89" s="345">
        <f>ROUND(E89*F89,2)</f>
        <v/>
      </c>
      <c r="H89" s="346">
        <f>G89/$G$97</f>
        <v/>
      </c>
      <c r="I89" s="345">
        <f>ROUND(F89*Прил.10!$D$12,2)</f>
        <v/>
      </c>
      <c r="J89" s="345">
        <f>ROUND(I89*E89,2)</f>
        <v/>
      </c>
    </row>
    <row r="90" hidden="1" outlineLevel="1" ht="25.5" customFormat="1" customHeight="1" s="362">
      <c r="A90" s="421" t="n">
        <v>73</v>
      </c>
      <c r="B90" s="376" t="n">
        <v>30401</v>
      </c>
      <c r="C90" s="428" t="inlineStr">
        <is>
          <t>Лебедки электрические тяговым усилием до 5,79 кН (0,59 т)</t>
        </is>
      </c>
      <c r="D90" s="421" t="inlineStr">
        <is>
          <t>маш.-ч</t>
        </is>
      </c>
      <c r="E90" s="227" t="n">
        <v>0.6684560000000001</v>
      </c>
      <c r="F90" s="430" t="n">
        <v>1.7</v>
      </c>
      <c r="G90" s="345">
        <f>ROUND(E90*F90,2)</f>
        <v/>
      </c>
      <c r="H90" s="346">
        <f>G90/$G$97</f>
        <v/>
      </c>
      <c r="I90" s="345">
        <f>ROUND(F90*Прил.10!$D$12,2)</f>
        <v/>
      </c>
      <c r="J90" s="345">
        <f>ROUND(I90*E90,2)</f>
        <v/>
      </c>
    </row>
    <row r="91" hidden="1" outlineLevel="1" ht="14.25" customFormat="1" customHeight="1" s="362">
      <c r="A91" s="421" t="n">
        <v>74</v>
      </c>
      <c r="B91" s="376" t="n">
        <v>40504</v>
      </c>
      <c r="C91" s="428" t="inlineStr">
        <is>
          <t>Аппарат для газовой сварки и резки</t>
        </is>
      </c>
      <c r="D91" s="421" t="inlineStr">
        <is>
          <t>маш.-ч</t>
        </is>
      </c>
      <c r="E91" s="227" t="n">
        <v>0.39</v>
      </c>
      <c r="F91" s="430" t="n">
        <v>1.2</v>
      </c>
      <c r="G91" s="345">
        <f>ROUND(E91*F91,2)</f>
        <v/>
      </c>
      <c r="H91" s="346">
        <f>G91/$G$97</f>
        <v/>
      </c>
      <c r="I91" s="345">
        <f>ROUND(F91*Прил.10!$D$12,2)</f>
        <v/>
      </c>
      <c r="J91" s="345">
        <f>ROUND(I91*E91,2)</f>
        <v/>
      </c>
    </row>
    <row r="92" hidden="1" outlineLevel="1" ht="25.5" customFormat="1" customHeight="1" s="362">
      <c r="A92" s="421" t="n">
        <v>75</v>
      </c>
      <c r="B92" s="376" t="n">
        <v>100602</v>
      </c>
      <c r="C92" s="428" t="inlineStr">
        <is>
          <t>Молотки бурильные легкие при работе от передвижных компрессорных станций</t>
        </is>
      </c>
      <c r="D92" s="421" t="inlineStr">
        <is>
          <t>маш.-ч</t>
        </is>
      </c>
      <c r="E92" s="227" t="n">
        <v>0.145</v>
      </c>
      <c r="F92" s="430" t="n">
        <v>2.99</v>
      </c>
      <c r="G92" s="345">
        <f>ROUND(E92*F92,2)</f>
        <v/>
      </c>
      <c r="H92" s="346">
        <f>G92/$G$97</f>
        <v/>
      </c>
      <c r="I92" s="345">
        <f>ROUND(F92*Прил.10!$D$12,2)</f>
        <v/>
      </c>
      <c r="J92" s="345">
        <f>ROUND(I92*E92,2)</f>
        <v/>
      </c>
    </row>
    <row r="93" hidden="1" outlineLevel="1" ht="14.25" customFormat="1" customHeight="1" s="362">
      <c r="A93" s="421" t="n">
        <v>76</v>
      </c>
      <c r="B93" s="376" t="n">
        <v>331451</v>
      </c>
      <c r="C93" s="428" t="inlineStr">
        <is>
          <t>Перфораторы электрические</t>
        </is>
      </c>
      <c r="D93" s="421" t="inlineStr">
        <is>
          <t>маш.-ч</t>
        </is>
      </c>
      <c r="E93" s="227" t="n">
        <v>0.17595</v>
      </c>
      <c r="F93" s="430" t="n">
        <v>2.08</v>
      </c>
      <c r="G93" s="345">
        <f>ROUND(E93*F93,2)</f>
        <v/>
      </c>
      <c r="H93" s="346">
        <f>G93/$G$97</f>
        <v/>
      </c>
      <c r="I93" s="345">
        <f>ROUND(F93*Прил.10!$D$12,2)</f>
        <v/>
      </c>
      <c r="J93" s="345">
        <f>ROUND(I93*E93,2)</f>
        <v/>
      </c>
    </row>
    <row r="94" hidden="1" outlineLevel="1" ht="14.25" customFormat="1" customHeight="1" s="362">
      <c r="A94" s="421" t="n">
        <v>77</v>
      </c>
      <c r="B94" s="376" t="n">
        <v>330206</v>
      </c>
      <c r="C94" s="428" t="inlineStr">
        <is>
          <t>Дрели электрические</t>
        </is>
      </c>
      <c r="D94" s="421" t="inlineStr">
        <is>
          <t>маш.-ч</t>
        </is>
      </c>
      <c r="E94" s="227" t="n">
        <v>0.18</v>
      </c>
      <c r="F94" s="430" t="n">
        <v>1.95</v>
      </c>
      <c r="G94" s="345">
        <f>ROUND(E94*F94,2)</f>
        <v/>
      </c>
      <c r="H94" s="346">
        <f>G94/$G$97</f>
        <v/>
      </c>
      <c r="I94" s="345">
        <f>ROUND(F94*Прил.10!$D$12,2)</f>
        <v/>
      </c>
      <c r="J94" s="345">
        <f>ROUND(I94*E94,2)</f>
        <v/>
      </c>
    </row>
    <row r="95" hidden="1" outlineLevel="1" ht="14.25" customFormat="1" customHeight="1" s="362">
      <c r="A95" s="421" t="n">
        <v>78</v>
      </c>
      <c r="B95" s="376" t="n">
        <v>350451</v>
      </c>
      <c r="C95" s="428" t="inlineStr">
        <is>
          <t>Пресс гидравлический с электроприводом</t>
        </is>
      </c>
      <c r="D95" s="421" t="inlineStr">
        <is>
          <t>маш.-ч</t>
        </is>
      </c>
      <c r="E95" s="227" t="n">
        <v>0.1</v>
      </c>
      <c r="F95" s="430" t="n">
        <v>1.11</v>
      </c>
      <c r="G95" s="345">
        <f>ROUND(E95*F95,2)</f>
        <v/>
      </c>
      <c r="H95" s="346">
        <f>G95/$G$97</f>
        <v/>
      </c>
      <c r="I95" s="345">
        <f>ROUND(F95*Прил.10!$D$12,2)</f>
        <v/>
      </c>
      <c r="J95" s="345">
        <f>ROUND(I95*E95,2)</f>
        <v/>
      </c>
    </row>
    <row r="96" collapsed="1" ht="14.25" customFormat="1" customHeight="1" s="362">
      <c r="A96" s="421" t="n"/>
      <c r="B96" s="421" t="n"/>
      <c r="C96" s="428" t="inlineStr">
        <is>
          <t>Итого прочие машины и механизмы</t>
        </is>
      </c>
      <c r="D96" s="421" t="n"/>
      <c r="E96" s="429" t="n"/>
      <c r="F96" s="345" t="n"/>
      <c r="G96" s="352">
        <f>SUM(G32:G95)</f>
        <v/>
      </c>
      <c r="H96" s="346">
        <f>G96/G97</f>
        <v/>
      </c>
      <c r="I96" s="345" t="n"/>
      <c r="J96" s="352">
        <f>SUM(J32:J95)</f>
        <v/>
      </c>
    </row>
    <row r="97" ht="25.5" customFormat="1" customHeight="1" s="362">
      <c r="A97" s="421" t="n"/>
      <c r="B97" s="421" t="n"/>
      <c r="C97" s="411" t="inlineStr">
        <is>
          <t>Итого по разделу «Машины и механизмы»</t>
        </is>
      </c>
      <c r="D97" s="421" t="n"/>
      <c r="E97" s="429" t="n"/>
      <c r="F97" s="345" t="n"/>
      <c r="G97" s="345">
        <f>G96+G31</f>
        <v/>
      </c>
      <c r="H97" s="212" t="n">
        <v>1</v>
      </c>
      <c r="I97" s="213" t="n"/>
      <c r="J97" s="238">
        <f>J96+J31</f>
        <v/>
      </c>
    </row>
    <row r="98" ht="14.25" customFormat="1" customHeight="1" s="362">
      <c r="A98" s="421" t="n"/>
      <c r="B98" s="411" t="inlineStr">
        <is>
          <t>Оборудование</t>
        </is>
      </c>
      <c r="C98" s="486" t="n"/>
      <c r="D98" s="486" t="n"/>
      <c r="E98" s="486" t="n"/>
      <c r="F98" s="486" t="n"/>
      <c r="G98" s="486" t="n"/>
      <c r="H98" s="487" t="n"/>
      <c r="I98" s="218" t="n"/>
      <c r="J98" s="218" t="n"/>
    </row>
    <row r="99">
      <c r="A99" s="421" t="n"/>
      <c r="B99" s="428" t="inlineStr">
        <is>
          <t>Основное оборудование</t>
        </is>
      </c>
      <c r="C99" s="486" t="n"/>
      <c r="D99" s="486" t="n"/>
      <c r="E99" s="486" t="n"/>
      <c r="F99" s="486" t="n"/>
      <c r="G99" s="486" t="n"/>
      <c r="H99" s="487" t="n"/>
      <c r="I99" s="218" t="n"/>
      <c r="J99" s="218" t="n"/>
      <c r="K99" s="362" t="n"/>
      <c r="L99" s="362" t="n"/>
    </row>
    <row r="100" s="364">
      <c r="A100" s="421" t="n">
        <v>79</v>
      </c>
      <c r="B100" s="376" t="inlineStr">
        <is>
          <t>БЦ.10.23</t>
        </is>
      </c>
      <c r="C100" s="428" t="inlineStr">
        <is>
          <t>Автотрансформатор 125000/220/110</t>
        </is>
      </c>
      <c r="D100" s="421" t="inlineStr">
        <is>
          <t>шт.</t>
        </is>
      </c>
      <c r="E100" s="349" t="n">
        <v>2</v>
      </c>
      <c r="F100" s="345">
        <f>ROUND(I100/Прил.10!D14,2)</f>
        <v/>
      </c>
      <c r="G100" s="345">
        <f>ROUND(E100*F100,2)</f>
        <v/>
      </c>
      <c r="H100" s="346">
        <f>G100/$G$107</f>
        <v/>
      </c>
      <c r="I100" s="345" t="n">
        <v>240566037.74</v>
      </c>
      <c r="J100" s="345">
        <f>ROUND(I100*E100,2)</f>
        <v/>
      </c>
      <c r="K100" s="362" t="n"/>
      <c r="L100" s="362" t="n"/>
      <c r="M100" s="362" t="n"/>
      <c r="N100" s="362" t="n"/>
    </row>
    <row r="101">
      <c r="A101" s="421" t="n"/>
      <c r="B101" s="421" t="n"/>
      <c r="C101" s="428" t="inlineStr">
        <is>
          <t>Итого основное оборудование</t>
        </is>
      </c>
      <c r="D101" s="421" t="n"/>
      <c r="E101" s="349" t="n"/>
      <c r="F101" s="430" t="n"/>
      <c r="G101" s="345">
        <f>G100</f>
        <v/>
      </c>
      <c r="H101" s="431">
        <f>H100</f>
        <v/>
      </c>
      <c r="I101" s="352" t="n"/>
      <c r="J101" s="345">
        <f>J100</f>
        <v/>
      </c>
      <c r="K101" s="362" t="n"/>
      <c r="L101" s="362" t="n"/>
    </row>
    <row r="102" s="364">
      <c r="A102" s="421" t="n">
        <v>80</v>
      </c>
      <c r="B102" s="376" t="inlineStr">
        <is>
          <t>БЦ.60.59</t>
        </is>
      </c>
      <c r="C102" s="428" t="inlineStr">
        <is>
          <t>Ограничитель перенапряжения 220 кВ</t>
        </is>
      </c>
      <c r="D102" s="421" t="inlineStr">
        <is>
          <t>шт.</t>
        </is>
      </c>
      <c r="E102" s="349" t="n">
        <v>6</v>
      </c>
      <c r="F102" s="345">
        <f>ROUND(I102/Прил.10!D14,2)</f>
        <v/>
      </c>
      <c r="G102" s="345">
        <f>ROUND(E102*F102,2)</f>
        <v/>
      </c>
      <c r="H102" s="346">
        <f>G102/$G$107</f>
        <v/>
      </c>
      <c r="I102" s="345" t="n">
        <v>141802.5</v>
      </c>
      <c r="J102" s="345">
        <f>ROUND(I102*E102,2)</f>
        <v/>
      </c>
      <c r="K102" s="362" t="n"/>
      <c r="L102" s="362" t="n"/>
      <c r="M102" s="362" t="n"/>
      <c r="N102" s="362" t="n"/>
    </row>
    <row r="103" s="364">
      <c r="A103" s="421" t="n">
        <v>81</v>
      </c>
      <c r="B103" s="376" t="inlineStr">
        <is>
          <t>БЦ.60.48</t>
        </is>
      </c>
      <c r="C103" s="428" t="inlineStr">
        <is>
          <t>Ограничитель напряжения 110 кВ</t>
        </is>
      </c>
      <c r="D103" s="421" t="inlineStr">
        <is>
          <t>шт.</t>
        </is>
      </c>
      <c r="E103" s="349" t="n">
        <v>6</v>
      </c>
      <c r="F103" s="345">
        <f>ROUND(I103/Прил.10!D14,2)</f>
        <v/>
      </c>
      <c r="G103" s="345">
        <f>ROUND(E103*F103,2)</f>
        <v/>
      </c>
      <c r="H103" s="346">
        <f>G103/$G$107</f>
        <v/>
      </c>
      <c r="I103" s="345" t="n">
        <v>45990</v>
      </c>
      <c r="J103" s="345">
        <f>ROUND(I103*E103,2)</f>
        <v/>
      </c>
      <c r="K103" s="362" t="n"/>
      <c r="L103" s="362" t="n"/>
      <c r="M103" s="362" t="n"/>
      <c r="N103" s="362" t="n"/>
    </row>
    <row r="104" s="364">
      <c r="A104" s="421" t="n">
        <v>82</v>
      </c>
      <c r="B104" s="376" t="inlineStr">
        <is>
          <t>БЦ.60.28</t>
        </is>
      </c>
      <c r="C104" s="428" t="inlineStr">
        <is>
          <t>Ограничитель перенапряжений 10 кВ</t>
        </is>
      </c>
      <c r="D104" s="421" t="inlineStr">
        <is>
          <t>шт.</t>
        </is>
      </c>
      <c r="E104" s="349" t="n">
        <v>6</v>
      </c>
      <c r="F104" s="345">
        <f>ROUND(I104/Прил.10!D14,2)</f>
        <v/>
      </c>
      <c r="G104" s="345">
        <f>ROUND(E104*F104,2)</f>
        <v/>
      </c>
      <c r="H104" s="346">
        <f>G104/$G$107</f>
        <v/>
      </c>
      <c r="I104" s="345" t="n">
        <v>8320</v>
      </c>
      <c r="J104" s="345">
        <f>ROUND(I104*E104,2)</f>
        <v/>
      </c>
      <c r="K104" s="362" t="n"/>
      <c r="L104" s="362" t="n"/>
      <c r="M104" s="362" t="n"/>
      <c r="N104" s="362" t="n"/>
    </row>
    <row r="105">
      <c r="A105" s="421" t="n"/>
      <c r="B105" s="421" t="n"/>
      <c r="C105" s="428" t="inlineStr">
        <is>
          <t>Итого прочее оборудование</t>
        </is>
      </c>
      <c r="D105" s="421" t="n"/>
      <c r="E105" s="227" t="n"/>
      <c r="F105" s="430" t="n"/>
      <c r="G105" s="345">
        <f>SUM(G102:G104)</f>
        <v/>
      </c>
      <c r="H105" s="431">
        <f>SUM(H102:H104)</f>
        <v/>
      </c>
      <c r="I105" s="352" t="n"/>
      <c r="J105" s="345">
        <f>SUM(J102:J104)</f>
        <v/>
      </c>
      <c r="K105" s="362" t="n"/>
      <c r="L105" s="362" t="n"/>
    </row>
    <row r="106">
      <c r="A106" s="421" t="n"/>
      <c r="B106" s="421" t="n"/>
      <c r="C106" s="411" t="inlineStr">
        <is>
          <t>Итого по разделу «Оборудование»</t>
        </is>
      </c>
      <c r="D106" s="421" t="n"/>
      <c r="E106" s="429" t="n"/>
      <c r="F106" s="430" t="n"/>
      <c r="G106" s="345">
        <f>G105+G101</f>
        <v/>
      </c>
      <c r="H106" s="431">
        <f>H105+H101</f>
        <v/>
      </c>
      <c r="I106" s="352" t="n"/>
      <c r="J106" s="345">
        <f>J105+J101</f>
        <v/>
      </c>
      <c r="K106" s="362" t="n"/>
      <c r="L106" s="362" t="n"/>
    </row>
    <row r="107" ht="25.5" customHeight="1" s="364">
      <c r="A107" s="421" t="n"/>
      <c r="B107" s="421" t="n"/>
      <c r="C107" s="428" t="inlineStr">
        <is>
          <t>в том числе технологическое оборудование</t>
        </is>
      </c>
      <c r="D107" s="421" t="n"/>
      <c r="E107" s="220" t="n"/>
      <c r="F107" s="430" t="n"/>
      <c r="G107" s="345">
        <f>G106</f>
        <v/>
      </c>
      <c r="H107" s="431" t="n"/>
      <c r="I107" s="352" t="n"/>
      <c r="J107" s="345">
        <f>J106</f>
        <v/>
      </c>
      <c r="K107" s="362" t="n"/>
      <c r="L107" s="362" t="n"/>
    </row>
    <row r="108" ht="14.25" customFormat="1" customHeight="1" s="362">
      <c r="A108" s="421" t="n"/>
      <c r="B108" s="411" t="inlineStr">
        <is>
          <t>Материалы</t>
        </is>
      </c>
      <c r="C108" s="486" t="n"/>
      <c r="D108" s="486" t="n"/>
      <c r="E108" s="486" t="n"/>
      <c r="F108" s="486" t="n"/>
      <c r="G108" s="486" t="n"/>
      <c r="H108" s="487" t="n"/>
      <c r="I108" s="218" t="n"/>
      <c r="J108" s="218" t="n"/>
    </row>
    <row r="109" ht="14.25" customFormat="1" customHeight="1" s="362">
      <c r="A109" s="422" t="n"/>
      <c r="B109" s="424" t="inlineStr">
        <is>
          <t>Основные материалы</t>
        </is>
      </c>
      <c r="C109" s="492" t="n"/>
      <c r="D109" s="492" t="n"/>
      <c r="E109" s="492" t="n"/>
      <c r="F109" s="492" t="n"/>
      <c r="G109" s="492" t="n"/>
      <c r="H109" s="493" t="n"/>
      <c r="I109" s="232" t="n"/>
      <c r="J109" s="232" t="n"/>
    </row>
    <row r="110" ht="25.5" customFormat="1" customHeight="1" s="362">
      <c r="A110" s="421" t="n">
        <v>83</v>
      </c>
      <c r="B110" s="421" t="inlineStr">
        <is>
          <t>05.1.05.16-0040</t>
        </is>
      </c>
      <c r="C110" s="428" t="inlineStr">
        <is>
          <t>Сваи железобетонные С35-1-12-1 (бетон B22,5, расход арматуры 185 кг)</t>
        </is>
      </c>
      <c r="D110" s="421" t="inlineStr">
        <is>
          <t>м3</t>
        </is>
      </c>
      <c r="E110" s="429" t="n">
        <v>132.192</v>
      </c>
      <c r="F110" s="430" t="n">
        <v>5337.26</v>
      </c>
      <c r="G110" s="345">
        <f>ROUND(E110*F110,2)</f>
        <v/>
      </c>
      <c r="H110" s="346">
        <f>G110/$G$333</f>
        <v/>
      </c>
      <c r="I110" s="345">
        <f>ROUND(F110*Прил.10!$D$13,2)</f>
        <v/>
      </c>
      <c r="J110" s="345">
        <f>ROUND(I110*E110,2)</f>
        <v/>
      </c>
    </row>
    <row r="111" ht="14.25" customFormat="1" customHeight="1" s="362">
      <c r="A111" s="421" t="n">
        <v>84</v>
      </c>
      <c r="B111" s="421" t="inlineStr">
        <is>
          <t>22.2.02.07-0003</t>
        </is>
      </c>
      <c r="C111" s="428" t="inlineStr">
        <is>
          <t>Конструкции стальные порталов ОРУ</t>
        </is>
      </c>
      <c r="D111" s="421" t="inlineStr">
        <is>
          <t>т</t>
        </is>
      </c>
      <c r="E111" s="429" t="n">
        <v>22.113</v>
      </c>
      <c r="F111" s="430" t="n">
        <v>12500</v>
      </c>
      <c r="G111" s="345">
        <f>ROUND(E111*F111,2)</f>
        <v/>
      </c>
      <c r="H111" s="346">
        <f>G111/$G$333</f>
        <v/>
      </c>
      <c r="I111" s="345">
        <f>ROUND(F111*Прил.10!$D$13,2)</f>
        <v/>
      </c>
      <c r="J111" s="345">
        <f>ROUND(I111*E111,2)</f>
        <v/>
      </c>
    </row>
    <row r="112" ht="51" customFormat="1" customHeight="1" s="362">
      <c r="A112" s="421" t="n">
        <v>85</v>
      </c>
      <c r="B112" s="421" t="inlineStr">
        <is>
          <t>07.5.01.01-0003</t>
        </is>
      </c>
      <c r="C112" s="428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D112" s="421" t="inlineStr">
        <is>
          <t>т</t>
        </is>
      </c>
      <c r="E112" s="429" t="n">
        <v>12</v>
      </c>
      <c r="F112" s="430" t="n">
        <v>10730.85</v>
      </c>
      <c r="G112" s="345">
        <f>ROUND(E112*F112,2)</f>
        <v/>
      </c>
      <c r="H112" s="346">
        <f>G112/$G$333</f>
        <v/>
      </c>
      <c r="I112" s="345">
        <f>ROUND(F112*Прил.10!$D$13,2)</f>
        <v/>
      </c>
      <c r="J112" s="345">
        <f>ROUND(I112*E112,2)</f>
        <v/>
      </c>
    </row>
    <row r="113" ht="14.25" customFormat="1" customHeight="1" s="362">
      <c r="A113" s="421" t="n">
        <v>86</v>
      </c>
      <c r="B113" s="421" t="inlineStr">
        <is>
          <t>22.2.02.07-0041</t>
        </is>
      </c>
      <c r="C113" s="428" t="inlineStr">
        <is>
          <t>Ростверки стальные массой до 0,2т</t>
        </is>
      </c>
      <c r="D113" s="421" t="inlineStr">
        <is>
          <t>т</t>
        </is>
      </c>
      <c r="E113" s="429" t="n">
        <v>15.29573</v>
      </c>
      <c r="F113" s="430" t="n">
        <v>8200</v>
      </c>
      <c r="G113" s="345">
        <f>ROUND(E113*F113,2)</f>
        <v/>
      </c>
      <c r="H113" s="346">
        <f>G113/$G$333</f>
        <v/>
      </c>
      <c r="I113" s="345">
        <f>ROUND(F113*Прил.10!$D$13,2)</f>
        <v/>
      </c>
      <c r="J113" s="345">
        <f>ROUND(I113*E113,2)</f>
        <v/>
      </c>
    </row>
    <row r="114" ht="25.5" customFormat="1" customHeight="1" s="362">
      <c r="A114" s="421" t="n">
        <v>87</v>
      </c>
      <c r="B114" s="421" t="inlineStr">
        <is>
          <t>05.1.05.16-0039</t>
        </is>
      </c>
      <c r="C114" s="428" t="inlineStr">
        <is>
          <t>Сваи железобетонные С35-1-10-Н (бетон B22,5, расход арматуры 185 кг)</t>
        </is>
      </c>
      <c r="D114" s="421" t="inlineStr">
        <is>
          <t>м3</t>
        </is>
      </c>
      <c r="E114" s="429" t="n">
        <v>24.48</v>
      </c>
      <c r="F114" s="430" t="n">
        <v>4666.19</v>
      </c>
      <c r="G114" s="345">
        <f>ROUND(E114*F114,2)</f>
        <v/>
      </c>
      <c r="H114" s="346">
        <f>G114/$G$333</f>
        <v/>
      </c>
      <c r="I114" s="345">
        <f>ROUND(F114*Прил.10!$D$13,2)</f>
        <v/>
      </c>
      <c r="J114" s="345">
        <f>ROUND(I114*E114,2)</f>
        <v/>
      </c>
    </row>
    <row r="115" ht="14.25" customFormat="1" customHeight="1" s="362">
      <c r="A115" s="421" t="n">
        <v>88</v>
      </c>
      <c r="B115" s="421" t="inlineStr">
        <is>
          <t>01.4.01.10-0016</t>
        </is>
      </c>
      <c r="C115" s="428" t="inlineStr">
        <is>
          <t>Шнек, диаметр 135 мм</t>
        </is>
      </c>
      <c r="D115" s="421" t="inlineStr">
        <is>
          <t>шт</t>
        </is>
      </c>
      <c r="E115" s="429" t="n">
        <v>160.593</v>
      </c>
      <c r="F115" s="430" t="n">
        <v>597</v>
      </c>
      <c r="G115" s="345">
        <f>ROUND(E115*F115,2)</f>
        <v/>
      </c>
      <c r="H115" s="346">
        <f>G115/$G$333</f>
        <v/>
      </c>
      <c r="I115" s="345">
        <f>ROUND(F115*Прил.10!$D$13,2)</f>
        <v/>
      </c>
      <c r="J115" s="345">
        <f>ROUND(I115*E115,2)</f>
        <v/>
      </c>
    </row>
    <row r="116" ht="38.25" customFormat="1" customHeight="1" s="362">
      <c r="A116" s="421" t="n">
        <v>89</v>
      </c>
      <c r="B116" s="421" t="inlineStr">
        <is>
          <t>05.1.05.16-0118</t>
        </is>
      </c>
      <c r="C116" s="428" t="inlineStr">
        <is>
          <t>Сваи железобетонные С 120.30-8.у, бетон B25, объем 1,09 м3, расход арматуры 74,30 кг</t>
        </is>
      </c>
      <c r="D116" s="421" t="inlineStr">
        <is>
          <t>шт</t>
        </is>
      </c>
      <c r="E116" s="429" t="n">
        <v>48.96</v>
      </c>
      <c r="F116" s="430" t="n">
        <v>1731.98</v>
      </c>
      <c r="G116" s="345">
        <f>ROUND(E116*F116,2)</f>
        <v/>
      </c>
      <c r="H116" s="346">
        <f>G116/$G$333</f>
        <v/>
      </c>
      <c r="I116" s="345">
        <f>ROUND(F116*Прил.10!$D$13,2)</f>
        <v/>
      </c>
      <c r="J116" s="345">
        <f>ROUND(I116*E116,2)</f>
        <v/>
      </c>
    </row>
    <row r="117" ht="25.5" customFormat="1" customHeight="1" s="362">
      <c r="A117" s="421" t="n">
        <v>90</v>
      </c>
      <c r="B117" s="421" t="inlineStr">
        <is>
          <t>21.2.01.02-0101</t>
        </is>
      </c>
      <c r="C117" s="428" t="inlineStr">
        <is>
          <t>Провод неизолированный для воздушных линий электропередачи АС 500/26</t>
        </is>
      </c>
      <c r="D117" s="421" t="inlineStr">
        <is>
          <t>т</t>
        </is>
      </c>
      <c r="E117" s="429" t="n">
        <v>2.267</v>
      </c>
      <c r="F117" s="430" t="n">
        <v>34240.97</v>
      </c>
      <c r="G117" s="345">
        <f>ROUND(E117*F117,2)</f>
        <v/>
      </c>
      <c r="H117" s="346">
        <f>G117/$G$333</f>
        <v/>
      </c>
      <c r="I117" s="345">
        <f>ROUND(F117*Прил.10!$D$13,2)</f>
        <v/>
      </c>
      <c r="J117" s="345">
        <f>ROUND(I117*E117,2)</f>
        <v/>
      </c>
    </row>
    <row r="118" ht="25.5" customFormat="1" customHeight="1" s="362">
      <c r="A118" s="421" t="n">
        <v>91</v>
      </c>
      <c r="B118" s="421" t="inlineStr">
        <is>
          <t>04.1.02.05-0009</t>
        </is>
      </c>
      <c r="C118" s="428" t="inlineStr">
        <is>
          <t>Смеси бетонные тяжелого бетона (БСТ), класс В25 (М350)</t>
        </is>
      </c>
      <c r="D118" s="421" t="inlineStr">
        <is>
          <t>м3</t>
        </is>
      </c>
      <c r="E118" s="429" t="n">
        <v>84.754</v>
      </c>
      <c r="F118" s="430" t="n">
        <v>725.6900000000001</v>
      </c>
      <c r="G118" s="345">
        <f>ROUND(E118*F118,2)</f>
        <v/>
      </c>
      <c r="H118" s="346">
        <f>G118/$G$333</f>
        <v/>
      </c>
      <c r="I118" s="345">
        <f>ROUND(F118*Прил.10!$D$13,2)</f>
        <v/>
      </c>
      <c r="J118" s="345">
        <f>ROUND(I118*E118,2)</f>
        <v/>
      </c>
    </row>
    <row r="119" ht="14.25" customFormat="1" customHeight="1" s="362">
      <c r="A119" s="421" t="n">
        <v>92</v>
      </c>
      <c r="B119" s="421" t="inlineStr">
        <is>
          <t>14.2.01.05-0003</t>
        </is>
      </c>
      <c r="C119" s="428" t="inlineStr">
        <is>
          <t>Композиция цинконаполненная</t>
        </is>
      </c>
      <c r="D119" s="421" t="inlineStr">
        <is>
          <t>кг</t>
        </is>
      </c>
      <c r="E119" s="429" t="n">
        <v>517.123</v>
      </c>
      <c r="F119" s="430" t="n">
        <v>114.42</v>
      </c>
      <c r="G119" s="345">
        <f>ROUND(E119*F119,2)</f>
        <v/>
      </c>
      <c r="H119" s="346">
        <f>G119/$G$333</f>
        <v/>
      </c>
      <c r="I119" s="345">
        <f>ROUND(F119*Прил.10!$D$13,2)</f>
        <v/>
      </c>
      <c r="J119" s="345">
        <f>ROUND(I119*E119,2)</f>
        <v/>
      </c>
    </row>
    <row r="120" ht="63.75" customFormat="1" customHeight="1" s="362">
      <c r="A120" s="421" t="n">
        <v>93</v>
      </c>
      <c r="B120" s="421" t="inlineStr">
        <is>
          <t>07.2.07.12-0012</t>
        </is>
      </c>
      <c r="C120" s="428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120" s="421" t="inlineStr">
        <is>
          <t>т</t>
        </is>
      </c>
      <c r="E120" s="429" t="n">
        <v>4.9</v>
      </c>
      <c r="F120" s="430" t="n">
        <v>10508</v>
      </c>
      <c r="G120" s="345">
        <f>ROUND(E120*F120,2)</f>
        <v/>
      </c>
      <c r="H120" s="346">
        <f>G120/$G$333</f>
        <v/>
      </c>
      <c r="I120" s="345">
        <f>ROUND(F120*Прил.10!$D$13,2)</f>
        <v/>
      </c>
      <c r="J120" s="345">
        <f>ROUND(I120*E120,2)</f>
        <v/>
      </c>
    </row>
    <row r="121" ht="14.25" customFormat="1" customHeight="1" s="362">
      <c r="A121" s="421" t="n">
        <v>94</v>
      </c>
      <c r="B121" s="421" t="inlineStr">
        <is>
          <t>05.1.05.16-0011</t>
        </is>
      </c>
      <c r="C121" s="428" t="inlineStr">
        <is>
          <t>Сваи железобетонные</t>
        </is>
      </c>
      <c r="D121" s="421" t="inlineStr">
        <is>
          <t>м3</t>
        </is>
      </c>
      <c r="E121" s="429" t="n">
        <v>19.584</v>
      </c>
      <c r="F121" s="430" t="n">
        <v>1954.9</v>
      </c>
      <c r="G121" s="345">
        <f>ROUND(E121*F121,2)</f>
        <v/>
      </c>
      <c r="H121" s="346">
        <f>G121/$G$333</f>
        <v/>
      </c>
      <c r="I121" s="345">
        <f>ROUND(F121*Прил.10!$D$13,2)</f>
        <v/>
      </c>
      <c r="J121" s="345">
        <f>ROUND(I121*E121,2)</f>
        <v/>
      </c>
    </row>
    <row r="122" ht="25.5" customFormat="1" customHeight="1" s="362">
      <c r="A122" s="421" t="n">
        <v>95</v>
      </c>
      <c r="B122" s="421" t="inlineStr">
        <is>
          <t>21.2.01.02-0094</t>
        </is>
      </c>
      <c r="C122" s="428" t="inlineStr">
        <is>
          <t>Провод неизолированный для воздушных линий электропередачи АС 300/39</t>
        </is>
      </c>
      <c r="D122" s="421" t="inlineStr">
        <is>
          <t>т</t>
        </is>
      </c>
      <c r="E122" s="429" t="n">
        <v>1.039</v>
      </c>
      <c r="F122" s="430" t="n">
        <v>32758.86</v>
      </c>
      <c r="G122" s="345">
        <f>ROUND(E122*F122,2)</f>
        <v/>
      </c>
      <c r="H122" s="346">
        <f>G122/$G$333</f>
        <v/>
      </c>
      <c r="I122" s="345">
        <f>ROUND(F122*Прил.10!$D$13,2)</f>
        <v/>
      </c>
      <c r="J122" s="345">
        <f>ROUND(I122*E122,2)</f>
        <v/>
      </c>
    </row>
    <row r="123" ht="38.25" customFormat="1" customHeight="1" s="362">
      <c r="A123" s="421" t="n">
        <v>96</v>
      </c>
      <c r="B123" s="421" t="inlineStr">
        <is>
          <t>04.1.02.05-0040</t>
        </is>
      </c>
      <c r="C123" s="428" t="inlineStr">
        <is>
          <t>Смеси бетонные тяжелого бетона (БСТ), крупность заполнителя 20 мм, класс В7,5 (М100)</t>
        </is>
      </c>
      <c r="D123" s="421" t="inlineStr">
        <is>
          <t>м3</t>
        </is>
      </c>
      <c r="E123" s="429" t="n">
        <v>63.24</v>
      </c>
      <c r="F123" s="430" t="n">
        <v>535.46</v>
      </c>
      <c r="G123" s="345">
        <f>ROUND(E123*F123,2)</f>
        <v/>
      </c>
      <c r="H123" s="346">
        <f>G123/$G$333</f>
        <v/>
      </c>
      <c r="I123" s="345">
        <f>ROUND(F123*Прил.10!$D$13,2)</f>
        <v/>
      </c>
      <c r="J123" s="345">
        <f>ROUND(I123*E123,2)</f>
        <v/>
      </c>
    </row>
    <row r="124" ht="14.25" customFormat="1" customHeight="1" s="362">
      <c r="A124" s="421" t="n">
        <v>97</v>
      </c>
      <c r="B124" s="421" t="inlineStr">
        <is>
          <t>25.2.01.07-0001</t>
        </is>
      </c>
      <c r="C124" s="428" t="inlineStr">
        <is>
          <t>Изоляторы</t>
        </is>
      </c>
      <c r="D124" s="421" t="inlineStr">
        <is>
          <t>шт</t>
        </is>
      </c>
      <c r="E124" s="429" t="n">
        <v>650</v>
      </c>
      <c r="F124" s="430" t="n">
        <v>51.5</v>
      </c>
      <c r="G124" s="345">
        <f>ROUND(E124*F124,2)</f>
        <v/>
      </c>
      <c r="H124" s="346">
        <f>G124/$G$333</f>
        <v/>
      </c>
      <c r="I124" s="345">
        <f>ROUND(F124*Прил.10!$D$13,2)</f>
        <v/>
      </c>
      <c r="J124" s="345">
        <f>ROUND(I124*E124,2)</f>
        <v/>
      </c>
    </row>
    <row r="125" ht="14.25" customFormat="1" customHeight="1" s="362">
      <c r="A125" s="421" t="n">
        <v>98</v>
      </c>
      <c r="B125" s="421" t="inlineStr">
        <is>
          <t>01.3.04.06-0003</t>
        </is>
      </c>
      <c r="C125" s="428" t="inlineStr">
        <is>
          <t>Масло трансформаторное ГК</t>
        </is>
      </c>
      <c r="D125" s="421" t="inlineStr">
        <is>
          <t>кг</t>
        </is>
      </c>
      <c r="E125" s="429" t="n">
        <v>2700</v>
      </c>
      <c r="F125" s="430" t="n">
        <v>11.07</v>
      </c>
      <c r="G125" s="345">
        <f>ROUND(E125*F125,2)</f>
        <v/>
      </c>
      <c r="H125" s="346">
        <f>G125/$G$333</f>
        <v/>
      </c>
      <c r="I125" s="345">
        <f>ROUND(F125*Прил.10!$D$13,2)</f>
        <v/>
      </c>
      <c r="J125" s="345">
        <f>ROUND(I125*E125,2)</f>
        <v/>
      </c>
    </row>
    <row r="126" ht="63.75" customFormat="1" customHeight="1" s="362">
      <c r="A126" s="421" t="n">
        <v>99</v>
      </c>
      <c r="B126" s="421" t="inlineStr">
        <is>
          <t>23.5.02.02-0100</t>
        </is>
      </c>
      <c r="C126" s="428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      </is>
      </c>
      <c r="D126" s="421" t="inlineStr">
        <is>
          <t>м</t>
        </is>
      </c>
      <c r="E126" s="429" t="n">
        <v>76.1032</v>
      </c>
      <c r="F126" s="430" t="n">
        <v>353.94</v>
      </c>
      <c r="G126" s="345">
        <f>ROUND(E126*F126,2)</f>
        <v/>
      </c>
      <c r="H126" s="346">
        <f>G126/$G$333</f>
        <v/>
      </c>
      <c r="I126" s="345">
        <f>ROUND(F126*Прил.10!$D$13,2)</f>
        <v/>
      </c>
      <c r="J126" s="345">
        <f>ROUND(I126*E126,2)</f>
        <v/>
      </c>
    </row>
    <row r="127" ht="25.5" customFormat="1" customHeight="1" s="362">
      <c r="A127" s="421" t="n">
        <v>100</v>
      </c>
      <c r="B127" s="421" t="inlineStr">
        <is>
          <t>14.2.01.05-0001</t>
        </is>
      </c>
      <c r="C127" s="428" t="inlineStr">
        <is>
          <t>Композиция "Алпол" (на основе термопластичных полимеров)</t>
        </is>
      </c>
      <c r="D127" s="421" t="inlineStr">
        <is>
          <t>кг</t>
        </is>
      </c>
      <c r="E127" s="429" t="n">
        <v>374.87</v>
      </c>
      <c r="F127" s="430" t="n">
        <v>54.99</v>
      </c>
      <c r="G127" s="345">
        <f>ROUND(E127*F127,2)</f>
        <v/>
      </c>
      <c r="H127" s="346">
        <f>G127/$G$333</f>
        <v/>
      </c>
      <c r="I127" s="345">
        <f>ROUND(F127*Прил.10!$D$13,2)</f>
        <v/>
      </c>
      <c r="J127" s="345">
        <f>ROUND(I127*E127,2)</f>
        <v/>
      </c>
    </row>
    <row r="128" ht="14.25" customFormat="1" customHeight="1" s="362">
      <c r="A128" s="423" t="n"/>
      <c r="B128" s="315" t="n"/>
      <c r="C128" s="234" t="inlineStr">
        <is>
          <t>Итого основные материалы</t>
        </is>
      </c>
      <c r="D128" s="423" t="n"/>
      <c r="E128" s="236" t="n"/>
      <c r="F128" s="238" t="n"/>
      <c r="G128" s="238">
        <f>SUM(G110:G127)</f>
        <v/>
      </c>
      <c r="H128" s="346">
        <f>G128/$G$333</f>
        <v/>
      </c>
      <c r="I128" s="345" t="n"/>
      <c r="J128" s="238">
        <f>SUM(J110:J127)</f>
        <v/>
      </c>
    </row>
    <row r="129" hidden="1" outlineLevel="1" ht="63.75" customFormat="1" customHeight="1" s="362">
      <c r="A129" s="421" t="n">
        <v>101</v>
      </c>
      <c r="B129" s="421" t="inlineStr">
        <is>
          <t>103-0196</t>
        </is>
      </c>
      <c r="C129" s="428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6 мм</t>
        </is>
      </c>
      <c r="D129" s="421" t="inlineStr">
        <is>
          <t>м</t>
        </is>
      </c>
      <c r="E129" s="429" t="n">
        <v>76.304</v>
      </c>
      <c r="F129" s="430" t="n">
        <v>246.9</v>
      </c>
      <c r="G129" s="345">
        <f>ROUND(E129*F129,2)</f>
        <v/>
      </c>
      <c r="H129" s="346">
        <f>G129/$G$333</f>
        <v/>
      </c>
      <c r="I129" s="345">
        <f>ROUND(F129*Прил.10!$D$13,2)</f>
        <v/>
      </c>
      <c r="J129" s="345">
        <f>ROUND(I129*E129,2)</f>
        <v/>
      </c>
    </row>
    <row r="130" hidden="1" outlineLevel="1" ht="25.5" customFormat="1" customHeight="1" s="362">
      <c r="A130" s="421" t="n">
        <v>102</v>
      </c>
      <c r="B130" s="421" t="inlineStr">
        <is>
          <t>10.1.02.03-0001</t>
        </is>
      </c>
      <c r="C130" s="428" t="inlineStr">
        <is>
          <t>Проволока алюминиевая (АМЦ) диаметром 1,4-1,8 мм</t>
        </is>
      </c>
      <c r="D130" s="421" t="inlineStr">
        <is>
          <t>т</t>
        </is>
      </c>
      <c r="E130" s="429" t="n">
        <v>0.622219</v>
      </c>
      <c r="F130" s="430" t="n">
        <v>30090</v>
      </c>
      <c r="G130" s="345">
        <f>ROUND(E130*F130,2)</f>
        <v/>
      </c>
      <c r="H130" s="346">
        <f>G130/$G$333</f>
        <v/>
      </c>
      <c r="I130" s="345">
        <f>ROUND(F130*Прил.10!$D$13,2)</f>
        <v/>
      </c>
      <c r="J130" s="345">
        <f>ROUND(I130*E130,2)</f>
        <v/>
      </c>
    </row>
    <row r="131" hidden="1" outlineLevel="1" ht="25.5" customFormat="1" customHeight="1" s="362">
      <c r="A131" s="421" t="n">
        <v>103</v>
      </c>
      <c r="B131" s="421" t="inlineStr">
        <is>
          <t>110-0132</t>
        </is>
      </c>
      <c r="C131" s="428" t="inlineStr">
        <is>
          <t>Хомуты двухушковые круглого и прямоугольного сечения</t>
        </is>
      </c>
      <c r="D131" s="421" t="inlineStr">
        <is>
          <t>кг</t>
        </is>
      </c>
      <c r="E131" s="429" t="n">
        <v>1210.2</v>
      </c>
      <c r="F131" s="430" t="n">
        <v>14.49</v>
      </c>
      <c r="G131" s="345">
        <f>ROUND(E131*F131,2)</f>
        <v/>
      </c>
      <c r="H131" s="346">
        <f>G131/$G$333</f>
        <v/>
      </c>
      <c r="I131" s="345">
        <f>ROUND(F131*Прил.10!$D$13,2)</f>
        <v/>
      </c>
      <c r="J131" s="345">
        <f>ROUND(I131*E131,2)</f>
        <v/>
      </c>
    </row>
    <row r="132" hidden="1" outlineLevel="1" ht="14.25" customFormat="1" customHeight="1" s="362">
      <c r="A132" s="421" t="n">
        <v>104</v>
      </c>
      <c r="B132" s="421" t="inlineStr">
        <is>
          <t>101-1723</t>
        </is>
      </c>
      <c r="C132" s="428" t="inlineStr">
        <is>
          <t>Звено соединительное 28 мм</t>
        </is>
      </c>
      <c r="D132" s="421" t="inlineStr">
        <is>
          <t>шт.</t>
        </is>
      </c>
      <c r="E132" s="429" t="n">
        <v>65</v>
      </c>
      <c r="F132" s="430" t="n">
        <v>248.78</v>
      </c>
      <c r="G132" s="345">
        <f>ROUND(E132*F132,2)</f>
        <v/>
      </c>
      <c r="H132" s="346">
        <f>G132/$G$333</f>
        <v/>
      </c>
      <c r="I132" s="345">
        <f>ROUND(F132*Прил.10!$D$13,2)</f>
        <v/>
      </c>
      <c r="J132" s="345">
        <f>ROUND(I132*E132,2)</f>
        <v/>
      </c>
    </row>
    <row r="133" hidden="1" outlineLevel="1" ht="38.25" customFormat="1" customHeight="1" s="362">
      <c r="A133" s="421" t="n">
        <v>105</v>
      </c>
      <c r="B133" s="421" t="inlineStr">
        <is>
          <t>204-0021</t>
        </is>
      </c>
      <c r="C133" s="428" t="inlineStr">
        <is>
          <t>Горячекатаная арматурная сталь периодического профиля класса: А-III, диаметром 10 мм</t>
        </is>
      </c>
      <c r="D133" s="421" t="inlineStr">
        <is>
          <t>т</t>
        </is>
      </c>
      <c r="E133" s="429" t="n">
        <v>1.54</v>
      </c>
      <c r="F133" s="430" t="n">
        <v>8014.15</v>
      </c>
      <c r="G133" s="345">
        <f>ROUND(E133*F133,2)</f>
        <v/>
      </c>
      <c r="H133" s="346">
        <f>G133/$G$333</f>
        <v/>
      </c>
      <c r="I133" s="345">
        <f>ROUND(F133*Прил.10!$D$13,2)</f>
        <v/>
      </c>
      <c r="J133" s="345">
        <f>ROUND(I133*E133,2)</f>
        <v/>
      </c>
    </row>
    <row r="134" hidden="1" outlineLevel="1" ht="25.5" customFormat="1" customHeight="1" s="362">
      <c r="A134" s="421" t="n">
        <v>106</v>
      </c>
      <c r="B134" s="421" t="inlineStr">
        <is>
          <t>401-0069</t>
        </is>
      </c>
      <c r="C134" s="428" t="inlineStr">
        <is>
          <t>Бетон тяжелый, крупность заполнителя 20 мм, класс В25 (М350)</t>
        </is>
      </c>
      <c r="D134" s="421" t="inlineStr">
        <is>
          <t>м3</t>
        </is>
      </c>
      <c r="E134" s="429" t="n">
        <v>16.037</v>
      </c>
      <c r="F134" s="430" t="n">
        <v>720</v>
      </c>
      <c r="G134" s="345">
        <f>ROUND(E134*F134,2)</f>
        <v/>
      </c>
      <c r="H134" s="346">
        <f>G134/$G$333</f>
        <v/>
      </c>
      <c r="I134" s="345">
        <f>ROUND(F134*Прил.10!$D$13,2)</f>
        <v/>
      </c>
      <c r="J134" s="345">
        <f>ROUND(I134*E134,2)</f>
        <v/>
      </c>
    </row>
    <row r="135" hidden="1" outlineLevel="1" ht="38.25" customFormat="1" customHeight="1" s="362">
      <c r="A135" s="421" t="n">
        <v>107</v>
      </c>
      <c r="B135" s="421" t="inlineStr">
        <is>
          <t>104-0312</t>
        </is>
      </c>
      <c r="C135" s="428" t="inlineStr">
        <is>
          <t>Плиты теплоизоляционные из экструзионного вспененного полистирола ПЕНОПЛЭКС-35</t>
        </is>
      </c>
      <c r="D135" s="421" t="inlineStr">
        <is>
          <t>м3</t>
        </is>
      </c>
      <c r="E135" s="429" t="n">
        <v>9.506</v>
      </c>
      <c r="F135" s="430" t="n">
        <v>1208.43</v>
      </c>
      <c r="G135" s="345">
        <f>ROUND(E135*F135,2)</f>
        <v/>
      </c>
      <c r="H135" s="346">
        <f>G135/$G$333</f>
        <v/>
      </c>
      <c r="I135" s="345">
        <f>ROUND(F135*Прил.10!$D$13,2)</f>
        <v/>
      </c>
      <c r="J135" s="345">
        <f>ROUND(I135*E135,2)</f>
        <v/>
      </c>
    </row>
    <row r="136" hidden="1" outlineLevel="1" ht="25.5" customFormat="1" customHeight="1" s="362">
      <c r="A136" s="421" t="n">
        <v>108</v>
      </c>
      <c r="B136" s="421" t="inlineStr">
        <is>
          <t>403-0119</t>
        </is>
      </c>
      <c r="C136" s="428" t="inlineStr">
        <is>
          <t>Кольца для колодцев сборные железобетонные диаметром 1000 мм</t>
        </is>
      </c>
      <c r="D136" s="421" t="inlineStr">
        <is>
          <t>м</t>
        </is>
      </c>
      <c r="E136" s="429" t="n">
        <v>19.06355</v>
      </c>
      <c r="F136" s="430" t="n">
        <v>589.5599999999999</v>
      </c>
      <c r="G136" s="345">
        <f>ROUND(E136*F136,2)</f>
        <v/>
      </c>
      <c r="H136" s="346">
        <f>G136/$G$333</f>
        <v/>
      </c>
      <c r="I136" s="345">
        <f>ROUND(F136*Прил.10!$D$13,2)</f>
        <v/>
      </c>
      <c r="J136" s="345">
        <f>ROUND(I136*E136,2)</f>
        <v/>
      </c>
    </row>
    <row r="137" hidden="1" outlineLevel="1" ht="14.25" customFormat="1" customHeight="1" s="362">
      <c r="A137" s="421" t="n">
        <v>109</v>
      </c>
      <c r="B137" s="421" t="inlineStr">
        <is>
          <t>509-0127</t>
        </is>
      </c>
      <c r="C137" s="428" t="inlineStr">
        <is>
          <t>Ушко двухлапчатое У2-12-16</t>
        </is>
      </c>
      <c r="D137" s="421" t="inlineStr">
        <is>
          <t>шт.</t>
        </is>
      </c>
      <c r="E137" s="429" t="n">
        <v>57</v>
      </c>
      <c r="F137" s="430" t="n">
        <v>194.37</v>
      </c>
      <c r="G137" s="345">
        <f>ROUND(E137*F137,2)</f>
        <v/>
      </c>
      <c r="H137" s="346">
        <f>G137/$G$333</f>
        <v/>
      </c>
      <c r="I137" s="345">
        <f>ROUND(F137*Прил.10!$D$13,2)</f>
        <v/>
      </c>
      <c r="J137" s="345">
        <f>ROUND(I137*E137,2)</f>
        <v/>
      </c>
    </row>
    <row r="138" hidden="1" outlineLevel="1" ht="38.25" customFormat="1" customHeight="1" s="362">
      <c r="A138" s="421" t="n">
        <v>110</v>
      </c>
      <c r="B138" s="421" t="inlineStr">
        <is>
          <t>101-6270</t>
        </is>
      </c>
      <c r="C138" s="428" t="inlineStr">
        <is>
          <t>Герметик эластомерный химически стойкий для швов MASTERFLEX 474 (600 мл)</t>
        </is>
      </c>
      <c r="D138" s="421" t="inlineStr">
        <is>
          <t>шт.</t>
        </is>
      </c>
      <c r="E138" s="429" t="n">
        <v>130.4</v>
      </c>
      <c r="F138" s="430" t="n">
        <v>82.56</v>
      </c>
      <c r="G138" s="345">
        <f>ROUND(E138*F138,2)</f>
        <v/>
      </c>
      <c r="H138" s="346">
        <f>G138/$G$333</f>
        <v/>
      </c>
      <c r="I138" s="345">
        <f>ROUND(F138*Прил.10!$D$13,2)</f>
        <v/>
      </c>
      <c r="J138" s="345">
        <f>ROUND(I138*E138,2)</f>
        <v/>
      </c>
    </row>
    <row r="139" hidden="1" outlineLevel="1" ht="14.25" customFormat="1" customHeight="1" s="362">
      <c r="A139" s="421" t="n">
        <v>111</v>
      </c>
      <c r="B139" s="421" t="inlineStr">
        <is>
          <t>204-0084</t>
        </is>
      </c>
      <c r="C139" s="428" t="inlineStr">
        <is>
          <t>Сетка из проволоки холоднотянутой</t>
        </is>
      </c>
      <c r="D139" s="421" t="inlineStr">
        <is>
          <t>т</t>
        </is>
      </c>
      <c r="E139" s="429" t="n">
        <v>1.181</v>
      </c>
      <c r="F139" s="430" t="n">
        <v>8800</v>
      </c>
      <c r="G139" s="345">
        <f>ROUND(E139*F139,2)</f>
        <v/>
      </c>
      <c r="H139" s="346">
        <f>G139/$G$333</f>
        <v/>
      </c>
      <c r="I139" s="345">
        <f>ROUND(F139*Прил.10!$D$13,2)</f>
        <v/>
      </c>
      <c r="J139" s="345">
        <f>ROUND(I139*E139,2)</f>
        <v/>
      </c>
    </row>
    <row r="140" hidden="1" outlineLevel="1" ht="38.25" customFormat="1" customHeight="1" s="362">
      <c r="A140" s="421" t="n">
        <v>112</v>
      </c>
      <c r="B140" s="421" t="inlineStr">
        <is>
          <t>408-0032</t>
        </is>
      </c>
      <c r="C140" s="428" t="inlineStr">
        <is>
          <t>Щебень из природного камня для строительных работ марка 200, фракция 40-70 мм</t>
        </is>
      </c>
      <c r="D140" s="421" t="inlineStr">
        <is>
          <t>м3</t>
        </is>
      </c>
      <c r="E140" s="429" t="n">
        <v>133.77</v>
      </c>
      <c r="F140" s="430" t="n">
        <v>70.90000000000001</v>
      </c>
      <c r="G140" s="345">
        <f>ROUND(E140*F140,2)</f>
        <v/>
      </c>
      <c r="H140" s="346">
        <f>G140/$G$333</f>
        <v/>
      </c>
      <c r="I140" s="345">
        <f>ROUND(F140*Прил.10!$D$13,2)</f>
        <v/>
      </c>
      <c r="J140" s="345">
        <f>ROUND(I140*E140,2)</f>
        <v/>
      </c>
    </row>
    <row r="141" hidden="1" outlineLevel="1" ht="25.5" customFormat="1" customHeight="1" s="362">
      <c r="A141" s="421" t="n">
        <v>113</v>
      </c>
      <c r="B141" s="421" t="inlineStr">
        <is>
          <t>104-0103</t>
        </is>
      </c>
      <c r="C141" s="428" t="inlineStr">
        <is>
          <t>Плиты из пенопласта полистирольного ПСБС-40</t>
        </is>
      </c>
      <c r="D141" s="421" t="inlineStr">
        <is>
          <t>м3</t>
        </is>
      </c>
      <c r="E141" s="429" t="n">
        <v>9.506</v>
      </c>
      <c r="F141" s="430" t="n">
        <v>994.4</v>
      </c>
      <c r="G141" s="345">
        <f>ROUND(E141*F141,2)</f>
        <v/>
      </c>
      <c r="H141" s="346">
        <f>G141/$G$333</f>
        <v/>
      </c>
      <c r="I141" s="345">
        <f>ROUND(F141*Прил.10!$D$13,2)</f>
        <v/>
      </c>
      <c r="J141" s="345">
        <f>ROUND(I141*E141,2)</f>
        <v/>
      </c>
    </row>
    <row r="142" hidden="1" outlineLevel="1" ht="25.5" customFormat="1" customHeight="1" s="362">
      <c r="A142" s="421" t="n">
        <v>114</v>
      </c>
      <c r="B142" s="421" t="inlineStr">
        <is>
          <t>113-0713</t>
        </is>
      </c>
      <c r="C142" s="428" t="inlineStr">
        <is>
          <t>Эмаль кремнийорганическая КО-174 разных цветов</t>
        </is>
      </c>
      <c r="D142" s="421" t="inlineStr">
        <is>
          <t>т</t>
        </is>
      </c>
      <c r="E142" s="429" t="n">
        <v>0.279</v>
      </c>
      <c r="F142" s="430" t="n">
        <v>33250</v>
      </c>
      <c r="G142" s="345">
        <f>ROUND(E142*F142,2)</f>
        <v/>
      </c>
      <c r="H142" s="346">
        <f>G142/$G$333</f>
        <v/>
      </c>
      <c r="I142" s="345">
        <f>ROUND(F142*Прил.10!$D$13,2)</f>
        <v/>
      </c>
      <c r="J142" s="345">
        <f>ROUND(I142*E142,2)</f>
        <v/>
      </c>
    </row>
    <row r="143" hidden="1" outlineLevel="1" ht="76.5" customFormat="1" customHeight="1" s="362">
      <c r="A143" s="421" t="n">
        <v>115</v>
      </c>
      <c r="B143" s="421" t="inlineStr">
        <is>
          <t>408-0141</t>
        </is>
      </c>
      <c r="C143" s="428" t="inlineStr">
        <is>
          <t>Песок природный для строительных растворов средний   (К=1,01- коэффициент, учитывающий потери при транспортировке, К=1,015 - коэффициент на потери грунта при обратной засыпке п. 1.1.9 ТЧ Сб.1)</t>
        </is>
      </c>
      <c r="D143" s="421" t="inlineStr">
        <is>
          <t>м3</t>
        </is>
      </c>
      <c r="E143" s="429" t="n">
        <v>290.075</v>
      </c>
      <c r="F143" s="430" t="n">
        <v>30</v>
      </c>
      <c r="G143" s="345">
        <f>ROUND(E143*F143,2)</f>
        <v/>
      </c>
      <c r="H143" s="346">
        <f>G143/$G$333</f>
        <v/>
      </c>
      <c r="I143" s="345">
        <f>ROUND(F143*Прил.10!$D$13,2)</f>
        <v/>
      </c>
      <c r="J143" s="345">
        <f>ROUND(I143*E143,2)</f>
        <v/>
      </c>
    </row>
    <row r="144" hidden="1" outlineLevel="1" ht="76.5" customFormat="1" customHeight="1" s="362">
      <c r="A144" s="421" t="n">
        <v>116</v>
      </c>
      <c r="B144" s="421" t="inlineStr">
        <is>
          <t>204-0064</t>
        </is>
      </c>
      <c r="C144" s="428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44" s="421" t="inlineStr">
        <is>
          <t>т</t>
        </is>
      </c>
      <c r="E144" s="429" t="n">
        <v>1.259</v>
      </c>
      <c r="F144" s="430" t="n">
        <v>6800</v>
      </c>
      <c r="G144" s="345">
        <f>ROUND(E144*F144,2)</f>
        <v/>
      </c>
      <c r="H144" s="346">
        <f>G144/$G$333</f>
        <v/>
      </c>
      <c r="I144" s="345">
        <f>ROUND(F144*Прил.10!$D$13,2)</f>
        <v/>
      </c>
      <c r="J144" s="345">
        <f>ROUND(I144*E144,2)</f>
        <v/>
      </c>
    </row>
    <row r="145" hidden="1" outlineLevel="1" ht="38.25" customFormat="1" customHeight="1" s="362">
      <c r="A145" s="421" t="n">
        <v>117</v>
      </c>
      <c r="B145" s="421" t="inlineStr">
        <is>
          <t>204-0022</t>
        </is>
      </c>
      <c r="C145" s="428" t="inlineStr">
        <is>
          <t>Горячекатаная арматурная сталь периодического профиля класса А-III, диаметром 12 мм</t>
        </is>
      </c>
      <c r="D145" s="421" t="inlineStr">
        <is>
          <t>т</t>
        </is>
      </c>
      <c r="E145" s="429" t="n">
        <v>0.846</v>
      </c>
      <c r="F145" s="430" t="n">
        <v>7997.23</v>
      </c>
      <c r="G145" s="345">
        <f>ROUND(E145*F145,2)</f>
        <v/>
      </c>
      <c r="H145" s="346">
        <f>G145/$G$333</f>
        <v/>
      </c>
      <c r="I145" s="345">
        <f>ROUND(F145*Прил.10!$D$13,2)</f>
        <v/>
      </c>
      <c r="J145" s="345">
        <f>ROUND(I145*E145,2)</f>
        <v/>
      </c>
    </row>
    <row r="146" hidden="1" outlineLevel="1" ht="14.25" customFormat="1" customHeight="1" s="362">
      <c r="A146" s="421" t="n">
        <v>118</v>
      </c>
      <c r="B146" s="421" t="inlineStr">
        <is>
          <t>101-1763</t>
        </is>
      </c>
      <c r="C146" s="428" t="inlineStr">
        <is>
          <t>Мастика битумно-полимерная</t>
        </is>
      </c>
      <c r="D146" s="421" t="inlineStr">
        <is>
          <t>т</t>
        </is>
      </c>
      <c r="E146" s="429" t="n">
        <v>3.7584</v>
      </c>
      <c r="F146" s="430" t="n">
        <v>1500</v>
      </c>
      <c r="G146" s="345">
        <f>ROUND(E146*F146,2)</f>
        <v/>
      </c>
      <c r="H146" s="346">
        <f>G146/$G$333</f>
        <v/>
      </c>
      <c r="I146" s="345">
        <f>ROUND(F146*Прил.10!$D$13,2)</f>
        <v/>
      </c>
      <c r="J146" s="345">
        <f>ROUND(I146*E146,2)</f>
        <v/>
      </c>
    </row>
    <row r="147" hidden="1" outlineLevel="1" ht="38.25" customFormat="1" customHeight="1" s="362">
      <c r="A147" s="421" t="n">
        <v>119</v>
      </c>
      <c r="B147" s="421" t="inlineStr">
        <is>
          <t>408-0021</t>
        </is>
      </c>
      <c r="C147" s="428" t="inlineStr">
        <is>
          <t>Щебень из природного камня для строительных работ марка 400, фракция 5(3)-10 мм</t>
        </is>
      </c>
      <c r="D147" s="421" t="inlineStr">
        <is>
          <t>м3</t>
        </is>
      </c>
      <c r="E147" s="429" t="n">
        <v>37.0032</v>
      </c>
      <c r="F147" s="430" t="n">
        <v>131.08</v>
      </c>
      <c r="G147" s="345">
        <f>ROUND(E147*F147,2)</f>
        <v/>
      </c>
      <c r="H147" s="346">
        <f>G147/$G$333</f>
        <v/>
      </c>
      <c r="I147" s="345">
        <f>ROUND(F147*Прил.10!$D$13,2)</f>
        <v/>
      </c>
      <c r="J147" s="345">
        <f>ROUND(I147*E147,2)</f>
        <v/>
      </c>
    </row>
    <row r="148" hidden="1" outlineLevel="1" ht="14.25" customFormat="1" customHeight="1" s="362">
      <c r="A148" s="421" t="n">
        <v>120</v>
      </c>
      <c r="B148" s="421" t="inlineStr">
        <is>
          <t>101-2065</t>
        </is>
      </c>
      <c r="C148" s="428" t="inlineStr">
        <is>
          <t>Болты с гайками и шайбами оцинкованные</t>
        </is>
      </c>
      <c r="D148" s="421" t="inlineStr">
        <is>
          <t>кг</t>
        </is>
      </c>
      <c r="E148" s="429" t="n">
        <v>186.28</v>
      </c>
      <c r="F148" s="430" t="n">
        <v>24.79</v>
      </c>
      <c r="G148" s="345">
        <f>ROUND(E148*F148,2)</f>
        <v/>
      </c>
      <c r="H148" s="346">
        <f>G148/$G$333</f>
        <v/>
      </c>
      <c r="I148" s="345">
        <f>ROUND(F148*Прил.10!$D$13,2)</f>
        <v/>
      </c>
      <c r="J148" s="345">
        <f>ROUND(I148*E148,2)</f>
        <v/>
      </c>
    </row>
    <row r="149" hidden="1" outlineLevel="1" ht="14.25" customFormat="1" customHeight="1" s="362">
      <c r="A149" s="421" t="n">
        <v>121</v>
      </c>
      <c r="B149" s="421" t="inlineStr">
        <is>
          <t>101-1995</t>
        </is>
      </c>
      <c r="C149" s="428" t="inlineStr">
        <is>
          <t>Мастика битумная</t>
        </is>
      </c>
      <c r="D149" s="421" t="inlineStr">
        <is>
          <t>т</t>
        </is>
      </c>
      <c r="E149" s="429" t="n">
        <v>2.76438</v>
      </c>
      <c r="F149" s="430" t="n">
        <v>1658.28</v>
      </c>
      <c r="G149" s="345">
        <f>ROUND(E149*F149,2)</f>
        <v/>
      </c>
      <c r="H149" s="346">
        <f>G149/$G$333</f>
        <v/>
      </c>
      <c r="I149" s="345">
        <f>ROUND(F149*Прил.10!$D$13,2)</f>
        <v/>
      </c>
      <c r="J149" s="345">
        <f>ROUND(I149*E149,2)</f>
        <v/>
      </c>
    </row>
    <row r="150" hidden="1" outlineLevel="1" ht="25.5" customFormat="1" customHeight="1" s="362">
      <c r="A150" s="421" t="n">
        <v>122</v>
      </c>
      <c r="B150" s="421" t="inlineStr">
        <is>
          <t>101-5493</t>
        </is>
      </c>
      <c r="C150" s="428" t="inlineStr">
        <is>
          <t>Гидропрокладка "Барьер", размер 15х25 мм</t>
        </is>
      </c>
      <c r="D150" s="421" t="inlineStr">
        <is>
          <t>м</t>
        </is>
      </c>
      <c r="E150" s="429" t="n">
        <v>132.75</v>
      </c>
      <c r="F150" s="430" t="n">
        <v>34.19</v>
      </c>
      <c r="G150" s="345">
        <f>ROUND(E150*F150,2)</f>
        <v/>
      </c>
      <c r="H150" s="346">
        <f>G150/$G$333</f>
        <v/>
      </c>
      <c r="I150" s="345">
        <f>ROUND(F150*Прил.10!$D$13,2)</f>
        <v/>
      </c>
      <c r="J150" s="345">
        <f>ROUND(I150*E150,2)</f>
        <v/>
      </c>
    </row>
    <row r="151" hidden="1" outlineLevel="1" ht="38.25" customFormat="1" customHeight="1" s="362">
      <c r="A151" s="421" t="n">
        <v>123</v>
      </c>
      <c r="B151" s="421" t="inlineStr">
        <is>
          <t>69.2.02.05-0048</t>
        </is>
      </c>
      <c r="C151" s="428" t="inlineStr">
        <is>
          <t>Клапаны противопожарные квадратные с электроприводом и тепловым замком, предел огнестойкости EI 90</t>
        </is>
      </c>
      <c r="D151" s="421" t="inlineStr">
        <is>
          <t>шт</t>
        </is>
      </c>
      <c r="E151" s="429" t="n">
        <v>2</v>
      </c>
      <c r="F151" s="430" t="n">
        <v>2265.69</v>
      </c>
      <c r="G151" s="345">
        <f>ROUND(E151*F151,2)</f>
        <v/>
      </c>
      <c r="H151" s="346">
        <f>G151/$G$333</f>
        <v/>
      </c>
      <c r="I151" s="345">
        <f>ROUND(F151*Прил.10!$D$13,2)</f>
        <v/>
      </c>
      <c r="J151" s="345">
        <f>ROUND(I151*E151,2)</f>
        <v/>
      </c>
    </row>
    <row r="152" hidden="1" outlineLevel="1" ht="51" customFormat="1" customHeight="1" s="362">
      <c r="A152" s="421" t="n">
        <v>124</v>
      </c>
      <c r="B152" s="421" t="inlineStr">
        <is>
          <t>201-0755</t>
        </is>
      </c>
      <c r="C152" s="42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152" s="421" t="inlineStr">
        <is>
          <t>т</t>
        </is>
      </c>
      <c r="E152" s="429" t="n">
        <v>0.537</v>
      </c>
      <c r="F152" s="430" t="n">
        <v>8060</v>
      </c>
      <c r="G152" s="345">
        <f>ROUND(E152*F152,2)</f>
        <v/>
      </c>
      <c r="H152" s="346">
        <f>G152/$G$333</f>
        <v/>
      </c>
      <c r="I152" s="345">
        <f>ROUND(F152*Прил.10!$D$13,2)</f>
        <v/>
      </c>
      <c r="J152" s="345">
        <f>ROUND(I152*E152,2)</f>
        <v/>
      </c>
    </row>
    <row r="153" hidden="1" outlineLevel="1" ht="25.5" customFormat="1" customHeight="1" s="362">
      <c r="A153" s="421" t="n">
        <v>125</v>
      </c>
      <c r="B153" s="421" t="inlineStr">
        <is>
          <t>101-1968</t>
        </is>
      </c>
      <c r="C153" s="428" t="inlineStr">
        <is>
          <t>Грунтовка битумная под полимерное или резиновое покрытие</t>
        </is>
      </c>
      <c r="D153" s="421" t="inlineStr">
        <is>
          <t>т</t>
        </is>
      </c>
      <c r="E153" s="429" t="n">
        <v>0.132886</v>
      </c>
      <c r="F153" s="430" t="n">
        <v>31060</v>
      </c>
      <c r="G153" s="345">
        <f>ROUND(E153*F153,2)</f>
        <v/>
      </c>
      <c r="H153" s="346">
        <f>G153/$G$333</f>
        <v/>
      </c>
      <c r="I153" s="345">
        <f>ROUND(F153*Прил.10!$D$13,2)</f>
        <v/>
      </c>
      <c r="J153" s="345">
        <f>ROUND(I153*E153,2)</f>
        <v/>
      </c>
    </row>
    <row r="154" hidden="1" outlineLevel="1" ht="25.5" customFormat="1" customHeight="1" s="362">
      <c r="A154" s="421" t="n">
        <v>126</v>
      </c>
      <c r="B154" s="421" t="inlineStr">
        <is>
          <t>509-0963</t>
        </is>
      </c>
      <c r="C154" s="428" t="inlineStr">
        <is>
          <t>Ткань асбестовая со стеклонитью АСТ-1 толщиной 1,8 мм</t>
        </is>
      </c>
      <c r="D154" s="421" t="inlineStr">
        <is>
          <t>т</t>
        </is>
      </c>
      <c r="E154" s="429" t="n">
        <v>0.0608</v>
      </c>
      <c r="F154" s="430" t="n">
        <v>66860</v>
      </c>
      <c r="G154" s="345">
        <f>ROUND(E154*F154,2)</f>
        <v/>
      </c>
      <c r="H154" s="346">
        <f>G154/$G$333</f>
        <v/>
      </c>
      <c r="I154" s="345">
        <f>ROUND(F154*Прил.10!$D$13,2)</f>
        <v/>
      </c>
      <c r="J154" s="345">
        <f>ROUND(I154*E154,2)</f>
        <v/>
      </c>
    </row>
    <row r="155" hidden="1" outlineLevel="1" ht="14.25" customFormat="1" customHeight="1" s="362">
      <c r="A155" s="421" t="n">
        <v>127</v>
      </c>
      <c r="B155" s="421" t="inlineStr">
        <is>
          <t>101-1513</t>
        </is>
      </c>
      <c r="C155" s="428" t="inlineStr">
        <is>
          <t>Электроды диаметром 4 мм Э42</t>
        </is>
      </c>
      <c r="D155" s="421" t="inlineStr">
        <is>
          <t>т</t>
        </is>
      </c>
      <c r="E155" s="429" t="n">
        <v>0.379547</v>
      </c>
      <c r="F155" s="430" t="n">
        <v>10315.01</v>
      </c>
      <c r="G155" s="345">
        <f>ROUND(E155*F155,2)</f>
        <v/>
      </c>
      <c r="H155" s="346">
        <f>G155/$G$333</f>
        <v/>
      </c>
      <c r="I155" s="345">
        <f>ROUND(F155*Прил.10!$D$13,2)</f>
        <v/>
      </c>
      <c r="J155" s="345">
        <f>ROUND(I155*E155,2)</f>
        <v/>
      </c>
    </row>
    <row r="156" hidden="1" outlineLevel="1" ht="76.5" customFormat="1" customHeight="1" s="362">
      <c r="A156" s="421" t="n">
        <v>128</v>
      </c>
      <c r="B156" s="421" t="inlineStr">
        <is>
          <t>201-0774</t>
        </is>
      </c>
      <c r="C156" s="42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6" s="421" t="inlineStr">
        <is>
          <t>т</t>
        </is>
      </c>
      <c r="E156" s="429" t="n">
        <v>0.334261</v>
      </c>
      <c r="F156" s="430" t="n">
        <v>11255</v>
      </c>
      <c r="G156" s="345">
        <f>ROUND(E156*F156,2)</f>
        <v/>
      </c>
      <c r="H156" s="346">
        <f>G156/$G$333</f>
        <v/>
      </c>
      <c r="I156" s="345">
        <f>ROUND(F156*Прил.10!$D$13,2)</f>
        <v/>
      </c>
      <c r="J156" s="345">
        <f>ROUND(I156*E156,2)</f>
        <v/>
      </c>
    </row>
    <row r="157" hidden="1" outlineLevel="1" ht="14.25" customFormat="1" customHeight="1" s="362">
      <c r="A157" s="421" t="n">
        <v>129</v>
      </c>
      <c r="B157" s="421" t="inlineStr">
        <is>
          <t>509-0102</t>
        </is>
      </c>
      <c r="C157" s="428" t="inlineStr">
        <is>
          <t>Скобы  {прим. СК,  С-2}</t>
        </is>
      </c>
      <c r="D157" s="421" t="inlineStr">
        <is>
          <t>10 шт.</t>
        </is>
      </c>
      <c r="E157" s="429" t="n">
        <v>56.8</v>
      </c>
      <c r="F157" s="430" t="n">
        <v>64.8</v>
      </c>
      <c r="G157" s="345">
        <f>ROUND(E157*F157,2)</f>
        <v/>
      </c>
      <c r="H157" s="346">
        <f>G157/$G$333</f>
        <v/>
      </c>
      <c r="I157" s="345">
        <f>ROUND(F157*Прил.10!$D$13,2)</f>
        <v/>
      </c>
      <c r="J157" s="345">
        <f>ROUND(I157*E157,2)</f>
        <v/>
      </c>
    </row>
    <row r="158" hidden="1" outlineLevel="1" ht="25.5" customFormat="1" customHeight="1" s="362">
      <c r="A158" s="421" t="n">
        <v>130</v>
      </c>
      <c r="B158" s="421" t="inlineStr">
        <is>
          <t>101-2477</t>
        </is>
      </c>
      <c r="C158" s="428" t="inlineStr">
        <is>
          <t>Лента мастично-полимерная типа «Лиам» {лента полимерно-битумная прим.}</t>
        </is>
      </c>
      <c r="D158" s="421" t="inlineStr">
        <is>
          <t>м2</t>
        </is>
      </c>
      <c r="E158" s="429" t="n">
        <v>261.6</v>
      </c>
      <c r="F158" s="430" t="n">
        <v>13</v>
      </c>
      <c r="G158" s="345">
        <f>ROUND(E158*F158,2)</f>
        <v/>
      </c>
      <c r="H158" s="346">
        <f>G158/$G$333</f>
        <v/>
      </c>
      <c r="I158" s="345">
        <f>ROUND(F158*Прил.10!$D$13,2)</f>
        <v/>
      </c>
      <c r="J158" s="345">
        <f>ROUND(I158*E158,2)</f>
        <v/>
      </c>
    </row>
    <row r="159" hidden="1" outlineLevel="1" ht="25.5" customFormat="1" customHeight="1" s="362">
      <c r="A159" s="421" t="n">
        <v>131</v>
      </c>
      <c r="B159" s="421" t="inlineStr">
        <is>
          <t>403-3120</t>
        </is>
      </c>
      <c r="C159" s="428" t="inlineStr">
        <is>
          <t>Плиты железобетонные покрытий, перекрытий и днищ</t>
        </is>
      </c>
      <c r="D159" s="421" t="inlineStr">
        <is>
          <t>м3</t>
        </is>
      </c>
      <c r="E159" s="429" t="n">
        <v>2.4541</v>
      </c>
      <c r="F159" s="430" t="n">
        <v>1382.9</v>
      </c>
      <c r="G159" s="345">
        <f>ROUND(E159*F159,2)</f>
        <v/>
      </c>
      <c r="H159" s="346">
        <f>G159/$G$333</f>
        <v/>
      </c>
      <c r="I159" s="345">
        <f>ROUND(F159*Прил.10!$D$13,2)</f>
        <v/>
      </c>
      <c r="J159" s="345">
        <f>ROUND(I159*E159,2)</f>
        <v/>
      </c>
    </row>
    <row r="160" hidden="1" outlineLevel="1" ht="38.25" customFormat="1" customHeight="1" s="362">
      <c r="A160" s="421" t="n">
        <v>132</v>
      </c>
      <c r="B160" s="421" t="inlineStr">
        <is>
          <t>408-0015</t>
        </is>
      </c>
      <c r="C160" s="428" t="inlineStr">
        <is>
          <t>Щебень из природного камня для строительных работ марка 800, фракция 20-40 мм</t>
        </is>
      </c>
      <c r="D160" s="421" t="inlineStr">
        <is>
          <t>м3</t>
        </is>
      </c>
      <c r="E160" s="429" t="n">
        <v>30.827025</v>
      </c>
      <c r="F160" s="430" t="n">
        <v>108.4</v>
      </c>
      <c r="G160" s="345">
        <f>ROUND(E160*F160,2)</f>
        <v/>
      </c>
      <c r="H160" s="346">
        <f>G160/$G$333</f>
        <v/>
      </c>
      <c r="I160" s="345">
        <f>ROUND(F160*Прил.10!$D$13,2)</f>
        <v/>
      </c>
      <c r="J160" s="345">
        <f>ROUND(I160*E160,2)</f>
        <v/>
      </c>
    </row>
    <row r="161" hidden="1" outlineLevel="1" ht="76.5" customFormat="1" customHeight="1" s="362">
      <c r="A161" s="421" t="n">
        <v>133</v>
      </c>
      <c r="B161" s="421" t="inlineStr">
        <is>
          <t>501-1985</t>
        </is>
      </c>
      <c r="C161" s="428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5х1,5</t>
        </is>
      </c>
      <c r="D161" s="421" t="inlineStr">
        <is>
          <t>1000 м</t>
        </is>
      </c>
      <c r="E161" s="429" t="n">
        <v>0.2244</v>
      </c>
      <c r="F161" s="430" t="n">
        <v>14666.31</v>
      </c>
      <c r="G161" s="345">
        <f>ROUND(E161*F161,2)</f>
        <v/>
      </c>
      <c r="H161" s="346">
        <f>G161/$G$333</f>
        <v/>
      </c>
      <c r="I161" s="345">
        <f>ROUND(F161*Прил.10!$D$13,2)</f>
        <v/>
      </c>
      <c r="J161" s="345">
        <f>ROUND(I161*E161,2)</f>
        <v/>
      </c>
    </row>
    <row r="162" hidden="1" outlineLevel="1" ht="14.25" customFormat="1" customHeight="1" s="362">
      <c r="A162" s="421" t="n">
        <v>134</v>
      </c>
      <c r="B162" s="421" t="inlineStr">
        <is>
          <t>509-1060</t>
        </is>
      </c>
      <c r="C162" s="428" t="inlineStr">
        <is>
          <t xml:space="preserve">Узел крепления фиксатора окрашенный </t>
        </is>
      </c>
      <c r="D162" s="421" t="inlineStr">
        <is>
          <t>шт.</t>
        </is>
      </c>
      <c r="E162" s="429" t="n">
        <v>57</v>
      </c>
      <c r="F162" s="430" t="n">
        <v>56.95</v>
      </c>
      <c r="G162" s="345">
        <f>ROUND(E162*F162,2)</f>
        <v/>
      </c>
      <c r="H162" s="346">
        <f>G162/$G$333</f>
        <v/>
      </c>
      <c r="I162" s="345">
        <f>ROUND(F162*Прил.10!$D$13,2)</f>
        <v/>
      </c>
      <c r="J162" s="345">
        <f>ROUND(I162*E162,2)</f>
        <v/>
      </c>
    </row>
    <row r="163" hidden="1" outlineLevel="1" ht="14.25" customFormat="1" customHeight="1" s="362">
      <c r="A163" s="421" t="n">
        <v>135</v>
      </c>
      <c r="B163" s="421" t="inlineStr">
        <is>
          <t>401-0006</t>
        </is>
      </c>
      <c r="C163" s="428" t="inlineStr">
        <is>
          <t>Бетон тяжелый, класс В15 (М200)</t>
        </is>
      </c>
      <c r="D163" s="421" t="inlineStr">
        <is>
          <t>м3</t>
        </is>
      </c>
      <c r="E163" s="429" t="n">
        <v>5.1865</v>
      </c>
      <c r="F163" s="430" t="n">
        <v>592.76</v>
      </c>
      <c r="G163" s="345">
        <f>ROUND(E163*F163,2)</f>
        <v/>
      </c>
      <c r="H163" s="346">
        <f>G163/$G$333</f>
        <v/>
      </c>
      <c r="I163" s="345">
        <f>ROUND(F163*Прил.10!$D$13,2)</f>
        <v/>
      </c>
      <c r="J163" s="345">
        <f>ROUND(I163*E163,2)</f>
        <v/>
      </c>
    </row>
    <row r="164" hidden="1" outlineLevel="1" ht="14.25" customFormat="1" customHeight="1" s="362">
      <c r="A164" s="421" t="n">
        <v>136</v>
      </c>
      <c r="B164" s="421" t="inlineStr">
        <is>
          <t>101-3721</t>
        </is>
      </c>
      <c r="C164" s="428" t="inlineStr">
        <is>
          <t>Сталь полосовая 50х4 мм, марка Ст3сп</t>
        </is>
      </c>
      <c r="D164" s="421" t="inlineStr">
        <is>
          <t>т</t>
        </is>
      </c>
      <c r="E164" s="429" t="n">
        <v>0.392</v>
      </c>
      <c r="F164" s="430" t="n">
        <v>7396.23</v>
      </c>
      <c r="G164" s="345">
        <f>ROUND(E164*F164,2)</f>
        <v/>
      </c>
      <c r="H164" s="346">
        <f>G164/$G$333</f>
        <v/>
      </c>
      <c r="I164" s="345">
        <f>ROUND(F164*Прил.10!$D$13,2)</f>
        <v/>
      </c>
      <c r="J164" s="345">
        <f>ROUND(I164*E164,2)</f>
        <v/>
      </c>
    </row>
    <row r="165" hidden="1" outlineLevel="1" ht="25.5" customFormat="1" customHeight="1" s="362">
      <c r="A165" s="421" t="n">
        <v>137</v>
      </c>
      <c r="B165" s="421" t="inlineStr">
        <is>
          <t>403-2351</t>
        </is>
      </c>
      <c r="C165" s="428" t="inlineStr">
        <is>
          <t>Ригели сборные железобетонные ВЛ и ОРУ</t>
        </is>
      </c>
      <c r="D165" s="421" t="inlineStr">
        <is>
          <t>м3</t>
        </is>
      </c>
      <c r="E165" s="429" t="n">
        <v>1.616</v>
      </c>
      <c r="F165" s="430" t="n">
        <v>1733.42</v>
      </c>
      <c r="G165" s="345">
        <f>ROUND(E165*F165,2)</f>
        <v/>
      </c>
      <c r="H165" s="346">
        <f>G165/$G$333</f>
        <v/>
      </c>
      <c r="I165" s="345">
        <f>ROUND(F165*Прил.10!$D$13,2)</f>
        <v/>
      </c>
      <c r="J165" s="345">
        <f>ROUND(I165*E165,2)</f>
        <v/>
      </c>
    </row>
    <row r="166" hidden="1" outlineLevel="1" ht="25.5" customFormat="1" customHeight="1" s="362">
      <c r="A166" s="421" t="n">
        <v>138</v>
      </c>
      <c r="B166" s="421" t="inlineStr">
        <is>
          <t>105-0071</t>
        </is>
      </c>
      <c r="C166" s="428" t="inlineStr">
        <is>
          <t>Шпалы непропитанные для железных дорог 1 тип</t>
        </is>
      </c>
      <c r="D166" s="421" t="inlineStr">
        <is>
          <t>шт.</t>
        </is>
      </c>
      <c r="E166" s="429" t="n">
        <v>10.48</v>
      </c>
      <c r="F166" s="430" t="n">
        <v>266.67</v>
      </c>
      <c r="G166" s="345">
        <f>ROUND(E166*F166,2)</f>
        <v/>
      </c>
      <c r="H166" s="346">
        <f>G166/$G$333</f>
        <v/>
      </c>
      <c r="I166" s="345">
        <f>ROUND(F166*Прил.10!$D$13,2)</f>
        <v/>
      </c>
      <c r="J166" s="345">
        <f>ROUND(I166*E166,2)</f>
        <v/>
      </c>
    </row>
    <row r="167" hidden="1" outlineLevel="1" ht="25.5" customFormat="1" customHeight="1" s="362">
      <c r="A167" s="421" t="n">
        <v>139</v>
      </c>
      <c r="B167" s="421" t="inlineStr">
        <is>
          <t>509-0032</t>
        </is>
      </c>
      <c r="C167" s="428" t="inlineStr">
        <is>
          <t>Зажимы  {прим.А2А, ОА, А4А, НАС, ПГН, НС}</t>
        </is>
      </c>
      <c r="D167" s="421" t="inlineStr">
        <is>
          <t>100 шт.</t>
        </is>
      </c>
      <c r="E167" s="429" t="n">
        <v>1.52</v>
      </c>
      <c r="F167" s="430" t="n">
        <v>1776</v>
      </c>
      <c r="G167" s="345">
        <f>ROUND(E167*F167,2)</f>
        <v/>
      </c>
      <c r="H167" s="346">
        <f>G167/$G$333</f>
        <v/>
      </c>
      <c r="I167" s="345">
        <f>ROUND(F167*Прил.10!$D$13,2)</f>
        <v/>
      </c>
      <c r="J167" s="345">
        <f>ROUND(I167*E167,2)</f>
        <v/>
      </c>
    </row>
    <row r="168" hidden="1" outlineLevel="1" ht="14.25" customFormat="1" customHeight="1" s="362">
      <c r="A168" s="421" t="n">
        <v>140</v>
      </c>
      <c r="B168" s="421" t="inlineStr">
        <is>
          <t>101-2536</t>
        </is>
      </c>
      <c r="C168" s="428" t="inlineStr">
        <is>
          <t>Люки чугунные тяжелые</t>
        </is>
      </c>
      <c r="D168" s="421" t="inlineStr">
        <is>
          <t>шт.</t>
        </is>
      </c>
      <c r="E168" s="429" t="n">
        <v>9</v>
      </c>
      <c r="F168" s="430" t="n">
        <v>284.76</v>
      </c>
      <c r="G168" s="345">
        <f>ROUND(E168*F168,2)</f>
        <v/>
      </c>
      <c r="H168" s="346">
        <f>G168/$G$333</f>
        <v/>
      </c>
      <c r="I168" s="345">
        <f>ROUND(F168*Прил.10!$D$13,2)</f>
        <v/>
      </c>
      <c r="J168" s="345">
        <f>ROUND(I168*E168,2)</f>
        <v/>
      </c>
    </row>
    <row r="169" hidden="1" outlineLevel="1" ht="25.5" customFormat="1" customHeight="1" s="362">
      <c r="A169" s="421" t="n">
        <v>141</v>
      </c>
      <c r="B169" s="421" t="inlineStr">
        <is>
          <t>402-0134</t>
        </is>
      </c>
      <c r="C169" s="428" t="inlineStr">
        <is>
          <t>Смесь сухая гидроизоляционная проникающая Гидротэкс-В</t>
        </is>
      </c>
      <c r="D169" s="421" t="inlineStr">
        <is>
          <t>кг</t>
        </is>
      </c>
      <c r="E169" s="429" t="n">
        <v>250</v>
      </c>
      <c r="F169" s="430" t="n">
        <v>9.07</v>
      </c>
      <c r="G169" s="345">
        <f>ROUND(E169*F169,2)</f>
        <v/>
      </c>
      <c r="H169" s="346">
        <f>G169/$G$333</f>
        <v/>
      </c>
      <c r="I169" s="345">
        <f>ROUND(F169*Прил.10!$D$13,2)</f>
        <v/>
      </c>
      <c r="J169" s="345">
        <f>ROUND(I169*E169,2)</f>
        <v/>
      </c>
    </row>
    <row r="170" hidden="1" outlineLevel="1" ht="38.25" customFormat="1" customHeight="1" s="362">
      <c r="A170" s="421" t="n">
        <v>142</v>
      </c>
      <c r="B170" s="421" t="inlineStr">
        <is>
          <t>204-0036</t>
        </is>
      </c>
      <c r="C170" s="428" t="inlineStr">
        <is>
          <t>Надбавки к ценам заготовок за сборку и сварку каркасов и сеток: плоских, диаметром 10 мм</t>
        </is>
      </c>
      <c r="D170" s="421" t="inlineStr">
        <is>
          <t>т</t>
        </is>
      </c>
      <c r="E170" s="429" t="n">
        <v>1.54</v>
      </c>
      <c r="F170" s="430" t="n">
        <v>1419.1</v>
      </c>
      <c r="G170" s="345">
        <f>ROUND(E170*F170,2)</f>
        <v/>
      </c>
      <c r="H170" s="346">
        <f>G170/$G$333</f>
        <v/>
      </c>
      <c r="I170" s="345">
        <f>ROUND(F170*Прил.10!$D$13,2)</f>
        <v/>
      </c>
      <c r="J170" s="345">
        <f>ROUND(I170*E170,2)</f>
        <v/>
      </c>
    </row>
    <row r="171" hidden="1" outlineLevel="1" ht="25.5" customFormat="1" customHeight="1" s="362">
      <c r="A171" s="421" t="n">
        <v>143</v>
      </c>
      <c r="B171" s="421" t="inlineStr">
        <is>
          <t>408-0122</t>
        </is>
      </c>
      <c r="C171" s="428" t="inlineStr">
        <is>
          <t>Песок природный для строительных работ средний</t>
        </is>
      </c>
      <c r="D171" s="421" t="inlineStr">
        <is>
          <t>м3</t>
        </is>
      </c>
      <c r="E171" s="429" t="n">
        <v>39.464</v>
      </c>
      <c r="F171" s="430" t="n">
        <v>55.26</v>
      </c>
      <c r="G171" s="345">
        <f>ROUND(E171*F171,2)</f>
        <v/>
      </c>
      <c r="H171" s="346">
        <f>G171/$G$333</f>
        <v/>
      </c>
      <c r="I171" s="345">
        <f>ROUND(F171*Прил.10!$D$13,2)</f>
        <v/>
      </c>
      <c r="J171" s="345">
        <f>ROUND(I171*E171,2)</f>
        <v/>
      </c>
    </row>
    <row r="172" hidden="1" outlineLevel="1" ht="14.25" customFormat="1" customHeight="1" s="362">
      <c r="A172" s="421" t="n">
        <v>144</v>
      </c>
      <c r="B172" s="421" t="inlineStr">
        <is>
          <t>101-1805</t>
        </is>
      </c>
      <c r="C172" s="428" t="inlineStr">
        <is>
          <t>Гвозди строительные</t>
        </is>
      </c>
      <c r="D172" s="421" t="inlineStr">
        <is>
          <t>т</t>
        </is>
      </c>
      <c r="E172" s="429" t="n">
        <v>0.17705</v>
      </c>
      <c r="F172" s="430" t="n">
        <v>11978</v>
      </c>
      <c r="G172" s="345">
        <f>ROUND(E172*F172,2)</f>
        <v/>
      </c>
      <c r="H172" s="346">
        <f>G172/$G$333</f>
        <v/>
      </c>
      <c r="I172" s="345">
        <f>ROUND(F172*Прил.10!$D$13,2)</f>
        <v/>
      </c>
      <c r="J172" s="345">
        <f>ROUND(I172*E172,2)</f>
        <v/>
      </c>
    </row>
    <row r="173" hidden="1" outlineLevel="1" ht="25.5" customFormat="1" customHeight="1" s="362">
      <c r="A173" s="421" t="n">
        <v>145</v>
      </c>
      <c r="B173" s="421" t="inlineStr">
        <is>
          <t>401-0061</t>
        </is>
      </c>
      <c r="C173" s="428" t="inlineStr">
        <is>
          <t>Бетон тяжелый, крупность заполнителя 20 мм, класс В3,5 (М50)</t>
        </is>
      </c>
      <c r="D173" s="421" t="inlineStr">
        <is>
          <t>м3</t>
        </is>
      </c>
      <c r="E173" s="429" t="n">
        <v>3.876</v>
      </c>
      <c r="F173" s="430" t="n">
        <v>520</v>
      </c>
      <c r="G173" s="345">
        <f>ROUND(E173*F173,2)</f>
        <v/>
      </c>
      <c r="H173" s="346">
        <f>G173/$G$333</f>
        <v/>
      </c>
      <c r="I173" s="345">
        <f>ROUND(F173*Прил.10!$D$13,2)</f>
        <v/>
      </c>
      <c r="J173" s="345">
        <f>ROUND(I173*E173,2)</f>
        <v/>
      </c>
    </row>
    <row r="174" hidden="1" outlineLevel="1" ht="14.25" customFormat="1" customHeight="1" s="362">
      <c r="A174" s="421" t="n">
        <v>146</v>
      </c>
      <c r="B174" s="421" t="inlineStr">
        <is>
          <t>509-0067</t>
        </is>
      </c>
      <c r="C174" s="428" t="inlineStr">
        <is>
          <t xml:space="preserve">Профиль монтажный </t>
        </is>
      </c>
      <c r="D174" s="421" t="inlineStr">
        <is>
          <t>шт.</t>
        </is>
      </c>
      <c r="E174" s="429" t="n">
        <v>29</v>
      </c>
      <c r="F174" s="430" t="n">
        <v>66.81999999999999</v>
      </c>
      <c r="G174" s="345">
        <f>ROUND(E174*F174,2)</f>
        <v/>
      </c>
      <c r="H174" s="346">
        <f>G174/$G$333</f>
        <v/>
      </c>
      <c r="I174" s="345">
        <f>ROUND(F174*Прил.10!$D$13,2)</f>
        <v/>
      </c>
      <c r="J174" s="345">
        <f>ROUND(I174*E174,2)</f>
        <v/>
      </c>
    </row>
    <row r="175" hidden="1" outlineLevel="1" ht="25.5" customFormat="1" customHeight="1" s="362">
      <c r="A175" s="421" t="n">
        <v>147</v>
      </c>
      <c r="B175" s="421" t="inlineStr">
        <is>
          <t>101-2451</t>
        </is>
      </c>
      <c r="C175" s="428" t="inlineStr">
        <is>
          <t>Пластина техническая без тканевых прокладок</t>
        </is>
      </c>
      <c r="D175" s="421" t="inlineStr">
        <is>
          <t>т</t>
        </is>
      </c>
      <c r="E175" s="429" t="n">
        <v>0.032</v>
      </c>
      <c r="F175" s="430" t="n">
        <v>53400</v>
      </c>
      <c r="G175" s="345">
        <f>ROUND(E175*F175,2)</f>
        <v/>
      </c>
      <c r="H175" s="346">
        <f>G175/$G$333</f>
        <v/>
      </c>
      <c r="I175" s="345">
        <f>ROUND(F175*Прил.10!$D$13,2)</f>
        <v/>
      </c>
      <c r="J175" s="345">
        <f>ROUND(I175*E175,2)</f>
        <v/>
      </c>
    </row>
    <row r="176" hidden="1" outlineLevel="1" ht="14.25" customFormat="1" customHeight="1" s="362">
      <c r="A176" s="421" t="n">
        <v>148</v>
      </c>
      <c r="B176" s="421" t="inlineStr">
        <is>
          <t>101-1668</t>
        </is>
      </c>
      <c r="C176" s="428" t="inlineStr">
        <is>
          <t>Рогожа</t>
        </is>
      </c>
      <c r="D176" s="421" t="inlineStr">
        <is>
          <t>м2</t>
        </is>
      </c>
      <c r="E176" s="429" t="n">
        <v>161.0958</v>
      </c>
      <c r="F176" s="430" t="n">
        <v>10.2</v>
      </c>
      <c r="G176" s="345">
        <f>ROUND(E176*F176,2)</f>
        <v/>
      </c>
      <c r="H176" s="346">
        <f>G176/$G$333</f>
        <v/>
      </c>
      <c r="I176" s="345">
        <f>ROUND(F176*Прил.10!$D$13,2)</f>
        <v/>
      </c>
      <c r="J176" s="345">
        <f>ROUND(I176*E176,2)</f>
        <v/>
      </c>
    </row>
    <row r="177" hidden="1" outlineLevel="1" ht="14.25" customFormat="1" customHeight="1" s="362">
      <c r="A177" s="421" t="n">
        <v>149</v>
      </c>
      <c r="B177" s="421" t="inlineStr">
        <is>
          <t>203-0511</t>
        </is>
      </c>
      <c r="C177" s="428" t="inlineStr">
        <is>
          <t>Щиты из досок толщиной 25 мм</t>
        </is>
      </c>
      <c r="D177" s="421" t="inlineStr">
        <is>
          <t>м2</t>
        </is>
      </c>
      <c r="E177" s="429" t="n">
        <v>45.7016</v>
      </c>
      <c r="F177" s="430" t="n">
        <v>35.53</v>
      </c>
      <c r="G177" s="345">
        <f>ROUND(E177*F177,2)</f>
        <v/>
      </c>
      <c r="H177" s="346">
        <f>G177/$G$333</f>
        <v/>
      </c>
      <c r="I177" s="345">
        <f>ROUND(F177*Прил.10!$D$13,2)</f>
        <v/>
      </c>
      <c r="J177" s="345">
        <f>ROUND(I177*E177,2)</f>
        <v/>
      </c>
    </row>
    <row r="178" hidden="1" outlineLevel="1" ht="89.25" customFormat="1" customHeight="1" s="362">
      <c r="A178" s="421" t="n">
        <v>150</v>
      </c>
      <c r="B178" s="421" t="inlineStr">
        <is>
          <t>201-0777</t>
        </is>
      </c>
      <c r="C178" s="428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  (ПРИМ ДЕТАЛИ КРЕПЛЕНИЯ Д-16 и Д-18)</t>
        </is>
      </c>
      <c r="D178" s="421" t="inlineStr">
        <is>
          <t>т</t>
        </is>
      </c>
      <c r="E178" s="429" t="n">
        <v>0.161</v>
      </c>
      <c r="F178" s="430" t="n">
        <v>10045</v>
      </c>
      <c r="G178" s="345">
        <f>ROUND(E178*F178,2)</f>
        <v/>
      </c>
      <c r="H178" s="346">
        <f>G178/$G$333</f>
        <v/>
      </c>
      <c r="I178" s="345">
        <f>ROUND(F178*Прил.10!$D$13,2)</f>
        <v/>
      </c>
      <c r="J178" s="345">
        <f>ROUND(I178*E178,2)</f>
        <v/>
      </c>
    </row>
    <row r="179" hidden="1" outlineLevel="1" ht="76.5" customFormat="1" customHeight="1" s="362">
      <c r="A179" s="421" t="n">
        <v>151</v>
      </c>
      <c r="B179" s="421" t="inlineStr">
        <is>
          <t>203-0236</t>
        </is>
      </c>
      <c r="C179" s="428" t="inlineStr">
        <is>
          <t>Люки и лазы со щитовыми полотнами утепленные минераловатной плитой с деревянной обшивкой и защитой оцинкованной сталью полотен и коробок однопольные ДЛ 10-10, площадь 0,97 м2; ДЛ 13-10, площадь 1,26 м2</t>
        </is>
      </c>
      <c r="D179" s="421" t="inlineStr">
        <is>
          <t>м2</t>
        </is>
      </c>
      <c r="E179" s="429" t="n">
        <v>5.5</v>
      </c>
      <c r="F179" s="430" t="n">
        <v>273.46</v>
      </c>
      <c r="G179" s="345">
        <f>ROUND(E179*F179,2)</f>
        <v/>
      </c>
      <c r="H179" s="346">
        <f>G179/$G$333</f>
        <v/>
      </c>
      <c r="I179" s="345">
        <f>ROUND(F179*Прил.10!$D$13,2)</f>
        <v/>
      </c>
      <c r="J179" s="345">
        <f>ROUND(I179*E179,2)</f>
        <v/>
      </c>
    </row>
    <row r="180" hidden="1" outlineLevel="1" ht="14.25" customFormat="1" customHeight="1" s="362">
      <c r="A180" s="421" t="n">
        <v>152</v>
      </c>
      <c r="B180" s="421" t="inlineStr">
        <is>
          <t>407-0014</t>
        </is>
      </c>
      <c r="C180" s="428" t="inlineStr">
        <is>
          <t>Земля растительная</t>
        </is>
      </c>
      <c r="D180" s="421" t="inlineStr">
        <is>
          <t>м3</t>
        </is>
      </c>
      <c r="E180" s="429" t="n">
        <v>10.88</v>
      </c>
      <c r="F180" s="430" t="n">
        <v>135.6</v>
      </c>
      <c r="G180" s="345">
        <f>ROUND(E180*F180,2)</f>
        <v/>
      </c>
      <c r="H180" s="346">
        <f>G180/$G$333</f>
        <v/>
      </c>
      <c r="I180" s="345">
        <f>ROUND(F180*Прил.10!$D$13,2)</f>
        <v/>
      </c>
      <c r="J180" s="345">
        <f>ROUND(I180*E180,2)</f>
        <v/>
      </c>
    </row>
    <row r="181" hidden="1" outlineLevel="1" ht="14.25" customFormat="1" customHeight="1" s="362">
      <c r="A181" s="421" t="n">
        <v>153</v>
      </c>
      <c r="B181" s="421" t="inlineStr">
        <is>
          <t>14.5.09.11-0101</t>
        </is>
      </c>
      <c r="C181" s="428" t="inlineStr">
        <is>
          <t>Уайт-спирит</t>
        </is>
      </c>
      <c r="D181" s="421" t="inlineStr">
        <is>
          <t>т</t>
        </is>
      </c>
      <c r="E181" s="429" t="n">
        <v>0.204006</v>
      </c>
      <c r="F181" s="430" t="n">
        <v>6667</v>
      </c>
      <c r="G181" s="345">
        <f>ROUND(E181*F181,2)</f>
        <v/>
      </c>
      <c r="H181" s="346">
        <f>G181/$G$333</f>
        <v/>
      </c>
      <c r="I181" s="345">
        <f>ROUND(F181*Прил.10!$D$13,2)</f>
        <v/>
      </c>
      <c r="J181" s="345">
        <f>ROUND(I181*E181,2)</f>
        <v/>
      </c>
    </row>
    <row r="182" hidden="1" outlineLevel="1" ht="14.25" customFormat="1" customHeight="1" s="362">
      <c r="A182" s="421" t="n">
        <v>154</v>
      </c>
      <c r="B182" s="421" t="inlineStr">
        <is>
          <t>101-2467</t>
        </is>
      </c>
      <c r="C182" s="428" t="inlineStr">
        <is>
          <t>Растворитель марки Р-4</t>
        </is>
      </c>
      <c r="D182" s="421" t="inlineStr">
        <is>
          <t>т</t>
        </is>
      </c>
      <c r="E182" s="429" t="n">
        <v>0.141788</v>
      </c>
      <c r="F182" s="430" t="n">
        <v>9420</v>
      </c>
      <c r="G182" s="345">
        <f>ROUND(E182*F182,2)</f>
        <v/>
      </c>
      <c r="H182" s="346">
        <f>G182/$G$333</f>
        <v/>
      </c>
      <c r="I182" s="345">
        <f>ROUND(F182*Прил.10!$D$13,2)</f>
        <v/>
      </c>
      <c r="J182" s="345">
        <f>ROUND(I182*E182,2)</f>
        <v/>
      </c>
    </row>
    <row r="183" hidden="1" outlineLevel="1" ht="14.25" customFormat="1" customHeight="1" s="362">
      <c r="A183" s="421" t="n">
        <v>155</v>
      </c>
      <c r="B183" s="421" t="inlineStr">
        <is>
          <t>102-8009</t>
        </is>
      </c>
      <c r="C183" s="428" t="inlineStr">
        <is>
          <t>Доски дубовые II сорта</t>
        </is>
      </c>
      <c r="D183" s="421" t="inlineStr">
        <is>
          <t>м3</t>
        </is>
      </c>
      <c r="E183" s="429" t="n">
        <v>0.9004799999999999</v>
      </c>
      <c r="F183" s="430" t="n">
        <v>1410</v>
      </c>
      <c r="G183" s="345">
        <f>ROUND(E183*F183,2)</f>
        <v/>
      </c>
      <c r="H183" s="346">
        <f>G183/$G$333</f>
        <v/>
      </c>
      <c r="I183" s="345">
        <f>ROUND(F183*Прил.10!$D$13,2)</f>
        <v/>
      </c>
      <c r="J183" s="345">
        <f>ROUND(I183*E183,2)</f>
        <v/>
      </c>
    </row>
    <row r="184" hidden="1" outlineLevel="1" ht="14.25" customFormat="1" customHeight="1" s="362">
      <c r="A184" s="421" t="n">
        <v>156</v>
      </c>
      <c r="B184" s="421" t="inlineStr">
        <is>
          <t>101-2143</t>
        </is>
      </c>
      <c r="C184" s="428" t="inlineStr">
        <is>
          <t>Краска</t>
        </is>
      </c>
      <c r="D184" s="421" t="inlineStr">
        <is>
          <t>кг</t>
        </is>
      </c>
      <c r="E184" s="429" t="n">
        <v>44.2715</v>
      </c>
      <c r="F184" s="430" t="n">
        <v>28.6</v>
      </c>
      <c r="G184" s="345">
        <f>ROUND(E184*F184,2)</f>
        <v/>
      </c>
      <c r="H184" s="346">
        <f>G184/$G$333</f>
        <v/>
      </c>
      <c r="I184" s="345">
        <f>ROUND(F184*Прил.10!$D$13,2)</f>
        <v/>
      </c>
      <c r="J184" s="345">
        <f>ROUND(I184*E184,2)</f>
        <v/>
      </c>
    </row>
    <row r="185" hidden="1" outlineLevel="1" ht="25.5" customFormat="1" customHeight="1" s="362">
      <c r="A185" s="421" t="n">
        <v>157</v>
      </c>
      <c r="B185" s="421" t="inlineStr">
        <is>
          <t>401-0009</t>
        </is>
      </c>
      <c r="C185" s="428" t="inlineStr">
        <is>
          <t>Надбавка на W6  1.5% к бетону тяжелому, класс В25 (М350)</t>
        </is>
      </c>
      <c r="D185" s="421" t="inlineStr">
        <is>
          <t>м3</t>
        </is>
      </c>
      <c r="E185" s="429" t="n">
        <v>84.8</v>
      </c>
      <c r="F185" s="430" t="n">
        <v>14.51</v>
      </c>
      <c r="G185" s="345">
        <f>ROUND(E185*F185,2)</f>
        <v/>
      </c>
      <c r="H185" s="346">
        <f>G185/$G$333</f>
        <v/>
      </c>
      <c r="I185" s="345">
        <f>ROUND(F185*Прил.10!$D$13,2)</f>
        <v/>
      </c>
      <c r="J185" s="345">
        <f>ROUND(I185*E185,2)</f>
        <v/>
      </c>
    </row>
    <row r="186" hidden="1" outlineLevel="1" ht="38.25" customFormat="1" customHeight="1" s="362">
      <c r="A186" s="421" t="n">
        <v>158</v>
      </c>
      <c r="B186" s="421" t="inlineStr">
        <is>
          <t>204-0037</t>
        </is>
      </c>
      <c r="C186" s="428" t="inlineStr">
        <is>
          <t>Надбавки к ценам заготовок за сборку и сварку каркасов и сеток плоских, диаметром 12 мм</t>
        </is>
      </c>
      <c r="D186" s="421" t="inlineStr">
        <is>
          <t>т</t>
        </is>
      </c>
      <c r="E186" s="429" t="n">
        <v>0.846</v>
      </c>
      <c r="F186" s="430" t="n">
        <v>1336.85</v>
      </c>
      <c r="G186" s="345">
        <f>ROUND(E186*F186,2)</f>
        <v/>
      </c>
      <c r="H186" s="346">
        <f>G186/$G$333</f>
        <v/>
      </c>
      <c r="I186" s="345">
        <f>ROUND(F186*Прил.10!$D$13,2)</f>
        <v/>
      </c>
      <c r="J186" s="345">
        <f>ROUND(I186*E186,2)</f>
        <v/>
      </c>
    </row>
    <row r="187" hidden="1" outlineLevel="1" ht="14.25" customFormat="1" customHeight="1" s="362">
      <c r="A187" s="421" t="n">
        <v>159</v>
      </c>
      <c r="B187" s="421" t="inlineStr">
        <is>
          <t>113-0030</t>
        </is>
      </c>
      <c r="C187" s="428" t="inlineStr">
        <is>
          <t>Грунтовка ХС-059 красно-коричневая</t>
        </is>
      </c>
      <c r="D187" s="421" t="inlineStr">
        <is>
          <t>т</t>
        </is>
      </c>
      <c r="E187" s="429" t="n">
        <v>0.050118</v>
      </c>
      <c r="F187" s="430" t="n">
        <v>22176</v>
      </c>
      <c r="G187" s="345">
        <f>ROUND(E187*F187,2)</f>
        <v/>
      </c>
      <c r="H187" s="346">
        <f>G187/$G$333</f>
        <v/>
      </c>
      <c r="I187" s="345">
        <f>ROUND(F187*Прил.10!$D$13,2)</f>
        <v/>
      </c>
      <c r="J187" s="345">
        <f>ROUND(I187*E187,2)</f>
        <v/>
      </c>
    </row>
    <row r="188" hidden="1" outlineLevel="1" ht="25.5" customFormat="1" customHeight="1" s="362">
      <c r="A188" s="421" t="n">
        <v>160</v>
      </c>
      <c r="B188" s="421" t="inlineStr">
        <is>
          <t>101-0079</t>
        </is>
      </c>
      <c r="C188" s="428" t="inlineStr">
        <is>
          <t>Битумы нефтяные строительные для кровельных мастик марки БНМ-55/60</t>
        </is>
      </c>
      <c r="D188" s="421" t="inlineStr">
        <is>
          <t>т</t>
        </is>
      </c>
      <c r="E188" s="429" t="n">
        <v>0.679</v>
      </c>
      <c r="F188" s="430" t="n">
        <v>1596</v>
      </c>
      <c r="G188" s="345">
        <f>ROUND(E188*F188,2)</f>
        <v/>
      </c>
      <c r="H188" s="346">
        <f>G188/$G$333</f>
        <v/>
      </c>
      <c r="I188" s="345">
        <f>ROUND(F188*Прил.10!$D$13,2)</f>
        <v/>
      </c>
      <c r="J188" s="345">
        <f>ROUND(I188*E188,2)</f>
        <v/>
      </c>
    </row>
    <row r="189" hidden="1" outlineLevel="1" ht="25.5" customFormat="1" customHeight="1" s="362">
      <c r="A189" s="421" t="n">
        <v>161</v>
      </c>
      <c r="B189" s="421" t="inlineStr">
        <is>
          <t>101-1755</t>
        </is>
      </c>
      <c r="C189" s="428" t="inlineStr">
        <is>
          <t>Сталь полосовая, марка стали Ст3сп шириной 50-200 мм толщиной 4-5 мм</t>
        </is>
      </c>
      <c r="D189" s="421" t="inlineStr">
        <is>
          <t>т</t>
        </is>
      </c>
      <c r="E189" s="429" t="n">
        <v>0.21</v>
      </c>
      <c r="F189" s="430" t="n">
        <v>5000</v>
      </c>
      <c r="G189" s="345">
        <f>ROUND(E189*F189,2)</f>
        <v/>
      </c>
      <c r="H189" s="346">
        <f>G189/$G$333</f>
        <v/>
      </c>
      <c r="I189" s="345">
        <f>ROUND(F189*Прил.10!$D$13,2)</f>
        <v/>
      </c>
      <c r="J189" s="345">
        <f>ROUND(I189*E189,2)</f>
        <v/>
      </c>
    </row>
    <row r="190" hidden="1" outlineLevel="1" ht="25.5" customFormat="1" customHeight="1" s="362">
      <c r="A190" s="421" t="n">
        <v>162</v>
      </c>
      <c r="B190" s="421" t="inlineStr">
        <is>
          <t>401-0063</t>
        </is>
      </c>
      <c r="C190" s="428" t="inlineStr">
        <is>
          <t>Бетон тяжелый, крупность заполнителя 20 мм, класс В7,5 (М100)</t>
        </is>
      </c>
      <c r="D190" s="421" t="inlineStr">
        <is>
          <t>м3</t>
        </is>
      </c>
      <c r="E190" s="429" t="n">
        <v>3.672</v>
      </c>
      <c r="F190" s="430" t="n">
        <v>267.73</v>
      </c>
      <c r="G190" s="345">
        <f>ROUND(E190*F190,2)</f>
        <v/>
      </c>
      <c r="H190" s="346">
        <f>G190/$G$333</f>
        <v/>
      </c>
      <c r="I190" s="345">
        <f>ROUND(F190*Прил.10!$D$13,2)</f>
        <v/>
      </c>
      <c r="J190" s="345">
        <f>ROUND(I190*E190,2)</f>
        <v/>
      </c>
    </row>
    <row r="191" hidden="1" outlineLevel="1" ht="25.5" customFormat="1" customHeight="1" s="362">
      <c r="A191" s="421" t="n">
        <v>163</v>
      </c>
      <c r="B191" s="421" t="inlineStr">
        <is>
          <t>999-9950</t>
        </is>
      </c>
      <c r="C191" s="428" t="inlineStr">
        <is>
          <t>Вспомогательные ненормируемые ресурсы</t>
        </is>
      </c>
      <c r="D191" s="421" t="inlineStr">
        <is>
          <t>руб.</t>
        </is>
      </c>
      <c r="E191" s="429" t="n">
        <v>929.811314</v>
      </c>
      <c r="F191" s="430" t="n">
        <v>1</v>
      </c>
      <c r="G191" s="345">
        <f>ROUND(E191*F191,2)</f>
        <v/>
      </c>
      <c r="H191" s="346">
        <f>G191/$G$333</f>
        <v/>
      </c>
      <c r="I191" s="345">
        <f>ROUND(F191*Прил.10!$D$13,2)</f>
        <v/>
      </c>
      <c r="J191" s="345">
        <f>ROUND(I191*E191,2)</f>
        <v/>
      </c>
    </row>
    <row r="192" hidden="1" outlineLevel="1" ht="38.25" customFormat="1" customHeight="1" s="362">
      <c r="A192" s="421" t="n">
        <v>164</v>
      </c>
      <c r="B192" s="421" t="inlineStr">
        <is>
          <t>102-0061</t>
        </is>
      </c>
      <c r="C192" s="428" t="inlineStr">
        <is>
          <t>Доски обрезные хвойных пород длиной 4-6,5 м, шириной 75-150 мм, толщиной 44 мм и более, III сорта</t>
        </is>
      </c>
      <c r="D192" s="421" t="inlineStr">
        <is>
          <t>м3</t>
        </is>
      </c>
      <c r="E192" s="429" t="n">
        <v>0.8669</v>
      </c>
      <c r="F192" s="430" t="n">
        <v>1056</v>
      </c>
      <c r="G192" s="345">
        <f>ROUND(E192*F192,2)</f>
        <v/>
      </c>
      <c r="H192" s="346">
        <f>G192/$G$333</f>
        <v/>
      </c>
      <c r="I192" s="345">
        <f>ROUND(F192*Прил.10!$D$13,2)</f>
        <v/>
      </c>
      <c r="J192" s="345">
        <f>ROUND(I192*E192,2)</f>
        <v/>
      </c>
    </row>
    <row r="193" hidden="1" outlineLevel="1" ht="25.5" customFormat="1" customHeight="1" s="362">
      <c r="A193" s="421" t="n">
        <v>165</v>
      </c>
      <c r="B193" s="421" t="inlineStr">
        <is>
          <t>410-0054</t>
        </is>
      </c>
      <c r="C193" s="428" t="inlineStr">
        <is>
          <t>Асфальт литой для покрытий тротуаров тип II (жесткий)</t>
        </is>
      </c>
      <c r="D193" s="421" t="inlineStr">
        <is>
          <t>т</t>
        </is>
      </c>
      <c r="E193" s="429" t="n">
        <v>2.004</v>
      </c>
      <c r="F193" s="430" t="n">
        <v>455.39</v>
      </c>
      <c r="G193" s="345">
        <f>ROUND(E193*F193,2)</f>
        <v/>
      </c>
      <c r="H193" s="346">
        <f>G193/$G$333</f>
        <v/>
      </c>
      <c r="I193" s="345">
        <f>ROUND(F193*Прил.10!$D$13,2)</f>
        <v/>
      </c>
      <c r="J193" s="345">
        <f>ROUND(I193*E193,2)</f>
        <v/>
      </c>
    </row>
    <row r="194" hidden="1" outlineLevel="1" ht="14.25" customFormat="1" customHeight="1" s="362">
      <c r="A194" s="421" t="n">
        <v>166</v>
      </c>
      <c r="B194" s="421" t="inlineStr">
        <is>
          <t>101-1977</t>
        </is>
      </c>
      <c r="C194" s="428" t="inlineStr">
        <is>
          <t>Болты с гайками и шайбами строительные</t>
        </is>
      </c>
      <c r="D194" s="421" t="inlineStr">
        <is>
          <t>кг</t>
        </is>
      </c>
      <c r="E194" s="429" t="n">
        <v>100.57722</v>
      </c>
      <c r="F194" s="430" t="n">
        <v>9.039999999999999</v>
      </c>
      <c r="G194" s="345">
        <f>ROUND(E194*F194,2)</f>
        <v/>
      </c>
      <c r="H194" s="346">
        <f>G194/$G$333</f>
        <v/>
      </c>
      <c r="I194" s="345">
        <f>ROUND(F194*Прил.10!$D$13,2)</f>
        <v/>
      </c>
      <c r="J194" s="345">
        <f>ROUND(I194*E194,2)</f>
        <v/>
      </c>
    </row>
    <row r="195" hidden="1" outlineLevel="1" ht="14.25" customFormat="1" customHeight="1" s="362">
      <c r="A195" s="421" t="n">
        <v>167</v>
      </c>
      <c r="B195" s="421" t="inlineStr">
        <is>
          <t>109-0136</t>
        </is>
      </c>
      <c r="C195" s="428" t="inlineStr">
        <is>
          <t>Долота шнековые диаметром 198 мм</t>
        </is>
      </c>
      <c r="D195" s="421" t="inlineStr">
        <is>
          <t>шт.</t>
        </is>
      </c>
      <c r="E195" s="429" t="n">
        <v>1.315</v>
      </c>
      <c r="F195" s="430" t="n">
        <v>666.84</v>
      </c>
      <c r="G195" s="345">
        <f>ROUND(E195*F195,2)</f>
        <v/>
      </c>
      <c r="H195" s="346">
        <f>G195/$G$333</f>
        <v/>
      </c>
      <c r="I195" s="345">
        <f>ROUND(F195*Прил.10!$D$13,2)</f>
        <v/>
      </c>
      <c r="J195" s="345">
        <f>ROUND(I195*E195,2)</f>
        <v/>
      </c>
    </row>
    <row r="196" hidden="1" outlineLevel="1" ht="14.25" customFormat="1" customHeight="1" s="362">
      <c r="A196" s="421" t="n">
        <v>168</v>
      </c>
      <c r="B196" s="421" t="inlineStr">
        <is>
          <t>101-0594</t>
        </is>
      </c>
      <c r="C196" s="428" t="inlineStr">
        <is>
          <t>Мастика битумная кровельная горячая</t>
        </is>
      </c>
      <c r="D196" s="421" t="inlineStr">
        <is>
          <t>т</t>
        </is>
      </c>
      <c r="E196" s="429" t="n">
        <v>0.24744</v>
      </c>
      <c r="F196" s="430" t="n">
        <v>3390</v>
      </c>
      <c r="G196" s="345">
        <f>ROUND(E196*F196,2)</f>
        <v/>
      </c>
      <c r="H196" s="346">
        <f>G196/$G$333</f>
        <v/>
      </c>
      <c r="I196" s="345">
        <f>ROUND(F196*Прил.10!$D$13,2)</f>
        <v/>
      </c>
      <c r="J196" s="345">
        <f>ROUND(I196*E196,2)</f>
        <v/>
      </c>
    </row>
    <row r="197" hidden="1" outlineLevel="1" ht="76.5" customFormat="1" customHeight="1" s="362">
      <c r="A197" s="421" t="n">
        <v>169</v>
      </c>
      <c r="B197" s="421" t="inlineStr">
        <is>
          <t>501-8483</t>
        </is>
      </c>
      <c r="C197" s="428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197" s="421" t="inlineStr">
        <is>
          <t>1000 м</t>
        </is>
      </c>
      <c r="E197" s="429" t="n">
        <v>0.2244</v>
      </c>
      <c r="F197" s="430" t="n">
        <v>3460.21</v>
      </c>
      <c r="G197" s="345">
        <f>ROUND(E197*F197,2)</f>
        <v/>
      </c>
      <c r="H197" s="346">
        <f>G197/$G$333</f>
        <v/>
      </c>
      <c r="I197" s="345">
        <f>ROUND(F197*Прил.10!$D$13,2)</f>
        <v/>
      </c>
      <c r="J197" s="345">
        <f>ROUND(I197*E197,2)</f>
        <v/>
      </c>
    </row>
    <row r="198" hidden="1" outlineLevel="1" ht="38.25" customFormat="1" customHeight="1" s="362">
      <c r="A198" s="421" t="n">
        <v>170</v>
      </c>
      <c r="B198" s="421" t="inlineStr">
        <is>
          <t>102-0025</t>
        </is>
      </c>
      <c r="C198" s="428" t="inlineStr">
        <is>
          <t>Бруски обрезные хвойных пород длиной 4-6,5 м, шириной 75-150 мм, толщиной 40-75 мм, III сорта</t>
        </is>
      </c>
      <c r="D198" s="421" t="inlineStr">
        <is>
          <t>м3</t>
        </is>
      </c>
      <c r="E198" s="429" t="n">
        <v>0.5333830000000001</v>
      </c>
      <c r="F198" s="430" t="n">
        <v>1287</v>
      </c>
      <c r="G198" s="345">
        <f>ROUND(E198*F198,2)</f>
        <v/>
      </c>
      <c r="H198" s="346">
        <f>G198/$G$333</f>
        <v/>
      </c>
      <c r="I198" s="345">
        <f>ROUND(F198*Прил.10!$D$13,2)</f>
        <v/>
      </c>
      <c r="J198" s="345">
        <f>ROUND(I198*E198,2)</f>
        <v/>
      </c>
    </row>
    <row r="199" hidden="1" outlineLevel="1" ht="14.25" customFormat="1" customHeight="1" s="362">
      <c r="A199" s="421" t="n">
        <v>171</v>
      </c>
      <c r="B199" s="421" t="inlineStr">
        <is>
          <t>509-0166</t>
        </is>
      </c>
      <c r="C199" s="428" t="inlineStr">
        <is>
          <t>Серьга</t>
        </is>
      </c>
      <c r="D199" s="421" t="inlineStr">
        <is>
          <t>шт.</t>
        </is>
      </c>
      <c r="E199" s="429" t="n">
        <v>64</v>
      </c>
      <c r="F199" s="430" t="n">
        <v>10.54</v>
      </c>
      <c r="G199" s="345">
        <f>ROUND(E199*F199,2)</f>
        <v/>
      </c>
      <c r="H199" s="346">
        <f>G199/$G$333</f>
        <v/>
      </c>
      <c r="I199" s="345">
        <f>ROUND(F199*Прил.10!$D$13,2)</f>
        <v/>
      </c>
      <c r="J199" s="345">
        <f>ROUND(I199*E199,2)</f>
        <v/>
      </c>
    </row>
    <row r="200" hidden="1" outlineLevel="1" ht="14.25" customFormat="1" customHeight="1" s="362">
      <c r="A200" s="421" t="n">
        <v>172</v>
      </c>
      <c r="B200" s="421" t="inlineStr">
        <is>
          <t>101-1292</t>
        </is>
      </c>
      <c r="C200" s="428" t="inlineStr">
        <is>
          <t>Уайт-спирит</t>
        </is>
      </c>
      <c r="D200" s="421" t="inlineStr">
        <is>
          <t>т</t>
        </is>
      </c>
      <c r="E200" s="429" t="n">
        <v>0.1005</v>
      </c>
      <c r="F200" s="430" t="n">
        <v>6667</v>
      </c>
      <c r="G200" s="345">
        <f>ROUND(E200*F200,2)</f>
        <v/>
      </c>
      <c r="H200" s="346">
        <f>G200/$G$333</f>
        <v/>
      </c>
      <c r="I200" s="345">
        <f>ROUND(F200*Прил.10!$D$13,2)</f>
        <v/>
      </c>
      <c r="J200" s="345">
        <f>ROUND(I200*E200,2)</f>
        <v/>
      </c>
    </row>
    <row r="201" hidden="1" outlineLevel="1" ht="14.25" customFormat="1" customHeight="1" s="362">
      <c r="A201" s="421" t="n">
        <v>173</v>
      </c>
      <c r="B201" s="421" t="inlineStr">
        <is>
          <t>101-1795</t>
        </is>
      </c>
      <c r="C201" s="428" t="inlineStr">
        <is>
          <t>Краска БТ-177 серебристая</t>
        </is>
      </c>
      <c r="D201" s="421" t="inlineStr">
        <is>
          <t>т</t>
        </is>
      </c>
      <c r="E201" s="429" t="n">
        <v>0.028191</v>
      </c>
      <c r="F201" s="430" t="n">
        <v>21205</v>
      </c>
      <c r="G201" s="345">
        <f>ROUND(E201*F201,2)</f>
        <v/>
      </c>
      <c r="H201" s="346">
        <f>G201/$G$333</f>
        <v/>
      </c>
      <c r="I201" s="345">
        <f>ROUND(F201*Прил.10!$D$13,2)</f>
        <v/>
      </c>
      <c r="J201" s="345">
        <f>ROUND(I201*E201,2)</f>
        <v/>
      </c>
    </row>
    <row r="202" hidden="1" outlineLevel="1" ht="76.5" customFormat="1" customHeight="1" s="362">
      <c r="A202" s="421" t="n">
        <v>174</v>
      </c>
      <c r="B202" s="421" t="inlineStr">
        <is>
          <t>501-8484</t>
        </is>
      </c>
      <c r="C202" s="428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D202" s="421" t="inlineStr">
        <is>
          <t>1000 м</t>
        </is>
      </c>
      <c r="E202" s="429" t="n">
        <v>0.1122</v>
      </c>
      <c r="F202" s="430" t="n">
        <v>5148.17</v>
      </c>
      <c r="G202" s="345">
        <f>ROUND(E202*F202,2)</f>
        <v/>
      </c>
      <c r="H202" s="346">
        <f>G202/$G$333</f>
        <v/>
      </c>
      <c r="I202" s="345">
        <f>ROUND(F202*Прил.10!$D$13,2)</f>
        <v/>
      </c>
      <c r="J202" s="345">
        <f>ROUND(I202*E202,2)</f>
        <v/>
      </c>
    </row>
    <row r="203" hidden="1" outlineLevel="1" ht="14.25" customFormat="1" customHeight="1" s="362">
      <c r="A203" s="421" t="n">
        <v>175</v>
      </c>
      <c r="B203" s="421" t="inlineStr">
        <is>
          <t>113-0240</t>
        </is>
      </c>
      <c r="C203" s="428" t="inlineStr">
        <is>
          <t>Эмаль ХС-759 белая</t>
        </is>
      </c>
      <c r="D203" s="421" t="inlineStr">
        <is>
          <t>т</t>
        </is>
      </c>
      <c r="E203" s="429" t="n">
        <v>0.021375</v>
      </c>
      <c r="F203" s="430" t="n">
        <v>26640</v>
      </c>
      <c r="G203" s="345">
        <f>ROUND(E203*F203,2)</f>
        <v/>
      </c>
      <c r="H203" s="346">
        <f>G203/$G$333</f>
        <v/>
      </c>
      <c r="I203" s="345">
        <f>ROUND(F203*Прил.10!$D$13,2)</f>
        <v/>
      </c>
      <c r="J203" s="345">
        <f>ROUND(I203*E203,2)</f>
        <v/>
      </c>
    </row>
    <row r="204" hidden="1" outlineLevel="1" ht="38.25" customFormat="1" customHeight="1" s="362">
      <c r="A204" s="421" t="n">
        <v>176</v>
      </c>
      <c r="B204" s="421" t="inlineStr">
        <is>
          <t>102-0008</t>
        </is>
      </c>
      <c r="C204" s="428" t="inlineStr">
        <is>
          <t>Лесоматериалы круглые хвойных пород для строительства диаметром 14-24 см, длиной 3-6,5 м</t>
        </is>
      </c>
      <c r="D204" s="421" t="inlineStr">
        <is>
          <t>м3</t>
        </is>
      </c>
      <c r="E204" s="429" t="n">
        <v>0.915333</v>
      </c>
      <c r="F204" s="430" t="n">
        <v>558.33</v>
      </c>
      <c r="G204" s="345">
        <f>ROUND(E204*F204,2)</f>
        <v/>
      </c>
      <c r="H204" s="346">
        <f>G204/$G$333</f>
        <v/>
      </c>
      <c r="I204" s="345">
        <f>ROUND(F204*Прил.10!$D$13,2)</f>
        <v/>
      </c>
      <c r="J204" s="345">
        <f>ROUND(I204*E204,2)</f>
        <v/>
      </c>
    </row>
    <row r="205" hidden="1" outlineLevel="1" ht="14.25" customFormat="1" customHeight="1" s="362">
      <c r="A205" s="421" t="n">
        <v>177</v>
      </c>
      <c r="B205" s="421" t="inlineStr">
        <is>
          <t>110-0259</t>
        </is>
      </c>
      <c r="C205" s="428" t="inlineStr">
        <is>
          <t>Изоляторы опорные ИОР-10-375 УХЛ</t>
        </is>
      </c>
      <c r="D205" s="421" t="inlineStr">
        <is>
          <t>шт.</t>
        </is>
      </c>
      <c r="E205" s="429" t="n">
        <v>12</v>
      </c>
      <c r="F205" s="430" t="n">
        <v>41.1</v>
      </c>
      <c r="G205" s="345">
        <f>ROUND(E205*F205,2)</f>
        <v/>
      </c>
      <c r="H205" s="346">
        <f>G205/$G$333</f>
        <v/>
      </c>
      <c r="I205" s="345">
        <f>ROUND(F205*Прил.10!$D$13,2)</f>
        <v/>
      </c>
      <c r="J205" s="345">
        <f>ROUND(I205*E205,2)</f>
        <v/>
      </c>
    </row>
    <row r="206" hidden="1" outlineLevel="1" ht="14.25" customFormat="1" customHeight="1" s="362">
      <c r="A206" s="421" t="n">
        <v>178</v>
      </c>
      <c r="B206" s="421" t="inlineStr">
        <is>
          <t>101-1794</t>
        </is>
      </c>
      <c r="C206" s="428" t="inlineStr">
        <is>
          <t>Бризол</t>
        </is>
      </c>
      <c r="D206" s="421" t="inlineStr">
        <is>
          <t>1000 м2</t>
        </is>
      </c>
      <c r="E206" s="429" t="n">
        <v>0.06267499999999999</v>
      </c>
      <c r="F206" s="430" t="n">
        <v>7800</v>
      </c>
      <c r="G206" s="345">
        <f>ROUND(E206*F206,2)</f>
        <v/>
      </c>
      <c r="H206" s="346">
        <f>G206/$G$333</f>
        <v/>
      </c>
      <c r="I206" s="345">
        <f>ROUND(F206*Прил.10!$D$13,2)</f>
        <v/>
      </c>
      <c r="J206" s="345">
        <f>ROUND(I206*E206,2)</f>
        <v/>
      </c>
    </row>
    <row r="207" hidden="1" outlineLevel="1" ht="25.5" customFormat="1" customHeight="1" s="362">
      <c r="A207" s="421" t="n">
        <v>179</v>
      </c>
      <c r="B207" s="421" t="inlineStr">
        <is>
          <t>402-0002</t>
        </is>
      </c>
      <c r="C207" s="428" t="inlineStr">
        <is>
          <t>Раствор готовый кладочный цементный марки 50</t>
        </is>
      </c>
      <c r="D207" s="421" t="inlineStr">
        <is>
          <t>м3</t>
        </is>
      </c>
      <c r="E207" s="429" t="n">
        <v>0.97405</v>
      </c>
      <c r="F207" s="430" t="n">
        <v>485.9</v>
      </c>
      <c r="G207" s="345">
        <f>ROUND(E207*F207,2)</f>
        <v/>
      </c>
      <c r="H207" s="346">
        <f>G207/$G$333</f>
        <v/>
      </c>
      <c r="I207" s="345">
        <f>ROUND(F207*Прил.10!$D$13,2)</f>
        <v/>
      </c>
      <c r="J207" s="345">
        <f>ROUND(I207*E207,2)</f>
        <v/>
      </c>
    </row>
    <row r="208" hidden="1" outlineLevel="1" ht="25.5" customFormat="1" customHeight="1" s="362">
      <c r="A208" s="421" t="n">
        <v>180</v>
      </c>
      <c r="B208" s="421" t="inlineStr">
        <is>
          <t>509-1449</t>
        </is>
      </c>
      <c r="C208" s="428" t="inlineStr">
        <is>
          <t>Блок речевого оповещения (БРО) "ОРФЕЙ"</t>
        </is>
      </c>
      <c r="D208" s="421" t="inlineStr">
        <is>
          <t>шт.</t>
        </is>
      </c>
      <c r="E208" s="429" t="n">
        <v>1</v>
      </c>
      <c r="F208" s="430" t="n">
        <v>456.22</v>
      </c>
      <c r="G208" s="345">
        <f>ROUND(E208*F208,2)</f>
        <v/>
      </c>
      <c r="H208" s="346">
        <f>G208/$G$333</f>
        <v/>
      </c>
      <c r="I208" s="345">
        <f>ROUND(F208*Прил.10!$D$13,2)</f>
        <v/>
      </c>
      <c r="J208" s="345">
        <f>ROUND(I208*E208,2)</f>
        <v/>
      </c>
    </row>
    <row r="209" hidden="1" outlineLevel="1" ht="25.5" customFormat="1" customHeight="1" s="362">
      <c r="A209" s="421" t="n">
        <v>181</v>
      </c>
      <c r="B209" s="421" t="inlineStr">
        <is>
          <t>101-2548</t>
        </is>
      </c>
      <c r="C209" s="428" t="inlineStr">
        <is>
          <t>Сталь полосовая 40х4 мм  {прим.планка, пластина}</t>
        </is>
      </c>
      <c r="D209" s="421" t="inlineStr">
        <is>
          <t>т</t>
        </is>
      </c>
      <c r="E209" s="429" t="n">
        <v>0.07185999999999999</v>
      </c>
      <c r="F209" s="430" t="n">
        <v>6100</v>
      </c>
      <c r="G209" s="345">
        <f>ROUND(E209*F209,2)</f>
        <v/>
      </c>
      <c r="H209" s="346">
        <f>G209/$G$333</f>
        <v/>
      </c>
      <c r="I209" s="345">
        <f>ROUND(F209*Прил.10!$D$13,2)</f>
        <v/>
      </c>
      <c r="J209" s="345">
        <f>ROUND(I209*E209,2)</f>
        <v/>
      </c>
    </row>
    <row r="210" hidden="1" outlineLevel="1" ht="25.5" customFormat="1" customHeight="1" s="362">
      <c r="A210" s="421" t="n">
        <v>182</v>
      </c>
      <c r="B210" s="421" t="inlineStr">
        <is>
          <t>204-0001</t>
        </is>
      </c>
      <c r="C210" s="428" t="inlineStr">
        <is>
          <t>Горячекатаная арматурная сталь гладкая класса А-I, диаметром 6 мм</t>
        </is>
      </c>
      <c r="D210" s="421" t="inlineStr">
        <is>
          <t>т</t>
        </is>
      </c>
      <c r="E210" s="429" t="n">
        <v>0.059</v>
      </c>
      <c r="F210" s="430" t="n">
        <v>7418.82</v>
      </c>
      <c r="G210" s="345">
        <f>ROUND(E210*F210,2)</f>
        <v/>
      </c>
      <c r="H210" s="346">
        <f>G210/$G$333</f>
        <v/>
      </c>
      <c r="I210" s="345">
        <f>ROUND(F210*Прил.10!$D$13,2)</f>
        <v/>
      </c>
      <c r="J210" s="345">
        <f>ROUND(I210*E210,2)</f>
        <v/>
      </c>
    </row>
    <row r="211" hidden="1" outlineLevel="1" ht="14.25" customFormat="1" customHeight="1" s="362">
      <c r="A211" s="421" t="n">
        <v>183</v>
      </c>
      <c r="B211" s="421" t="inlineStr">
        <is>
          <t>509-1784</t>
        </is>
      </c>
      <c r="C211" s="428" t="inlineStr">
        <is>
          <t>Скобы металлические</t>
        </is>
      </c>
      <c r="D211" s="421" t="inlineStr">
        <is>
          <t>кг</t>
        </is>
      </c>
      <c r="E211" s="429" t="n">
        <v>66.59999999999999</v>
      </c>
      <c r="F211" s="430" t="n">
        <v>6.4</v>
      </c>
      <c r="G211" s="345">
        <f>ROUND(E211*F211,2)</f>
        <v/>
      </c>
      <c r="H211" s="346">
        <f>G211/$G$333</f>
        <v/>
      </c>
      <c r="I211" s="345">
        <f>ROUND(F211*Прил.10!$D$13,2)</f>
        <v/>
      </c>
      <c r="J211" s="345">
        <f>ROUND(I211*E211,2)</f>
        <v/>
      </c>
    </row>
    <row r="212" hidden="1" outlineLevel="1" ht="14.25" customFormat="1" customHeight="1" s="362">
      <c r="A212" s="421" t="n">
        <v>184</v>
      </c>
      <c r="B212" s="421" t="inlineStr">
        <is>
          <t>101-1924</t>
        </is>
      </c>
      <c r="C212" s="428" t="inlineStr">
        <is>
          <t>Электроды диаметром 4 мм Э42А</t>
        </is>
      </c>
      <c r="D212" s="421" t="inlineStr">
        <is>
          <t>кг</t>
        </is>
      </c>
      <c r="E212" s="429" t="n">
        <v>38.719112</v>
      </c>
      <c r="F212" s="430" t="n">
        <v>10.57</v>
      </c>
      <c r="G212" s="345">
        <f>ROUND(E212*F212,2)</f>
        <v/>
      </c>
      <c r="H212" s="346">
        <f>G212/$G$333</f>
        <v/>
      </c>
      <c r="I212" s="345">
        <f>ROUND(F212*Прил.10!$D$13,2)</f>
        <v/>
      </c>
      <c r="J212" s="345">
        <f>ROUND(I212*E212,2)</f>
        <v/>
      </c>
    </row>
    <row r="213" hidden="1" outlineLevel="1" ht="25.5" customFormat="1" customHeight="1" s="362">
      <c r="A213" s="421" t="n">
        <v>185</v>
      </c>
      <c r="B213" s="421" t="inlineStr">
        <is>
          <t>101-0797</t>
        </is>
      </c>
      <c r="C213" s="428" t="inlineStr">
        <is>
          <t>Проволока горячекатаная в мотках, диаметром 6,3-6,5 мм</t>
        </is>
      </c>
      <c r="D213" s="421" t="inlineStr">
        <is>
          <t>т</t>
        </is>
      </c>
      <c r="E213" s="429" t="n">
        <v>0.08985700000000001</v>
      </c>
      <c r="F213" s="430" t="n">
        <v>4455.2</v>
      </c>
      <c r="G213" s="345">
        <f>ROUND(E213*F213,2)</f>
        <v/>
      </c>
      <c r="H213" s="346">
        <f>G213/$G$333</f>
        <v/>
      </c>
      <c r="I213" s="345">
        <f>ROUND(F213*Прил.10!$D$13,2)</f>
        <v/>
      </c>
      <c r="J213" s="345">
        <f>ROUND(I213*E213,2)</f>
        <v/>
      </c>
    </row>
    <row r="214" hidden="1" outlineLevel="1" ht="14.25" customFormat="1" customHeight="1" s="362">
      <c r="A214" s="421" t="n">
        <v>186</v>
      </c>
      <c r="B214" s="421" t="inlineStr">
        <is>
          <t>509-1060</t>
        </is>
      </c>
      <c r="C214" s="428" t="inlineStr">
        <is>
          <t>Узел крепления фиксатора окрашенный</t>
        </is>
      </c>
      <c r="D214" s="421" t="inlineStr">
        <is>
          <t>шт.</t>
        </is>
      </c>
      <c r="E214" s="429" t="n">
        <v>7</v>
      </c>
      <c r="F214" s="430" t="n">
        <v>56.95</v>
      </c>
      <c r="G214" s="345">
        <f>ROUND(E214*F214,2)</f>
        <v/>
      </c>
      <c r="H214" s="346">
        <f>G214/$G$333</f>
        <v/>
      </c>
      <c r="I214" s="345">
        <f>ROUND(F214*Прил.10!$D$13,2)</f>
        <v/>
      </c>
      <c r="J214" s="345">
        <f>ROUND(I214*E214,2)</f>
        <v/>
      </c>
    </row>
    <row r="215" hidden="1" outlineLevel="1" ht="38.25" customFormat="1" customHeight="1" s="362">
      <c r="A215" s="421" t="n">
        <v>187</v>
      </c>
      <c r="B215" s="421" t="inlineStr">
        <is>
          <t>101-1627</t>
        </is>
      </c>
      <c r="C215" s="428" t="inlineStr">
        <is>
          <t>Сталь листовая углеродистая обыкновенного качества марки ВСт3пс5 толщиной 4-6 мм</t>
        </is>
      </c>
      <c r="D215" s="421" t="inlineStr">
        <is>
          <t>т</t>
        </is>
      </c>
      <c r="E215" s="429" t="n">
        <v>0.06859999999999999</v>
      </c>
      <c r="F215" s="430" t="n">
        <v>5763</v>
      </c>
      <c r="G215" s="345">
        <f>ROUND(E215*F215,2)</f>
        <v/>
      </c>
      <c r="H215" s="346">
        <f>G215/$G$333</f>
        <v/>
      </c>
      <c r="I215" s="345">
        <f>ROUND(F215*Прил.10!$D$13,2)</f>
        <v/>
      </c>
      <c r="J215" s="345">
        <f>ROUND(I215*E215,2)</f>
        <v/>
      </c>
    </row>
    <row r="216" hidden="1" outlineLevel="1" ht="25.5" customFormat="1" customHeight="1" s="362">
      <c r="A216" s="421" t="n">
        <v>188</v>
      </c>
      <c r="B216" s="421" t="inlineStr">
        <is>
          <t>101-0540</t>
        </is>
      </c>
      <c r="C216" s="428" t="inlineStr">
        <is>
          <t>Лента стальная упаковочная, мягкая, нормальной точности 0,7х20-50 мм</t>
        </is>
      </c>
      <c r="D216" s="421" t="inlineStr">
        <is>
          <t>т</t>
        </is>
      </c>
      <c r="E216" s="429" t="n">
        <v>0.051558</v>
      </c>
      <c r="F216" s="430" t="n">
        <v>7590</v>
      </c>
      <c r="G216" s="345">
        <f>ROUND(E216*F216,2)</f>
        <v/>
      </c>
      <c r="H216" s="346">
        <f>G216/$G$333</f>
        <v/>
      </c>
      <c r="I216" s="345">
        <f>ROUND(F216*Прил.10!$D$13,2)</f>
        <v/>
      </c>
      <c r="J216" s="345">
        <f>ROUND(I216*E216,2)</f>
        <v/>
      </c>
    </row>
    <row r="217" hidden="1" outlineLevel="1" ht="14.25" customFormat="1" customHeight="1" s="362">
      <c r="A217" s="421" t="n">
        <v>189</v>
      </c>
      <c r="B217" s="421" t="inlineStr">
        <is>
          <t>201-0835</t>
        </is>
      </c>
      <c r="C217" s="428" t="inlineStr">
        <is>
          <t>Подкладки металлические</t>
        </is>
      </c>
      <c r="D217" s="421" t="inlineStr">
        <is>
          <t>кг</t>
        </is>
      </c>
      <c r="E217" s="429" t="n">
        <v>30.5</v>
      </c>
      <c r="F217" s="430" t="n">
        <v>12.6</v>
      </c>
      <c r="G217" s="345">
        <f>ROUND(E217*F217,2)</f>
        <v/>
      </c>
      <c r="H217" s="346">
        <f>G217/$G$333</f>
        <v/>
      </c>
      <c r="I217" s="345">
        <f>ROUND(F217*Прил.10!$D$13,2)</f>
        <v/>
      </c>
      <c r="J217" s="345">
        <f>ROUND(I217*E217,2)</f>
        <v/>
      </c>
    </row>
    <row r="218" hidden="1" outlineLevel="1" ht="14.25" customFormat="1" customHeight="1" s="362">
      <c r="A218" s="421" t="n">
        <v>190</v>
      </c>
      <c r="B218" s="421" t="inlineStr">
        <is>
          <t>101-2535</t>
        </is>
      </c>
      <c r="C218" s="428" t="inlineStr">
        <is>
          <t>Люки чугунные легкие</t>
        </is>
      </c>
      <c r="D218" s="421" t="inlineStr">
        <is>
          <t>шт.</t>
        </is>
      </c>
      <c r="E218" s="429" t="n">
        <v>2</v>
      </c>
      <c r="F218" s="430" t="n">
        <v>187.5</v>
      </c>
      <c r="G218" s="345">
        <f>ROUND(E218*F218,2)</f>
        <v/>
      </c>
      <c r="H218" s="346">
        <f>G218/$G$333</f>
        <v/>
      </c>
      <c r="I218" s="345">
        <f>ROUND(F218*Прил.10!$D$13,2)</f>
        <v/>
      </c>
      <c r="J218" s="345">
        <f>ROUND(I218*E218,2)</f>
        <v/>
      </c>
    </row>
    <row r="219" hidden="1" outlineLevel="1" ht="14.25" customFormat="1" customHeight="1" s="362">
      <c r="A219" s="421" t="n">
        <v>191</v>
      </c>
      <c r="B219" s="421" t="inlineStr">
        <is>
          <t>104-1593</t>
        </is>
      </c>
      <c r="C219" s="428" t="inlineStr">
        <is>
          <t>Холсты стекловолокнистые марки ВВ-Г</t>
        </is>
      </c>
      <c r="D219" s="421" t="inlineStr">
        <is>
          <t>10 м2</t>
        </is>
      </c>
      <c r="E219" s="429" t="n">
        <v>34.9665</v>
      </c>
      <c r="F219" s="430" t="n">
        <v>10.71</v>
      </c>
      <c r="G219" s="345">
        <f>ROUND(E219*F219,2)</f>
        <v/>
      </c>
      <c r="H219" s="346">
        <f>G219/$G$333</f>
        <v/>
      </c>
      <c r="I219" s="345">
        <f>ROUND(F219*Прил.10!$D$13,2)</f>
        <v/>
      </c>
      <c r="J219" s="345">
        <f>ROUND(I219*E219,2)</f>
        <v/>
      </c>
    </row>
    <row r="220" hidden="1" outlineLevel="1" ht="14.25" customFormat="1" customHeight="1" s="362">
      <c r="A220" s="421" t="n">
        <v>192</v>
      </c>
      <c r="B220" s="421" t="inlineStr">
        <is>
          <t>101-1768</t>
        </is>
      </c>
      <c r="C220" s="428" t="inlineStr">
        <is>
          <t>Бумага оберточная листовая</t>
        </is>
      </c>
      <c r="D220" s="421" t="inlineStr">
        <is>
          <t>1000 м2</t>
        </is>
      </c>
      <c r="E220" s="429" t="n">
        <v>0.298823</v>
      </c>
      <c r="F220" s="430" t="n">
        <v>1252</v>
      </c>
      <c r="G220" s="345">
        <f>ROUND(E220*F220,2)</f>
        <v/>
      </c>
      <c r="H220" s="346">
        <f>G220/$G$333</f>
        <v/>
      </c>
      <c r="I220" s="345">
        <f>ROUND(F220*Прил.10!$D$13,2)</f>
        <v/>
      </c>
      <c r="J220" s="345">
        <f>ROUND(I220*E220,2)</f>
        <v/>
      </c>
    </row>
    <row r="221" hidden="1" outlineLevel="1" ht="63.75" customFormat="1" customHeight="1" s="362">
      <c r="A221" s="421" t="n">
        <v>193</v>
      </c>
      <c r="B221" s="421" t="inlineStr">
        <is>
          <t>508-0106</t>
        </is>
      </c>
      <c r="C221" s="428" t="inlineStr">
        <is>
          <t>Канат двойной свивки типа ТК, конструкции 6х37(1+6+12+18)+1 о.с., без покрытия из проволок марки В, маркировочная группа 1570 н/мм2 и менее, диаметром 9,0 мм</t>
        </is>
      </c>
      <c r="D221" s="421" t="inlineStr">
        <is>
          <t>10 м</t>
        </is>
      </c>
      <c r="E221" s="429" t="n">
        <v>3</v>
      </c>
      <c r="F221" s="430" t="n">
        <v>119.98</v>
      </c>
      <c r="G221" s="345">
        <f>ROUND(E221*F221,2)</f>
        <v/>
      </c>
      <c r="H221" s="346">
        <f>G221/$G$333</f>
        <v/>
      </c>
      <c r="I221" s="345">
        <f>ROUND(F221*Прил.10!$D$13,2)</f>
        <v/>
      </c>
      <c r="J221" s="345">
        <f>ROUND(I221*E221,2)</f>
        <v/>
      </c>
    </row>
    <row r="222" hidden="1" outlineLevel="1" ht="25.5" customFormat="1" customHeight="1" s="362">
      <c r="A222" s="421" t="n">
        <v>194</v>
      </c>
      <c r="B222" s="421" t="inlineStr">
        <is>
          <t>204-0002</t>
        </is>
      </c>
      <c r="C222" s="428" t="inlineStr">
        <is>
          <t>Горячекатаная арматурная сталь гладкая класса А-I, диаметром 8 мм</t>
        </is>
      </c>
      <c r="D222" s="421" t="inlineStr">
        <is>
          <t>т</t>
        </is>
      </c>
      <c r="E222" s="429" t="n">
        <v>0.051</v>
      </c>
      <c r="F222" s="430" t="n">
        <v>6780</v>
      </c>
      <c r="G222" s="345">
        <f>ROUND(E222*F222,2)</f>
        <v/>
      </c>
      <c r="H222" s="346">
        <f>G222/$G$333</f>
        <v/>
      </c>
      <c r="I222" s="345">
        <f>ROUND(F222*Прил.10!$D$13,2)</f>
        <v/>
      </c>
      <c r="J222" s="345">
        <f>ROUND(I222*E222,2)</f>
        <v/>
      </c>
    </row>
    <row r="223" hidden="1" outlineLevel="1" ht="63.75" customFormat="1" customHeight="1" s="362">
      <c r="A223" s="421" t="n">
        <v>195</v>
      </c>
      <c r="B223" s="421" t="inlineStr">
        <is>
          <t>103-0160</t>
        </is>
      </c>
      <c r="C223" s="428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D223" s="421" t="inlineStr">
        <is>
          <t>м</t>
        </is>
      </c>
      <c r="E223" s="429" t="n">
        <v>5.02</v>
      </c>
      <c r="F223" s="430" t="n">
        <v>67.65000000000001</v>
      </c>
      <c r="G223" s="345">
        <f>ROUND(E223*F223,2)</f>
        <v/>
      </c>
      <c r="H223" s="346">
        <f>G223/$G$333</f>
        <v/>
      </c>
      <c r="I223" s="345">
        <f>ROUND(F223*Прил.10!$D$13,2)</f>
        <v/>
      </c>
      <c r="J223" s="345">
        <f>ROUND(I223*E223,2)</f>
        <v/>
      </c>
    </row>
    <row r="224" hidden="1" outlineLevel="1" ht="25.5" customFormat="1" customHeight="1" s="362">
      <c r="A224" s="421" t="n">
        <v>196</v>
      </c>
      <c r="B224" s="421" t="inlineStr">
        <is>
          <t>103-1009</t>
        </is>
      </c>
      <c r="C224" s="428" t="inlineStr">
        <is>
          <t>Фасонные стальные сварные части, диаметр до 800 мм</t>
        </is>
      </c>
      <c r="D224" s="421" t="inlineStr">
        <is>
          <t>т</t>
        </is>
      </c>
      <c r="E224" s="429" t="n">
        <v>0.0585</v>
      </c>
      <c r="F224" s="430" t="n">
        <v>5500</v>
      </c>
      <c r="G224" s="345">
        <f>ROUND(E224*F224,2)</f>
        <v/>
      </c>
      <c r="H224" s="346">
        <f>G224/$G$333</f>
        <v/>
      </c>
      <c r="I224" s="345">
        <f>ROUND(F224*Прил.10!$D$13,2)</f>
        <v/>
      </c>
      <c r="J224" s="345">
        <f>ROUND(I224*E224,2)</f>
        <v/>
      </c>
    </row>
    <row r="225" hidden="1" outlineLevel="1" ht="63.75" customFormat="1" customHeight="1" s="362">
      <c r="A225" s="421" t="n">
        <v>197</v>
      </c>
      <c r="B225" s="421" t="inlineStr">
        <is>
          <t>103-0139</t>
        </is>
      </c>
      <c r="C225" s="428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D225" s="421" t="inlineStr">
        <is>
          <t>м</t>
        </is>
      </c>
      <c r="E225" s="429" t="n">
        <v>8.0822</v>
      </c>
      <c r="F225" s="430" t="n">
        <v>35.7</v>
      </c>
      <c r="G225" s="345">
        <f>ROUND(E225*F225,2)</f>
        <v/>
      </c>
      <c r="H225" s="346">
        <f>G225/$G$333</f>
        <v/>
      </c>
      <c r="I225" s="345">
        <f>ROUND(F225*Прил.10!$D$13,2)</f>
        <v/>
      </c>
      <c r="J225" s="345">
        <f>ROUND(I225*E225,2)</f>
        <v/>
      </c>
    </row>
    <row r="226" hidden="1" outlineLevel="1" ht="14.25" customFormat="1" customHeight="1" s="362">
      <c r="A226" s="421" t="n">
        <v>198</v>
      </c>
      <c r="B226" s="421" t="inlineStr">
        <is>
          <t>411-0041</t>
        </is>
      </c>
      <c r="C226" s="428" t="inlineStr">
        <is>
          <t>Электроэнергия</t>
        </is>
      </c>
      <c r="D226" s="421" t="inlineStr">
        <is>
          <t>кВт-ч</t>
        </is>
      </c>
      <c r="E226" s="429" t="n">
        <v>661</v>
      </c>
      <c r="F226" s="430" t="n">
        <v>0.4</v>
      </c>
      <c r="G226" s="345">
        <f>ROUND(E226*F226,2)</f>
        <v/>
      </c>
      <c r="H226" s="346">
        <f>G226/$G$333</f>
        <v/>
      </c>
      <c r="I226" s="345">
        <f>ROUND(F226*Прил.10!$D$13,2)</f>
        <v/>
      </c>
      <c r="J226" s="345">
        <f>ROUND(I226*E226,2)</f>
        <v/>
      </c>
    </row>
    <row r="227" hidden="1" outlineLevel="1" ht="76.5" customFormat="1" customHeight="1" s="362">
      <c r="A227" s="421" t="n">
        <v>199</v>
      </c>
      <c r="B227" s="421" t="inlineStr">
        <is>
          <t>501-8509</t>
        </is>
      </c>
      <c r="C227" s="428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227" s="421" t="inlineStr">
        <is>
          <t>1000 м</t>
        </is>
      </c>
      <c r="E227" s="429" t="n">
        <v>0.0204</v>
      </c>
      <c r="F227" s="430" t="n">
        <v>12715.91</v>
      </c>
      <c r="G227" s="345">
        <f>ROUND(E227*F227,2)</f>
        <v/>
      </c>
      <c r="H227" s="346">
        <f>G227/$G$333</f>
        <v/>
      </c>
      <c r="I227" s="345">
        <f>ROUND(F227*Прил.10!$D$13,2)</f>
        <v/>
      </c>
      <c r="J227" s="345">
        <f>ROUND(I227*E227,2)</f>
        <v/>
      </c>
    </row>
    <row r="228" hidden="1" outlineLevel="1" ht="14.25" customFormat="1" customHeight="1" s="362">
      <c r="A228" s="421" t="n">
        <v>200</v>
      </c>
      <c r="B228" s="421" t="inlineStr">
        <is>
          <t>101-1529</t>
        </is>
      </c>
      <c r="C228" s="428" t="inlineStr">
        <is>
          <t>Электроды диаметром 6 мм Э42</t>
        </is>
      </c>
      <c r="D228" s="421" t="inlineStr">
        <is>
          <t>т</t>
        </is>
      </c>
      <c r="E228" s="429" t="n">
        <v>0.026721</v>
      </c>
      <c r="F228" s="430" t="n">
        <v>9424</v>
      </c>
      <c r="G228" s="345">
        <f>ROUND(E228*F228,2)</f>
        <v/>
      </c>
      <c r="H228" s="346">
        <f>G228/$G$333</f>
        <v/>
      </c>
      <c r="I228" s="345">
        <f>ROUND(F228*Прил.10!$D$13,2)</f>
        <v/>
      </c>
      <c r="J228" s="345">
        <f>ROUND(I228*E228,2)</f>
        <v/>
      </c>
    </row>
    <row r="229" hidden="1" outlineLevel="1" ht="14.25" customFormat="1" customHeight="1" s="362">
      <c r="A229" s="421" t="n">
        <v>201</v>
      </c>
      <c r="B229" s="421" t="inlineStr">
        <is>
          <t>101-1714</t>
        </is>
      </c>
      <c r="C229" s="428" t="inlineStr">
        <is>
          <t>Болты с гайками и шайбами строительные</t>
        </is>
      </c>
      <c r="D229" s="421" t="inlineStr">
        <is>
          <t>т</t>
        </is>
      </c>
      <c r="E229" s="429" t="n">
        <v>0.027263</v>
      </c>
      <c r="F229" s="430" t="n">
        <v>9040.01</v>
      </c>
      <c r="G229" s="345">
        <f>ROUND(E229*F229,2)</f>
        <v/>
      </c>
      <c r="H229" s="346">
        <f>G229/$G$333</f>
        <v/>
      </c>
      <c r="I229" s="345">
        <f>ROUND(F229*Прил.10!$D$13,2)</f>
        <v/>
      </c>
      <c r="J229" s="345">
        <f>ROUND(I229*E229,2)</f>
        <v/>
      </c>
    </row>
    <row r="230" hidden="1" outlineLevel="1" ht="14.25" customFormat="1" customHeight="1" s="362">
      <c r="A230" s="421" t="n">
        <v>202</v>
      </c>
      <c r="B230" s="421" t="inlineStr">
        <is>
          <t>111-0087</t>
        </is>
      </c>
      <c r="C230" s="428" t="inlineStr">
        <is>
          <t>Бирки-оконцеватели</t>
        </is>
      </c>
      <c r="D230" s="421" t="inlineStr">
        <is>
          <t>100 шт.</t>
        </is>
      </c>
      <c r="E230" s="429" t="n">
        <v>3.68</v>
      </c>
      <c r="F230" s="430" t="n">
        <v>63</v>
      </c>
      <c r="G230" s="345">
        <f>ROUND(E230*F230,2)</f>
        <v/>
      </c>
      <c r="H230" s="346">
        <f>G230/$G$333</f>
        <v/>
      </c>
      <c r="I230" s="345">
        <f>ROUND(F230*Прил.10!$D$13,2)</f>
        <v/>
      </c>
      <c r="J230" s="345">
        <f>ROUND(I230*E230,2)</f>
        <v/>
      </c>
    </row>
    <row r="231" hidden="1" outlineLevel="1" ht="38.25" customFormat="1" customHeight="1" s="362">
      <c r="A231" s="421" t="n">
        <v>203</v>
      </c>
      <c r="B231" s="421" t="inlineStr">
        <is>
          <t>401-0069</t>
        </is>
      </c>
      <c r="C231" s="428" t="inlineStr">
        <is>
          <t>Надбавка на W6  1.5% к бетону тяжелому, крупность заполнителя 20 мм, класс В25 (М350)</t>
        </is>
      </c>
      <c r="D231" s="421" t="inlineStr">
        <is>
          <t>м3</t>
        </is>
      </c>
      <c r="E231" s="429" t="n">
        <v>16</v>
      </c>
      <c r="F231" s="430" t="n">
        <v>14.4</v>
      </c>
      <c r="G231" s="345">
        <f>ROUND(E231*F231,2)</f>
        <v/>
      </c>
      <c r="H231" s="346">
        <f>G231/$G$333</f>
        <v/>
      </c>
      <c r="I231" s="345">
        <f>ROUND(F231*Прил.10!$D$13,2)</f>
        <v/>
      </c>
      <c r="J231" s="345">
        <f>ROUND(I231*E231,2)</f>
        <v/>
      </c>
    </row>
    <row r="232" hidden="1" outlineLevel="1" ht="25.5" customFormat="1" customHeight="1" s="362">
      <c r="A232" s="421" t="n">
        <v>204</v>
      </c>
      <c r="B232" s="421" t="inlineStr">
        <is>
          <t>201-0843</t>
        </is>
      </c>
      <c r="C232" s="428" t="inlineStr">
        <is>
          <t>Конструкции стальные индивидуальные решетчатые сварные массой до 0,1 т</t>
        </is>
      </c>
      <c r="D232" s="421" t="inlineStr">
        <is>
          <t>т</t>
        </is>
      </c>
      <c r="E232" s="429" t="n">
        <v>0.02</v>
      </c>
      <c r="F232" s="430" t="n">
        <v>11500</v>
      </c>
      <c r="G232" s="345">
        <f>ROUND(E232*F232,2)</f>
        <v/>
      </c>
      <c r="H232" s="346">
        <f>G232/$G$333</f>
        <v/>
      </c>
      <c r="I232" s="345">
        <f>ROUND(F232*Прил.10!$D$13,2)</f>
        <v/>
      </c>
      <c r="J232" s="345">
        <f>ROUND(I232*E232,2)</f>
        <v/>
      </c>
    </row>
    <row r="233" hidden="1" outlineLevel="1" ht="14.25" customFormat="1" customHeight="1" s="362">
      <c r="A233" s="421" t="n">
        <v>205</v>
      </c>
      <c r="B233" s="421" t="inlineStr">
        <is>
          <t>101-0113</t>
        </is>
      </c>
      <c r="C233" s="428" t="inlineStr">
        <is>
          <t>Бязь суровая арт. 6804</t>
        </is>
      </c>
      <c r="D233" s="421" t="inlineStr">
        <is>
          <t>10 м2</t>
        </is>
      </c>
      <c r="E233" s="429" t="n">
        <v>2.882</v>
      </c>
      <c r="F233" s="430" t="n">
        <v>79.09999999999999</v>
      </c>
      <c r="G233" s="345">
        <f>ROUND(E233*F233,2)</f>
        <v/>
      </c>
      <c r="H233" s="346">
        <f>G233/$G$333</f>
        <v/>
      </c>
      <c r="I233" s="345">
        <f>ROUND(F233*Прил.10!$D$13,2)</f>
        <v/>
      </c>
      <c r="J233" s="345">
        <f>ROUND(I233*E233,2)</f>
        <v/>
      </c>
    </row>
    <row r="234" hidden="1" outlineLevel="1" ht="14.25" customFormat="1" customHeight="1" s="362">
      <c r="A234" s="421" t="n">
        <v>206</v>
      </c>
      <c r="B234" s="421" t="inlineStr">
        <is>
          <t>101-2066</t>
        </is>
      </c>
      <c r="C234" s="428" t="inlineStr">
        <is>
          <t>Болты анкерные оцинкованные</t>
        </is>
      </c>
      <c r="D234" s="421" t="inlineStr">
        <is>
          <t>кг</t>
        </is>
      </c>
      <c r="E234" s="429" t="n">
        <v>19.4</v>
      </c>
      <c r="F234" s="430" t="n">
        <v>11.54</v>
      </c>
      <c r="G234" s="345">
        <f>ROUND(E234*F234,2)</f>
        <v/>
      </c>
      <c r="H234" s="346">
        <f>G234/$G$333</f>
        <v/>
      </c>
      <c r="I234" s="345">
        <f>ROUND(F234*Прил.10!$D$13,2)</f>
        <v/>
      </c>
      <c r="J234" s="345">
        <f>ROUND(I234*E234,2)</f>
        <v/>
      </c>
    </row>
    <row r="235" hidden="1" outlineLevel="1" ht="63.75" customFormat="1" customHeight="1" s="362">
      <c r="A235" s="421" t="n">
        <v>207</v>
      </c>
      <c r="B235" s="421" t="inlineStr">
        <is>
          <t>201-0755</t>
        </is>
      </c>
      <c r="C235" s="42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 (ПРИМ Балка Д-7)</t>
        </is>
      </c>
      <c r="D235" s="421" t="inlineStr">
        <is>
          <t>т</t>
        </is>
      </c>
      <c r="E235" s="429" t="n">
        <v>0.382</v>
      </c>
      <c r="F235" s="430" t="n">
        <v>564.2</v>
      </c>
      <c r="G235" s="345">
        <f>ROUND(E235*F235,2)</f>
        <v/>
      </c>
      <c r="H235" s="346">
        <f>G235/$G$333</f>
        <v/>
      </c>
      <c r="I235" s="345">
        <f>ROUND(F235*Прил.10!$D$13,2)</f>
        <v/>
      </c>
      <c r="J235" s="345">
        <f>ROUND(I235*E235,2)</f>
        <v/>
      </c>
    </row>
    <row r="236" hidden="1" outlineLevel="1" ht="14.25" customFormat="1" customHeight="1" s="362">
      <c r="A236" s="421" t="n">
        <v>208</v>
      </c>
      <c r="B236" s="421" t="inlineStr">
        <is>
          <t>101-1838</t>
        </is>
      </c>
      <c r="C236" s="428" t="inlineStr">
        <is>
          <t>Клей ПВА</t>
        </is>
      </c>
      <c r="D236" s="421" t="inlineStr">
        <is>
          <t>т</t>
        </is>
      </c>
      <c r="E236" s="429" t="n">
        <v>0.01308</v>
      </c>
      <c r="F236" s="430" t="n">
        <v>15900</v>
      </c>
      <c r="G236" s="345">
        <f>ROUND(E236*F236,2)</f>
        <v/>
      </c>
      <c r="H236" s="346">
        <f>G236/$G$333</f>
        <v/>
      </c>
      <c r="I236" s="345">
        <f>ROUND(F236*Прил.10!$D$13,2)</f>
        <v/>
      </c>
      <c r="J236" s="345">
        <f>ROUND(I236*E236,2)</f>
        <v/>
      </c>
    </row>
    <row r="237" hidden="1" outlineLevel="1" ht="14.25" customFormat="1" customHeight="1" s="362">
      <c r="A237" s="421" t="n">
        <v>209</v>
      </c>
      <c r="B237" s="421" t="inlineStr">
        <is>
          <t>101-0324</t>
        </is>
      </c>
      <c r="C237" s="428" t="inlineStr">
        <is>
          <t>Кислород технический газообразный</t>
        </is>
      </c>
      <c r="D237" s="421" t="inlineStr">
        <is>
          <t>м3</t>
        </is>
      </c>
      <c r="E237" s="429" t="n">
        <v>33.28</v>
      </c>
      <c r="F237" s="430" t="n">
        <v>6.22</v>
      </c>
      <c r="G237" s="345">
        <f>ROUND(E237*F237,2)</f>
        <v/>
      </c>
      <c r="H237" s="346">
        <f>G237/$G$333</f>
        <v/>
      </c>
      <c r="I237" s="345">
        <f>ROUND(F237*Прил.10!$D$13,2)</f>
        <v/>
      </c>
      <c r="J237" s="345">
        <f>ROUND(I237*E237,2)</f>
        <v/>
      </c>
    </row>
    <row r="238" hidden="1" outlineLevel="1" ht="14.25" customFormat="1" customHeight="1" s="362">
      <c r="A238" s="421" t="n">
        <v>210</v>
      </c>
      <c r="B238" s="421" t="inlineStr">
        <is>
          <t>413-0434</t>
        </is>
      </c>
      <c r="C238" s="428" t="inlineStr">
        <is>
          <t>Каменная мелочь марки 300</t>
        </is>
      </c>
      <c r="D238" s="421" t="inlineStr">
        <is>
          <t>м3</t>
        </is>
      </c>
      <c r="E238" s="429" t="n">
        <v>0.396</v>
      </c>
      <c r="F238" s="430" t="n">
        <v>518.5700000000001</v>
      </c>
      <c r="G238" s="345">
        <f>ROUND(E238*F238,2)</f>
        <v/>
      </c>
      <c r="H238" s="346">
        <f>G238/$G$333</f>
        <v/>
      </c>
      <c r="I238" s="345">
        <f>ROUND(F238*Прил.10!$D$13,2)</f>
        <v/>
      </c>
      <c r="J238" s="345">
        <f>ROUND(I238*E238,2)</f>
        <v/>
      </c>
    </row>
    <row r="239" hidden="1" outlineLevel="1" ht="14.25" customFormat="1" customHeight="1" s="362">
      <c r="A239" s="421" t="n">
        <v>211</v>
      </c>
      <c r="B239" s="421" t="inlineStr">
        <is>
          <t>502-0639</t>
        </is>
      </c>
      <c r="C239" s="428" t="inlineStr">
        <is>
          <t>Муфта</t>
        </is>
      </c>
      <c r="D239" s="421" t="inlineStr">
        <is>
          <t>шт.</t>
        </is>
      </c>
      <c r="E239" s="429" t="n">
        <v>40</v>
      </c>
      <c r="F239" s="430" t="n">
        <v>5</v>
      </c>
      <c r="G239" s="345">
        <f>ROUND(E239*F239,2)</f>
        <v/>
      </c>
      <c r="H239" s="346">
        <f>G239/$G$333</f>
        <v/>
      </c>
      <c r="I239" s="345">
        <f>ROUND(F239*Прил.10!$D$13,2)</f>
        <v/>
      </c>
      <c r="J239" s="345">
        <f>ROUND(I239*E239,2)</f>
        <v/>
      </c>
    </row>
    <row r="240" hidden="1" outlineLevel="1" ht="14.25" customFormat="1" customHeight="1" s="362">
      <c r="A240" s="421" t="n">
        <v>212</v>
      </c>
      <c r="B240" s="421" t="inlineStr">
        <is>
          <t>101-2355</t>
        </is>
      </c>
      <c r="C240" s="428" t="inlineStr">
        <is>
          <t>Бумага шлифовальная</t>
        </is>
      </c>
      <c r="D240" s="421" t="inlineStr">
        <is>
          <t>кг</t>
        </is>
      </c>
      <c r="E240" s="429" t="n">
        <v>4</v>
      </c>
      <c r="F240" s="430" t="n">
        <v>50</v>
      </c>
      <c r="G240" s="345">
        <f>ROUND(E240*F240,2)</f>
        <v/>
      </c>
      <c r="H240" s="346">
        <f>G240/$G$333</f>
        <v/>
      </c>
      <c r="I240" s="345">
        <f>ROUND(F240*Прил.10!$D$13,2)</f>
        <v/>
      </c>
      <c r="J240" s="345">
        <f>ROUND(I240*E240,2)</f>
        <v/>
      </c>
    </row>
    <row r="241" hidden="1" outlineLevel="1" ht="25.5" customFormat="1" customHeight="1" s="362">
      <c r="A241" s="421" t="n">
        <v>213</v>
      </c>
      <c r="B241" s="421" t="inlineStr">
        <is>
          <t>201-1113</t>
        </is>
      </c>
      <c r="C241" s="428" t="inlineStr">
        <is>
          <t>Конструкции металлические (седло под трубопроводы, хомуты или подвески)</t>
        </is>
      </c>
      <c r="D241" s="421" t="inlineStr">
        <is>
          <t>т</t>
        </is>
      </c>
      <c r="E241" s="429" t="n">
        <v>0.0408</v>
      </c>
      <c r="F241" s="430" t="n">
        <v>4800</v>
      </c>
      <c r="G241" s="345">
        <f>ROUND(E241*F241,2)</f>
        <v/>
      </c>
      <c r="H241" s="346">
        <f>G241/$G$333</f>
        <v/>
      </c>
      <c r="I241" s="345">
        <f>ROUND(F241*Прил.10!$D$13,2)</f>
        <v/>
      </c>
      <c r="J241" s="345">
        <f>ROUND(I241*E241,2)</f>
        <v/>
      </c>
    </row>
    <row r="242" hidden="1" outlineLevel="1" ht="38.25" customFormat="1" customHeight="1" s="362">
      <c r="A242" s="421" t="n">
        <v>214</v>
      </c>
      <c r="B242" s="421" t="inlineStr">
        <is>
          <t>504-0283</t>
        </is>
      </c>
      <c r="C242" s="428" t="inlineStr">
        <is>
          <t>Ящики распределительные с предохранителями серии ЯТВ, типа ЯТВ1311М5 на 15А  {прим. ЯВШЗ}</t>
        </is>
      </c>
      <c r="D242" s="421" t="inlineStr">
        <is>
          <t>шт.</t>
        </is>
      </c>
      <c r="E242" s="429" t="n">
        <v>1</v>
      </c>
      <c r="F242" s="430" t="n">
        <v>189.98</v>
      </c>
      <c r="G242" s="345">
        <f>ROUND(E242*F242,2)</f>
        <v/>
      </c>
      <c r="H242" s="346">
        <f>G242/$G$333</f>
        <v/>
      </c>
      <c r="I242" s="345">
        <f>ROUND(F242*Прил.10!$D$13,2)</f>
        <v/>
      </c>
      <c r="J242" s="345">
        <f>ROUND(I242*E242,2)</f>
        <v/>
      </c>
    </row>
    <row r="243" hidden="1" outlineLevel="1" ht="38.25" customFormat="1" customHeight="1" s="362">
      <c r="A243" s="421" t="n">
        <v>215</v>
      </c>
      <c r="B243" s="421" t="inlineStr">
        <is>
          <t>102-0053</t>
        </is>
      </c>
      <c r="C243" s="428" t="inlineStr">
        <is>
          <t>Доски обрезные хвойных пород длиной 4-6,5 м, шириной 75-150 мм, толщиной 25 мм, III сорта</t>
        </is>
      </c>
      <c r="D243" s="421" t="inlineStr">
        <is>
          <t>м3</t>
        </is>
      </c>
      <c r="E243" s="429" t="n">
        <v>0.17092</v>
      </c>
      <c r="F243" s="430" t="n">
        <v>1100</v>
      </c>
      <c r="G243" s="345">
        <f>ROUND(E243*F243,2)</f>
        <v/>
      </c>
      <c r="H243" s="346">
        <f>G243/$G$333</f>
        <v/>
      </c>
      <c r="I243" s="345">
        <f>ROUND(F243*Прил.10!$D$13,2)</f>
        <v/>
      </c>
      <c r="J243" s="345">
        <f>ROUND(I243*E243,2)</f>
        <v/>
      </c>
    </row>
    <row r="244" hidden="1" outlineLevel="1" ht="25.5" customFormat="1" customHeight="1" s="362">
      <c r="A244" s="421" t="n">
        <v>216</v>
      </c>
      <c r="B244" s="421" t="inlineStr">
        <is>
          <t>101-2343</t>
        </is>
      </c>
      <c r="C244" s="428" t="inlineStr">
        <is>
          <t>Смазка универсальная тугоплавкая УТ (консталин жировой)</t>
        </is>
      </c>
      <c r="D244" s="421" t="inlineStr">
        <is>
          <t>т</t>
        </is>
      </c>
      <c r="E244" s="429" t="n">
        <v>0.00932</v>
      </c>
      <c r="F244" s="430" t="n">
        <v>17500</v>
      </c>
      <c r="G244" s="345">
        <f>ROUND(E244*F244,2)</f>
        <v/>
      </c>
      <c r="H244" s="346">
        <f>G244/$G$333</f>
        <v/>
      </c>
      <c r="I244" s="345">
        <f>ROUND(F244*Прил.10!$D$13,2)</f>
        <v/>
      </c>
      <c r="J244" s="345">
        <f>ROUND(I244*E244,2)</f>
        <v/>
      </c>
    </row>
    <row r="245" hidden="1" outlineLevel="1" ht="25.5" customFormat="1" customHeight="1" s="362">
      <c r="A245" s="421" t="n">
        <v>217</v>
      </c>
      <c r="B245" s="421" t="inlineStr">
        <is>
          <t>509-0041</t>
        </is>
      </c>
      <c r="C245" s="428" t="inlineStr">
        <is>
          <t>Наконечники кабельные медные для электротехнических установок</t>
        </is>
      </c>
      <c r="D245" s="421" t="inlineStr">
        <is>
          <t>100 шт.</t>
        </is>
      </c>
      <c r="E245" s="429" t="n">
        <v>0.0408</v>
      </c>
      <c r="F245" s="430" t="n">
        <v>3986</v>
      </c>
      <c r="G245" s="345">
        <f>ROUND(E245*F245,2)</f>
        <v/>
      </c>
      <c r="H245" s="346">
        <f>G245/$G$333</f>
        <v/>
      </c>
      <c r="I245" s="345">
        <f>ROUND(F245*Прил.10!$D$13,2)</f>
        <v/>
      </c>
      <c r="J245" s="345">
        <f>ROUND(I245*E245,2)</f>
        <v/>
      </c>
    </row>
    <row r="246" hidden="1" outlineLevel="1" ht="38.25" customFormat="1" customHeight="1" s="362">
      <c r="A246" s="421" t="n">
        <v>218</v>
      </c>
      <c r="B246" s="421" t="inlineStr">
        <is>
          <t>204-0034</t>
        </is>
      </c>
      <c r="C246" s="428" t="inlineStr">
        <is>
          <t>Надбавки к ценам заготовок за сборку и сварку каркасов и сеток плоских, диаметром 5-6 мм</t>
        </is>
      </c>
      <c r="D246" s="421" t="inlineStr">
        <is>
          <t>т</t>
        </is>
      </c>
      <c r="E246" s="429" t="n">
        <v>0.06</v>
      </c>
      <c r="F246" s="430" t="n">
        <v>2476.76</v>
      </c>
      <c r="G246" s="345">
        <f>ROUND(E246*F246,2)</f>
        <v/>
      </c>
      <c r="H246" s="346">
        <f>G246/$G$333</f>
        <v/>
      </c>
      <c r="I246" s="345">
        <f>ROUND(F246*Прил.10!$D$13,2)</f>
        <v/>
      </c>
      <c r="J246" s="345">
        <f>ROUND(I246*E246,2)</f>
        <v/>
      </c>
    </row>
    <row r="247" hidden="1" outlineLevel="1" ht="14.25" customFormat="1" customHeight="1" s="362">
      <c r="A247" s="421" t="n">
        <v>219</v>
      </c>
      <c r="B247" s="421" t="inlineStr">
        <is>
          <t>414-0137</t>
        </is>
      </c>
      <c r="C247" s="428" t="inlineStr">
        <is>
          <t>Семена газонных трав (смесь)</t>
        </is>
      </c>
      <c r="D247" s="421" t="inlineStr">
        <is>
          <t>кг</t>
        </is>
      </c>
      <c r="E247" s="429" t="n">
        <v>1.92</v>
      </c>
      <c r="F247" s="430" t="n">
        <v>73.13</v>
      </c>
      <c r="G247" s="345">
        <f>ROUND(E247*F247,2)</f>
        <v/>
      </c>
      <c r="H247" s="346">
        <f>G247/$G$333</f>
        <v/>
      </c>
      <c r="I247" s="345">
        <f>ROUND(F247*Прил.10!$D$13,2)</f>
        <v/>
      </c>
      <c r="J247" s="345">
        <f>ROUND(I247*E247,2)</f>
        <v/>
      </c>
    </row>
    <row r="248" hidden="1" outlineLevel="1" ht="14.25" customFormat="1" customHeight="1" s="362">
      <c r="A248" s="421" t="n">
        <v>220</v>
      </c>
      <c r="B248" s="421" t="inlineStr">
        <is>
          <t>509-0067</t>
        </is>
      </c>
      <c r="C248" s="428" t="inlineStr">
        <is>
          <t>Профиль монтажный</t>
        </is>
      </c>
      <c r="D248" s="421" t="inlineStr">
        <is>
          <t>шт.</t>
        </is>
      </c>
      <c r="E248" s="429" t="n">
        <v>4</v>
      </c>
      <c r="F248" s="430" t="n">
        <v>33.41</v>
      </c>
      <c r="G248" s="345">
        <f>ROUND(E248*F248,2)</f>
        <v/>
      </c>
      <c r="H248" s="346">
        <f>G248/$G$333</f>
        <v/>
      </c>
      <c r="I248" s="345">
        <f>ROUND(F248*Прил.10!$D$13,2)</f>
        <v/>
      </c>
      <c r="J248" s="345">
        <f>ROUND(I248*E248,2)</f>
        <v/>
      </c>
    </row>
    <row r="249" hidden="1" outlineLevel="1" ht="25.5" customFormat="1" customHeight="1" s="362">
      <c r="A249" s="421" t="n">
        <v>221</v>
      </c>
      <c r="B249" s="421" t="inlineStr">
        <is>
          <t>101-0807</t>
        </is>
      </c>
      <c r="C249" s="428" t="inlineStr">
        <is>
          <t>Проволока сварочная легированная диаметром 4 мм</t>
        </is>
      </c>
      <c r="D249" s="421" t="inlineStr">
        <is>
          <t>т</t>
        </is>
      </c>
      <c r="E249" s="429" t="n">
        <v>0.009108</v>
      </c>
      <c r="F249" s="430" t="n">
        <v>13560</v>
      </c>
      <c r="G249" s="345">
        <f>ROUND(E249*F249,2)</f>
        <v/>
      </c>
      <c r="H249" s="346">
        <f>G249/$G$333</f>
        <v/>
      </c>
      <c r="I249" s="345">
        <f>ROUND(F249*Прил.10!$D$13,2)</f>
        <v/>
      </c>
      <c r="J249" s="345">
        <f>ROUND(I249*E249,2)</f>
        <v/>
      </c>
    </row>
    <row r="250" hidden="1" outlineLevel="1" ht="25.5" customFormat="1" customHeight="1" s="362">
      <c r="A250" s="421" t="n">
        <v>222</v>
      </c>
      <c r="B250" s="421" t="inlineStr">
        <is>
          <t>402-0078</t>
        </is>
      </c>
      <c r="C250" s="428" t="inlineStr">
        <is>
          <t>Раствор готовый отделочный тяжелый, цементный 1:3</t>
        </is>
      </c>
      <c r="D250" s="421" t="inlineStr">
        <is>
          <t>м3</t>
        </is>
      </c>
      <c r="E250" s="429" t="n">
        <v>0.2475</v>
      </c>
      <c r="F250" s="430" t="n">
        <v>497</v>
      </c>
      <c r="G250" s="345">
        <f>ROUND(E250*F250,2)</f>
        <v/>
      </c>
      <c r="H250" s="346">
        <f>G250/$G$333</f>
        <v/>
      </c>
      <c r="I250" s="345">
        <f>ROUND(F250*Прил.10!$D$13,2)</f>
        <v/>
      </c>
      <c r="J250" s="345">
        <f>ROUND(I250*E250,2)</f>
        <v/>
      </c>
    </row>
    <row r="251" hidden="1" outlineLevel="1" ht="25.5" customFormat="1" customHeight="1" s="362">
      <c r="A251" s="421" t="n">
        <v>223</v>
      </c>
      <c r="B251" s="421" t="inlineStr">
        <is>
          <t>101-0782</t>
        </is>
      </c>
      <c r="C251" s="428" t="inlineStr">
        <is>
          <t>Поковки из квадратных заготовок, масса 1,8 кг</t>
        </is>
      </c>
      <c r="D251" s="421" t="inlineStr">
        <is>
          <t>т</t>
        </is>
      </c>
      <c r="E251" s="429" t="n">
        <v>0.0198</v>
      </c>
      <c r="F251" s="430" t="n">
        <v>5989</v>
      </c>
      <c r="G251" s="345">
        <f>ROUND(E251*F251,2)</f>
        <v/>
      </c>
      <c r="H251" s="346">
        <f>G251/$G$333</f>
        <v/>
      </c>
      <c r="I251" s="345">
        <f>ROUND(F251*Прил.10!$D$13,2)</f>
        <v/>
      </c>
      <c r="J251" s="345">
        <f>ROUND(I251*E251,2)</f>
        <v/>
      </c>
    </row>
    <row r="252" hidden="1" outlineLevel="1" ht="38.25" customFormat="1" customHeight="1" s="362">
      <c r="A252" s="421" t="n">
        <v>224</v>
      </c>
      <c r="B252" s="421" t="inlineStr">
        <is>
          <t>102-0081</t>
        </is>
      </c>
      <c r="C252" s="428" t="inlineStr">
        <is>
          <t>Доски необрезные хвойных пород длиной 4-6,5 м, все ширины, толщиной 44 мм и более, III сорта</t>
        </is>
      </c>
      <c r="D252" s="421" t="inlineStr">
        <is>
          <t>м3</t>
        </is>
      </c>
      <c r="E252" s="429" t="n">
        <v>0.164</v>
      </c>
      <c r="F252" s="430" t="n">
        <v>684</v>
      </c>
      <c r="G252" s="345">
        <f>ROUND(E252*F252,2)</f>
        <v/>
      </c>
      <c r="H252" s="346">
        <f>G252/$G$333</f>
        <v/>
      </c>
      <c r="I252" s="345">
        <f>ROUND(F252*Прил.10!$D$13,2)</f>
        <v/>
      </c>
      <c r="J252" s="345">
        <f>ROUND(I252*E252,2)</f>
        <v/>
      </c>
    </row>
    <row r="253" hidden="1" outlineLevel="1" ht="14.25" customFormat="1" customHeight="1" s="362">
      <c r="A253" s="421" t="n">
        <v>225</v>
      </c>
      <c r="B253" s="421" t="inlineStr">
        <is>
          <t>109-0136</t>
        </is>
      </c>
      <c r="C253" s="428" t="inlineStr">
        <is>
          <t>Долота шнековые диаметром 198 мм</t>
        </is>
      </c>
      <c r="D253" s="421" t="inlineStr">
        <is>
          <t>шт.</t>
        </is>
      </c>
      <c r="E253" s="429" t="n">
        <v>0.336</v>
      </c>
      <c r="F253" s="430" t="n">
        <v>333.42</v>
      </c>
      <c r="G253" s="345">
        <f>ROUND(E253*F253,2)</f>
        <v/>
      </c>
      <c r="H253" s="346">
        <f>G253/$G$333</f>
        <v/>
      </c>
      <c r="I253" s="345">
        <f>ROUND(F253*Прил.10!$D$13,2)</f>
        <v/>
      </c>
      <c r="J253" s="345">
        <f>ROUND(I253*E253,2)</f>
        <v/>
      </c>
    </row>
    <row r="254" hidden="1" outlineLevel="1" ht="14.25" customFormat="1" customHeight="1" s="362">
      <c r="A254" s="421" t="n">
        <v>226</v>
      </c>
      <c r="B254" s="421" t="inlineStr">
        <is>
          <t>509-0801</t>
        </is>
      </c>
      <c r="C254" s="428" t="inlineStr">
        <is>
          <t>Трос стальной</t>
        </is>
      </c>
      <c r="D254" s="421" t="inlineStr">
        <is>
          <t>м</t>
        </is>
      </c>
      <c r="E254" s="429" t="n">
        <v>9.300000000000001</v>
      </c>
      <c r="F254" s="430" t="n">
        <v>12.03</v>
      </c>
      <c r="G254" s="345">
        <f>ROUND(E254*F254,2)</f>
        <v/>
      </c>
      <c r="H254" s="346">
        <f>G254/$G$333</f>
        <v/>
      </c>
      <c r="I254" s="345">
        <f>ROUND(F254*Прил.10!$D$13,2)</f>
        <v/>
      </c>
      <c r="J254" s="345">
        <f>ROUND(I254*E254,2)</f>
        <v/>
      </c>
    </row>
    <row r="255" hidden="1" outlineLevel="1" ht="14.25" customFormat="1" customHeight="1" s="362">
      <c r="A255" s="421" t="n">
        <v>227</v>
      </c>
      <c r="B255" s="421" t="inlineStr">
        <is>
          <t>101-2278</t>
        </is>
      </c>
      <c r="C255" s="428" t="inlineStr">
        <is>
          <t>Пропан-бутан, смесь техническая</t>
        </is>
      </c>
      <c r="D255" s="421" t="inlineStr">
        <is>
          <t>кг</t>
        </is>
      </c>
      <c r="E255" s="429" t="n">
        <v>17.2</v>
      </c>
      <c r="F255" s="430" t="n">
        <v>6.09</v>
      </c>
      <c r="G255" s="345">
        <f>ROUND(E255*F255,2)</f>
        <v/>
      </c>
      <c r="H255" s="346">
        <f>G255/$G$333</f>
        <v/>
      </c>
      <c r="I255" s="345">
        <f>ROUND(F255*Прил.10!$D$13,2)</f>
        <v/>
      </c>
      <c r="J255" s="345">
        <f>ROUND(I255*E255,2)</f>
        <v/>
      </c>
    </row>
    <row r="256" hidden="1" outlineLevel="1" ht="76.5" customFormat="1" customHeight="1" s="362">
      <c r="A256" s="421" t="n">
        <v>228</v>
      </c>
      <c r="B256" s="421" t="inlineStr">
        <is>
          <t>301-0609</t>
        </is>
      </c>
      <c r="C256" s="428" t="inlineStr">
        <is>
          <t>Рукава резинотканевые напорно-всасывающие для воды давлением 1 МПа (10 кгс/см2), диаметром 32 мм  {применительно рукав резиновый напорный с текстильным каркасом Б(1)-10-50-64-ХЛ}</t>
        </is>
      </c>
      <c r="D256" s="421" t="inlineStr">
        <is>
          <t>м</t>
        </is>
      </c>
      <c r="E256" s="429" t="n">
        <v>3</v>
      </c>
      <c r="F256" s="430" t="n">
        <v>33.55</v>
      </c>
      <c r="G256" s="345">
        <f>ROUND(E256*F256,2)</f>
        <v/>
      </c>
      <c r="H256" s="346">
        <f>G256/$G$333</f>
        <v/>
      </c>
      <c r="I256" s="345">
        <f>ROUND(F256*Прил.10!$D$13,2)</f>
        <v/>
      </c>
      <c r="J256" s="345">
        <f>ROUND(I256*E256,2)</f>
        <v/>
      </c>
    </row>
    <row r="257" hidden="1" outlineLevel="1" ht="14.25" customFormat="1" customHeight="1" s="362">
      <c r="A257" s="421" t="n">
        <v>229</v>
      </c>
      <c r="B257" s="421" t="inlineStr">
        <is>
          <t>113-0079</t>
        </is>
      </c>
      <c r="C257" s="428" t="inlineStr">
        <is>
          <t>Лак БТ-577</t>
        </is>
      </c>
      <c r="D257" s="421" t="inlineStr">
        <is>
          <t>т</t>
        </is>
      </c>
      <c r="E257" s="429" t="n">
        <v>0.010497</v>
      </c>
      <c r="F257" s="430" t="n">
        <v>9550.01</v>
      </c>
      <c r="G257" s="345">
        <f>ROUND(E257*F257,2)</f>
        <v/>
      </c>
      <c r="H257" s="346">
        <f>G257/$G$333</f>
        <v/>
      </c>
      <c r="I257" s="345">
        <f>ROUND(F257*Прил.10!$D$13,2)</f>
        <v/>
      </c>
      <c r="J257" s="345">
        <f>ROUND(I257*E257,2)</f>
        <v/>
      </c>
    </row>
    <row r="258" hidden="1" outlineLevel="1" ht="14.25" customFormat="1" customHeight="1" s="362">
      <c r="A258" s="421" t="n">
        <v>230</v>
      </c>
      <c r="B258" s="421" t="inlineStr">
        <is>
          <t>503-0544</t>
        </is>
      </c>
      <c r="C258" s="428" t="inlineStr">
        <is>
          <t>Бокс ЩРН-9 навесной (250х350х120)</t>
        </is>
      </c>
      <c r="D258" s="421" t="inlineStr">
        <is>
          <t>шт.</t>
        </is>
      </c>
      <c r="E258" s="429" t="n">
        <v>1</v>
      </c>
      <c r="F258" s="430" t="n">
        <v>92.25</v>
      </c>
      <c r="G258" s="345">
        <f>ROUND(E258*F258,2)</f>
        <v/>
      </c>
      <c r="H258" s="346">
        <f>G258/$G$333</f>
        <v/>
      </c>
      <c r="I258" s="345">
        <f>ROUND(F258*Прил.10!$D$13,2)</f>
        <v/>
      </c>
      <c r="J258" s="345">
        <f>ROUND(I258*E258,2)</f>
        <v/>
      </c>
    </row>
    <row r="259" hidden="1" outlineLevel="1" ht="14.25" customFormat="1" customHeight="1" s="362">
      <c r="A259" s="421" t="n">
        <v>231</v>
      </c>
      <c r="B259" s="421" t="inlineStr">
        <is>
          <t>101-2611</t>
        </is>
      </c>
      <c r="C259" s="428" t="inlineStr">
        <is>
          <t>Опалубка металлическая</t>
        </is>
      </c>
      <c r="D259" s="421" t="inlineStr">
        <is>
          <t>т</t>
        </is>
      </c>
      <c r="E259" s="429" t="n">
        <v>0.021505</v>
      </c>
      <c r="F259" s="430" t="n">
        <v>3938.2</v>
      </c>
      <c r="G259" s="345">
        <f>ROUND(E259*F259,2)</f>
        <v/>
      </c>
      <c r="H259" s="346">
        <f>G259/$G$333</f>
        <v/>
      </c>
      <c r="I259" s="345">
        <f>ROUND(F259*Прил.10!$D$13,2)</f>
        <v/>
      </c>
      <c r="J259" s="345">
        <f>ROUND(I259*E259,2)</f>
        <v/>
      </c>
    </row>
    <row r="260" hidden="1" outlineLevel="1" ht="38.25" customFormat="1" customHeight="1" s="362">
      <c r="A260" s="421" t="n">
        <v>232</v>
      </c>
      <c r="B260" s="421" t="inlineStr">
        <is>
          <t>204-0035</t>
        </is>
      </c>
      <c r="C260" s="428" t="inlineStr">
        <is>
          <t>Надбавки к ценам заготовок за сборку и сварку каркасов и сеток плоских, диаметром 8 мм</t>
        </is>
      </c>
      <c r="D260" s="421" t="inlineStr">
        <is>
          <t>т</t>
        </is>
      </c>
      <c r="E260" s="429" t="n">
        <v>0.051</v>
      </c>
      <c r="F260" s="430" t="n">
        <v>1610.36</v>
      </c>
      <c r="G260" s="345">
        <f>ROUND(E260*F260,2)</f>
        <v/>
      </c>
      <c r="H260" s="346">
        <f>G260/$G$333</f>
        <v/>
      </c>
      <c r="I260" s="345">
        <f>ROUND(F260*Прил.10!$D$13,2)</f>
        <v/>
      </c>
      <c r="J260" s="345">
        <f>ROUND(I260*E260,2)</f>
        <v/>
      </c>
    </row>
    <row r="261" hidden="1" outlineLevel="1" ht="25.5" customFormat="1" customHeight="1" s="362">
      <c r="A261" s="421" t="n">
        <v>233</v>
      </c>
      <c r="B261" s="421" t="inlineStr">
        <is>
          <t>405-0253</t>
        </is>
      </c>
      <c r="C261" s="428" t="inlineStr">
        <is>
          <t>Известь строительная негашеная комовая, сорт I</t>
        </is>
      </c>
      <c r="D261" s="421" t="inlineStr">
        <is>
          <t>т</t>
        </is>
      </c>
      <c r="E261" s="429" t="n">
        <v>0.110817</v>
      </c>
      <c r="F261" s="430" t="n">
        <v>734.5</v>
      </c>
      <c r="G261" s="345">
        <f>ROUND(E261*F261,2)</f>
        <v/>
      </c>
      <c r="H261" s="346">
        <f>G261/$G$333</f>
        <v/>
      </c>
      <c r="I261" s="345">
        <f>ROUND(F261*Прил.10!$D$13,2)</f>
        <v/>
      </c>
      <c r="J261" s="345">
        <f>ROUND(I261*E261,2)</f>
        <v/>
      </c>
    </row>
    <row r="262" hidden="1" outlineLevel="1" ht="38.25" customFormat="1" customHeight="1" s="362">
      <c r="A262" s="421" t="n">
        <v>234</v>
      </c>
      <c r="B262" s="421" t="inlineStr">
        <is>
          <t>507-0991</t>
        </is>
      </c>
      <c r="C262" s="428" t="inlineStr">
        <is>
          <t>Фланцы стальные плоские приварные из стали ВСт3сп2, ВСт3сп3, давлением 1,0 МПа (10 кгс/см2), диаметром 300 мм</t>
        </is>
      </c>
      <c r="D262" s="421" t="inlineStr">
        <is>
          <t>шт.</t>
        </is>
      </c>
      <c r="E262" s="429" t="n">
        <v>0.5</v>
      </c>
      <c r="F262" s="430" t="n">
        <v>152</v>
      </c>
      <c r="G262" s="345">
        <f>ROUND(E262*F262,2)</f>
        <v/>
      </c>
      <c r="H262" s="346">
        <f>G262/$G$333</f>
        <v/>
      </c>
      <c r="I262" s="345">
        <f>ROUND(F262*Прил.10!$D$13,2)</f>
        <v/>
      </c>
      <c r="J262" s="345">
        <f>ROUND(I262*E262,2)</f>
        <v/>
      </c>
    </row>
    <row r="263" hidden="1" outlineLevel="1" ht="25.5" customFormat="1" customHeight="1" s="362">
      <c r="A263" s="421" t="n">
        <v>235</v>
      </c>
      <c r="B263" s="421" t="inlineStr">
        <is>
          <t>506-1362</t>
        </is>
      </c>
      <c r="C263" s="428" t="inlineStr">
        <is>
          <t>Припои оловянно-свинцовые бессурьмянистые марки ПОС30</t>
        </is>
      </c>
      <c r="D263" s="421" t="inlineStr">
        <is>
          <t>кг</t>
        </is>
      </c>
      <c r="E263" s="429" t="n">
        <v>1.101</v>
      </c>
      <c r="F263" s="430" t="n">
        <v>68.05</v>
      </c>
      <c r="G263" s="345">
        <f>ROUND(E263*F263,2)</f>
        <v/>
      </c>
      <c r="H263" s="346">
        <f>G263/$G$333</f>
        <v/>
      </c>
      <c r="I263" s="345">
        <f>ROUND(F263*Прил.10!$D$13,2)</f>
        <v/>
      </c>
      <c r="J263" s="345">
        <f>ROUND(I263*E263,2)</f>
        <v/>
      </c>
    </row>
    <row r="264" hidden="1" outlineLevel="1" ht="14.25" customFormat="1" customHeight="1" s="362">
      <c r="A264" s="421" t="n">
        <v>236</v>
      </c>
      <c r="B264" s="421" t="inlineStr">
        <is>
          <t>411-0001</t>
        </is>
      </c>
      <c r="C264" s="428" t="inlineStr">
        <is>
          <t>Вода</t>
        </is>
      </c>
      <c r="D264" s="421" t="inlineStr">
        <is>
          <t>м3</t>
        </is>
      </c>
      <c r="E264" s="429" t="n">
        <v>30.030054</v>
      </c>
      <c r="F264" s="430" t="n">
        <v>2.44</v>
      </c>
      <c r="G264" s="345">
        <f>ROUND(E264*F264,2)</f>
        <v/>
      </c>
      <c r="H264" s="346">
        <f>G264/$G$333</f>
        <v/>
      </c>
      <c r="I264" s="345">
        <f>ROUND(F264*Прил.10!$D$13,2)</f>
        <v/>
      </c>
      <c r="J264" s="345">
        <f>ROUND(I264*E264,2)</f>
        <v/>
      </c>
    </row>
    <row r="265" hidden="1" outlineLevel="1" ht="14.25" customFormat="1" customHeight="1" s="362">
      <c r="A265" s="421" t="n">
        <v>237</v>
      </c>
      <c r="B265" s="421" t="inlineStr">
        <is>
          <t>101-2562</t>
        </is>
      </c>
      <c r="C265" s="428" t="inlineStr">
        <is>
          <t>Флюс АН-47</t>
        </is>
      </c>
      <c r="D265" s="421" t="inlineStr">
        <is>
          <t>т</t>
        </is>
      </c>
      <c r="E265" s="429" t="n">
        <v>0.012144</v>
      </c>
      <c r="F265" s="430" t="n">
        <v>6000</v>
      </c>
      <c r="G265" s="345">
        <f>ROUND(E265*F265,2)</f>
        <v/>
      </c>
      <c r="H265" s="346">
        <f>G265/$G$333</f>
        <v/>
      </c>
      <c r="I265" s="345">
        <f>ROUND(F265*Прил.10!$D$13,2)</f>
        <v/>
      </c>
      <c r="J265" s="345">
        <f>ROUND(I265*E265,2)</f>
        <v/>
      </c>
    </row>
    <row r="266" hidden="1" outlineLevel="1" ht="38.25" customFormat="1" customHeight="1" s="362">
      <c r="A266" s="421" t="n">
        <v>238</v>
      </c>
      <c r="B266" s="421" t="inlineStr">
        <is>
          <t>101-0814</t>
        </is>
      </c>
      <c r="C266" s="428" t="inlineStr">
        <is>
          <t>Проволока стальная низкоуглеродистая разного назначения оцинкованная диаметром 6,0-6,3 мм</t>
        </is>
      </c>
      <c r="D266" s="421" t="inlineStr">
        <is>
          <t>т</t>
        </is>
      </c>
      <c r="E266" s="429" t="n">
        <v>0.006</v>
      </c>
      <c r="F266" s="430" t="n">
        <v>12110</v>
      </c>
      <c r="G266" s="345">
        <f>ROUND(E266*F266,2)</f>
        <v/>
      </c>
      <c r="H266" s="346">
        <f>G266/$G$333</f>
        <v/>
      </c>
      <c r="I266" s="345">
        <f>ROUND(F266*Прил.10!$D$13,2)</f>
        <v/>
      </c>
      <c r="J266" s="345">
        <f>ROUND(I266*E266,2)</f>
        <v/>
      </c>
    </row>
    <row r="267" hidden="1" outlineLevel="1" ht="25.5" customFormat="1" customHeight="1" s="362">
      <c r="A267" s="421" t="n">
        <v>239</v>
      </c>
      <c r="B267" s="421" t="inlineStr">
        <is>
          <t>101-0388</t>
        </is>
      </c>
      <c r="C267" s="428" t="inlineStr">
        <is>
          <t>Краски масляные земляные марки МА-0115 мумия, сурик железный</t>
        </is>
      </c>
      <c r="D267" s="421" t="inlineStr">
        <is>
          <t>т</t>
        </is>
      </c>
      <c r="E267" s="429" t="n">
        <v>0.004502</v>
      </c>
      <c r="F267" s="430" t="n">
        <v>15119</v>
      </c>
      <c r="G267" s="345">
        <f>ROUND(E267*F267,2)</f>
        <v/>
      </c>
      <c r="H267" s="346">
        <f>G267/$G$333</f>
        <v/>
      </c>
      <c r="I267" s="345">
        <f>ROUND(F267*Прил.10!$D$13,2)</f>
        <v/>
      </c>
      <c r="J267" s="345">
        <f>ROUND(I267*E267,2)</f>
        <v/>
      </c>
    </row>
    <row r="268" hidden="1" outlineLevel="1" ht="14.25" customFormat="1" customHeight="1" s="362">
      <c r="A268" s="421" t="n">
        <v>240</v>
      </c>
      <c r="B268" s="421" t="inlineStr">
        <is>
          <t>101-1531</t>
        </is>
      </c>
      <c r="C268" s="428" t="inlineStr">
        <is>
          <t>Электроды диаметром 6 мм Э46</t>
        </is>
      </c>
      <c r="D268" s="421" t="inlineStr">
        <is>
          <t>т</t>
        </is>
      </c>
      <c r="E268" s="429" t="n">
        <v>0.006699</v>
      </c>
      <c r="F268" s="430" t="n">
        <v>9793</v>
      </c>
      <c r="G268" s="345">
        <f>ROUND(E268*F268,2)</f>
        <v/>
      </c>
      <c r="H268" s="346">
        <f>G268/$G$333</f>
        <v/>
      </c>
      <c r="I268" s="345">
        <f>ROUND(F268*Прил.10!$D$13,2)</f>
        <v/>
      </c>
      <c r="J268" s="345">
        <f>ROUND(I268*E268,2)</f>
        <v/>
      </c>
    </row>
    <row r="269" hidden="1" outlineLevel="1" ht="25.5" customFormat="1" customHeight="1" s="362">
      <c r="A269" s="421" t="n">
        <v>241</v>
      </c>
      <c r="B269" s="421" t="inlineStr">
        <is>
          <t>101-0612</t>
        </is>
      </c>
      <c r="C269" s="428" t="inlineStr">
        <is>
          <t>Мастика клеящая морозостойкая битумно-масляная МБ-50</t>
        </is>
      </c>
      <c r="D269" s="421" t="inlineStr">
        <is>
          <t>т</t>
        </is>
      </c>
      <c r="E269" s="429" t="n">
        <v>0.01635</v>
      </c>
      <c r="F269" s="430" t="n">
        <v>3960</v>
      </c>
      <c r="G269" s="345">
        <f>ROUND(E269*F269,2)</f>
        <v/>
      </c>
      <c r="H269" s="346">
        <f>G269/$G$333</f>
        <v/>
      </c>
      <c r="I269" s="345">
        <f>ROUND(F269*Прил.10!$D$13,2)</f>
        <v/>
      </c>
      <c r="J269" s="345">
        <f>ROUND(I269*E269,2)</f>
        <v/>
      </c>
    </row>
    <row r="270" hidden="1" outlineLevel="1" ht="25.5" customFormat="1" customHeight="1" s="362">
      <c r="A270" s="421" t="n">
        <v>242</v>
      </c>
      <c r="B270" s="421" t="inlineStr">
        <is>
          <t>101-0322</t>
        </is>
      </c>
      <c r="C270" s="428" t="inlineStr">
        <is>
          <t>Керосин для технических целей марок КТ-1, КТ-2</t>
        </is>
      </c>
      <c r="D270" s="421" t="inlineStr">
        <is>
          <t>т</t>
        </is>
      </c>
      <c r="E270" s="429" t="n">
        <v>0.024744</v>
      </c>
      <c r="F270" s="430" t="n">
        <v>2606.9</v>
      </c>
      <c r="G270" s="345">
        <f>ROUND(E270*F270,2)</f>
        <v/>
      </c>
      <c r="H270" s="346">
        <f>G270/$G$333</f>
        <v/>
      </c>
      <c r="I270" s="345">
        <f>ROUND(F270*Прил.10!$D$13,2)</f>
        <v/>
      </c>
      <c r="J270" s="345">
        <f>ROUND(I270*E270,2)</f>
        <v/>
      </c>
    </row>
    <row r="271" hidden="1" outlineLevel="1" ht="14.25" customFormat="1" customHeight="1" s="362">
      <c r="A271" s="421" t="n">
        <v>243</v>
      </c>
      <c r="B271" s="421" t="inlineStr">
        <is>
          <t>101-1518</t>
        </is>
      </c>
      <c r="C271" s="428" t="inlineStr">
        <is>
          <t>Электроды диаметром 4 мм Э50А</t>
        </is>
      </c>
      <c r="D271" s="421" t="inlineStr">
        <is>
          <t>т</t>
        </is>
      </c>
      <c r="E271" s="429" t="n">
        <v>0.0054</v>
      </c>
      <c r="F271" s="430" t="n">
        <v>11524</v>
      </c>
      <c r="G271" s="345">
        <f>ROUND(E271*F271,2)</f>
        <v/>
      </c>
      <c r="H271" s="346">
        <f>G271/$G$333</f>
        <v/>
      </c>
      <c r="I271" s="345">
        <f>ROUND(F271*Прил.10!$D$13,2)</f>
        <v/>
      </c>
      <c r="J271" s="345">
        <f>ROUND(I271*E271,2)</f>
        <v/>
      </c>
    </row>
    <row r="272" hidden="1" outlineLevel="1" ht="14.25" customFormat="1" customHeight="1" s="362">
      <c r="A272" s="421" t="n">
        <v>244</v>
      </c>
      <c r="B272" s="421" t="inlineStr">
        <is>
          <t>402-0064</t>
        </is>
      </c>
      <c r="C272" s="428" t="inlineStr">
        <is>
          <t>Раствор асбоцементный</t>
        </is>
      </c>
      <c r="D272" s="421" t="inlineStr">
        <is>
          <t>м3</t>
        </is>
      </c>
      <c r="E272" s="429" t="n">
        <v>0.1518</v>
      </c>
      <c r="F272" s="430" t="n">
        <v>395</v>
      </c>
      <c r="G272" s="345">
        <f>ROUND(E272*F272,2)</f>
        <v/>
      </c>
      <c r="H272" s="346">
        <f>G272/$G$333</f>
        <v/>
      </c>
      <c r="I272" s="345">
        <f>ROUND(F272*Прил.10!$D$13,2)</f>
        <v/>
      </c>
      <c r="J272" s="345">
        <f>ROUND(I272*E272,2)</f>
        <v/>
      </c>
    </row>
    <row r="273" hidden="1" outlineLevel="1" ht="25.5" customFormat="1" customHeight="1" s="362">
      <c r="A273" s="421" t="n">
        <v>245</v>
      </c>
      <c r="B273" s="421" t="inlineStr">
        <is>
          <t>201-0650</t>
        </is>
      </c>
      <c r="C273" s="428" t="inlineStr">
        <is>
          <t>Ограждения лестничных проемов, лестничные марши, пожарные лестницы</t>
        </is>
      </c>
      <c r="D273" s="421" t="inlineStr">
        <is>
          <t>т</t>
        </is>
      </c>
      <c r="E273" s="429" t="n">
        <v>0.01485</v>
      </c>
      <c r="F273" s="430" t="n">
        <v>3785.5</v>
      </c>
      <c r="G273" s="345">
        <f>ROUND(E273*F273,2)</f>
        <v/>
      </c>
      <c r="H273" s="346">
        <f>G273/$G$333</f>
        <v/>
      </c>
      <c r="I273" s="345">
        <f>ROUND(F273*Прил.10!$D$13,2)</f>
        <v/>
      </c>
      <c r="J273" s="345">
        <f>ROUND(I273*E273,2)</f>
        <v/>
      </c>
    </row>
    <row r="274" hidden="1" outlineLevel="1" ht="38.25" customFormat="1" customHeight="1" s="362">
      <c r="A274" s="421" t="n">
        <v>246</v>
      </c>
      <c r="B274" s="421" t="inlineStr">
        <is>
          <t>408-0012</t>
        </is>
      </c>
      <c r="C274" s="428" t="inlineStr">
        <is>
          <t>Щебень из природного камня для строительных работ марка 1000, фракция 40-70 мм</t>
        </is>
      </c>
      <c r="D274" s="421" t="inlineStr">
        <is>
          <t>м3</t>
        </is>
      </c>
      <c r="E274" s="429" t="n">
        <v>0.36</v>
      </c>
      <c r="F274" s="430" t="n">
        <v>155.94</v>
      </c>
      <c r="G274" s="345">
        <f>ROUND(E274*F274,2)</f>
        <v/>
      </c>
      <c r="H274" s="346">
        <f>G274/$G$333</f>
        <v/>
      </c>
      <c r="I274" s="345">
        <f>ROUND(F274*Прил.10!$D$13,2)</f>
        <v/>
      </c>
      <c r="J274" s="345">
        <f>ROUND(I274*E274,2)</f>
        <v/>
      </c>
    </row>
    <row r="275" hidden="1" outlineLevel="1" ht="38.25" customFormat="1" customHeight="1" s="362">
      <c r="A275" s="421" t="n">
        <v>247</v>
      </c>
      <c r="B275" s="421" t="inlineStr">
        <is>
          <t>408-0013</t>
        </is>
      </c>
      <c r="C275" s="428" t="inlineStr">
        <is>
          <t>Щебень из природного камня для строительных работ марка 800, фракция 5(3)-10 мм</t>
        </is>
      </c>
      <c r="D275" s="421" t="inlineStr">
        <is>
          <t>м3</t>
        </is>
      </c>
      <c r="E275" s="429" t="n">
        <v>0.324</v>
      </c>
      <c r="F275" s="430" t="n">
        <v>155.94</v>
      </c>
      <c r="G275" s="345">
        <f>ROUND(E275*F275,2)</f>
        <v/>
      </c>
      <c r="H275" s="346">
        <f>G275/$G$333</f>
        <v/>
      </c>
      <c r="I275" s="345">
        <f>ROUND(F275*Прил.10!$D$13,2)</f>
        <v/>
      </c>
      <c r="J275" s="345">
        <f>ROUND(I275*E275,2)</f>
        <v/>
      </c>
    </row>
    <row r="276" hidden="1" outlineLevel="1" ht="25.5" customFormat="1" customHeight="1" s="362">
      <c r="A276" s="421" t="n">
        <v>248</v>
      </c>
      <c r="B276" s="421" t="inlineStr">
        <is>
          <t>101-0074</t>
        </is>
      </c>
      <c r="C276" s="428" t="inlineStr">
        <is>
          <t>Битумы нефтяные строительные марки БН-70/30</t>
        </is>
      </c>
      <c r="D276" s="421" t="inlineStr">
        <is>
          <t>т</t>
        </is>
      </c>
      <c r="E276" s="429" t="n">
        <v>0.033028</v>
      </c>
      <c r="F276" s="430" t="n">
        <v>1525.5</v>
      </c>
      <c r="G276" s="345">
        <f>ROUND(E276*F276,2)</f>
        <v/>
      </c>
      <c r="H276" s="346">
        <f>G276/$G$333</f>
        <v/>
      </c>
      <c r="I276" s="345">
        <f>ROUND(F276*Прил.10!$D$13,2)</f>
        <v/>
      </c>
      <c r="J276" s="345">
        <f>ROUND(I276*E276,2)</f>
        <v/>
      </c>
    </row>
    <row r="277" hidden="1" outlineLevel="1" ht="38.25" customFormat="1" customHeight="1" s="362">
      <c r="A277" s="421" t="n">
        <v>249</v>
      </c>
      <c r="B277" s="421" t="inlineStr">
        <is>
          <t>102-0054</t>
        </is>
      </c>
      <c r="C277" s="428" t="inlineStr">
        <is>
          <t>Доски обрезные хвойных пород длиной 4-6,5 м, шириной 75-150 мм, толщиной 25 мм, IV сорта</t>
        </is>
      </c>
      <c r="D277" s="421" t="inlineStr">
        <is>
          <t>м3</t>
        </is>
      </c>
      <c r="E277" s="429" t="n">
        <v>0.12</v>
      </c>
      <c r="F277" s="430" t="n">
        <v>416.35</v>
      </c>
      <c r="G277" s="345">
        <f>ROUND(E277*F277,2)</f>
        <v/>
      </c>
      <c r="H277" s="346">
        <f>G277/$G$333</f>
        <v/>
      </c>
      <c r="I277" s="345">
        <f>ROUND(F277*Прил.10!$D$13,2)</f>
        <v/>
      </c>
      <c r="J277" s="345">
        <f>ROUND(I277*E277,2)</f>
        <v/>
      </c>
    </row>
    <row r="278" hidden="1" outlineLevel="1" ht="51" customFormat="1" customHeight="1" s="362">
      <c r="A278" s="421" t="n">
        <v>250</v>
      </c>
      <c r="B278" s="421" t="inlineStr">
        <is>
          <t>202-0012</t>
        </is>
      </c>
      <c r="C278" s="428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8" s="421" t="inlineStr">
        <is>
          <t>т</t>
        </is>
      </c>
      <c r="E278" s="429" t="n">
        <v>0.005</v>
      </c>
      <c r="F278" s="430" t="n">
        <v>9670</v>
      </c>
      <c r="G278" s="345">
        <f>ROUND(E278*F278,2)</f>
        <v/>
      </c>
      <c r="H278" s="346">
        <f>G278/$G$333</f>
        <v/>
      </c>
      <c r="I278" s="345">
        <f>ROUND(F278*Прил.10!$D$13,2)</f>
        <v/>
      </c>
      <c r="J278" s="345">
        <f>ROUND(I278*E278,2)</f>
        <v/>
      </c>
    </row>
    <row r="279" hidden="1" outlineLevel="1" ht="14.25" customFormat="1" customHeight="1" s="362">
      <c r="A279" s="421" t="n">
        <v>251</v>
      </c>
      <c r="B279" s="421" t="inlineStr">
        <is>
          <t>301-2025</t>
        </is>
      </c>
      <c r="C279" s="428" t="inlineStr">
        <is>
          <t>Блочки</t>
        </is>
      </c>
      <c r="D279" s="421" t="inlineStr">
        <is>
          <t>10 шт.</t>
        </is>
      </c>
      <c r="E279" s="429" t="n">
        <v>0.2</v>
      </c>
      <c r="F279" s="430" t="n">
        <v>228</v>
      </c>
      <c r="G279" s="345">
        <f>ROUND(E279*F279,2)</f>
        <v/>
      </c>
      <c r="H279" s="346">
        <f>G279/$G$333</f>
        <v/>
      </c>
      <c r="I279" s="345">
        <f>ROUND(F279*Прил.10!$D$13,2)</f>
        <v/>
      </c>
      <c r="J279" s="345">
        <f>ROUND(I279*E279,2)</f>
        <v/>
      </c>
    </row>
    <row r="280" hidden="1" outlineLevel="1" ht="25.5" customFormat="1" customHeight="1" s="362">
      <c r="A280" s="421" t="n">
        <v>252</v>
      </c>
      <c r="B280" s="421" t="inlineStr">
        <is>
          <t>101-1671</t>
        </is>
      </c>
      <c r="C280" s="428" t="inlineStr">
        <is>
          <t>Поковки простые строительные /скобы, закрепы, хомуты и т,п,/ массой до 1,6 кг</t>
        </is>
      </c>
      <c r="D280" s="421" t="inlineStr">
        <is>
          <t>кг</t>
        </is>
      </c>
      <c r="E280" s="429" t="n">
        <v>2.8</v>
      </c>
      <c r="F280" s="430" t="n">
        <v>15.14</v>
      </c>
      <c r="G280" s="345">
        <f>ROUND(E280*F280,2)</f>
        <v/>
      </c>
      <c r="H280" s="346">
        <f>G280/$G$333</f>
        <v/>
      </c>
      <c r="I280" s="345">
        <f>ROUND(F280*Прил.10!$D$13,2)</f>
        <v/>
      </c>
      <c r="J280" s="345">
        <f>ROUND(I280*E280,2)</f>
        <v/>
      </c>
    </row>
    <row r="281" hidden="1" outlineLevel="1" ht="14.25" customFormat="1" customHeight="1" s="362">
      <c r="A281" s="421" t="n">
        <v>253</v>
      </c>
      <c r="B281" s="421" t="inlineStr">
        <is>
          <t>101-3721</t>
        </is>
      </c>
      <c r="C281" s="428" t="inlineStr">
        <is>
          <t>Сталь полосовая 50х4 мм, марка Ст3сп</t>
        </is>
      </c>
      <c r="D281" s="421" t="inlineStr">
        <is>
          <t>т</t>
        </is>
      </c>
      <c r="E281" s="429" t="n">
        <v>0.0098</v>
      </c>
      <c r="F281" s="430" t="n">
        <v>3698.12</v>
      </c>
      <c r="G281" s="345">
        <f>ROUND(E281*F281,2)</f>
        <v/>
      </c>
      <c r="H281" s="346">
        <f>G281/$G$333</f>
        <v/>
      </c>
      <c r="I281" s="345">
        <f>ROUND(F281*Прил.10!$D$13,2)</f>
        <v/>
      </c>
      <c r="J281" s="345">
        <f>ROUND(I281*E281,2)</f>
        <v/>
      </c>
    </row>
    <row r="282" hidden="1" outlineLevel="1" ht="14.25" customFormat="1" customHeight="1" s="362">
      <c r="A282" s="421" t="n">
        <v>254</v>
      </c>
      <c r="B282" s="421" t="inlineStr">
        <is>
          <t>113-0077</t>
        </is>
      </c>
      <c r="C282" s="428" t="inlineStr">
        <is>
          <t>Ксилол нефтяной марки А</t>
        </is>
      </c>
      <c r="D282" s="421" t="inlineStr">
        <is>
          <t>т</t>
        </is>
      </c>
      <c r="E282" s="429" t="n">
        <v>0.004392</v>
      </c>
      <c r="F282" s="430" t="n">
        <v>7640</v>
      </c>
      <c r="G282" s="345">
        <f>ROUND(E282*F282,2)</f>
        <v/>
      </c>
      <c r="H282" s="346">
        <f>G282/$G$333</f>
        <v/>
      </c>
      <c r="I282" s="345">
        <f>ROUND(F282*Прил.10!$D$13,2)</f>
        <v/>
      </c>
      <c r="J282" s="345">
        <f>ROUND(I282*E282,2)</f>
        <v/>
      </c>
    </row>
    <row r="283" hidden="1" outlineLevel="1" ht="14.25" customFormat="1" customHeight="1" s="362">
      <c r="A283" s="421" t="n">
        <v>255</v>
      </c>
      <c r="B283" s="421" t="inlineStr">
        <is>
          <t>113-8040</t>
        </is>
      </c>
      <c r="C283" s="428" t="inlineStr">
        <is>
          <t>Клей БМК-5к</t>
        </is>
      </c>
      <c r="D283" s="421" t="inlineStr">
        <is>
          <t>кг</t>
        </is>
      </c>
      <c r="E283" s="429" t="n">
        <v>1.265</v>
      </c>
      <c r="F283" s="430" t="n">
        <v>25.8</v>
      </c>
      <c r="G283" s="345">
        <f>ROUND(E283*F283,2)</f>
        <v/>
      </c>
      <c r="H283" s="346">
        <f>G283/$G$333</f>
        <v/>
      </c>
      <c r="I283" s="345">
        <f>ROUND(F283*Прил.10!$D$13,2)</f>
        <v/>
      </c>
      <c r="J283" s="345">
        <f>ROUND(I283*E283,2)</f>
        <v/>
      </c>
    </row>
    <row r="284" hidden="1" outlineLevel="1" ht="25.5" customFormat="1" customHeight="1" s="362">
      <c r="A284" s="421" t="n">
        <v>256</v>
      </c>
      <c r="B284" s="421" t="inlineStr">
        <is>
          <t>503-0493</t>
        </is>
      </c>
      <c r="C284" s="428" t="inlineStr">
        <is>
          <t>Коробки распределительные металические У996 с крышкой</t>
        </is>
      </c>
      <c r="D284" s="421" t="inlineStr">
        <is>
          <t>шт.</t>
        </is>
      </c>
      <c r="E284" s="429" t="n">
        <v>1</v>
      </c>
      <c r="F284" s="430" t="n">
        <v>31.81</v>
      </c>
      <c r="G284" s="345">
        <f>ROUND(E284*F284,2)</f>
        <v/>
      </c>
      <c r="H284" s="346">
        <f>G284/$G$333</f>
        <v/>
      </c>
      <c r="I284" s="345">
        <f>ROUND(F284*Прил.10!$D$13,2)</f>
        <v/>
      </c>
      <c r="J284" s="345">
        <f>ROUND(I284*E284,2)</f>
        <v/>
      </c>
    </row>
    <row r="285" hidden="1" outlineLevel="1" ht="14.25" customFormat="1" customHeight="1" s="362">
      <c r="A285" s="421" t="n">
        <v>257</v>
      </c>
      <c r="B285" s="421" t="inlineStr">
        <is>
          <t>509-0860</t>
        </is>
      </c>
      <c r="C285" s="428" t="inlineStr">
        <is>
          <t>Прессшпан листовой, марки А</t>
        </is>
      </c>
      <c r="D285" s="421" t="inlineStr">
        <is>
          <t>кг</t>
        </is>
      </c>
      <c r="E285" s="429" t="n">
        <v>0.6</v>
      </c>
      <c r="F285" s="430" t="n">
        <v>47.57</v>
      </c>
      <c r="G285" s="345">
        <f>ROUND(E285*F285,2)</f>
        <v/>
      </c>
      <c r="H285" s="346">
        <f>G285/$G$333</f>
        <v/>
      </c>
      <c r="I285" s="345">
        <f>ROUND(F285*Прил.10!$D$13,2)</f>
        <v/>
      </c>
      <c r="J285" s="345">
        <f>ROUND(I285*E285,2)</f>
        <v/>
      </c>
    </row>
    <row r="286" hidden="1" outlineLevel="1" ht="25.5" customFormat="1" customHeight="1" s="362">
      <c r="A286" s="421" t="n">
        <v>258</v>
      </c>
      <c r="B286" s="421" t="inlineStr">
        <is>
          <t>103-1301</t>
        </is>
      </c>
      <c r="C286" s="428" t="inlineStr">
        <is>
          <t>Трубы дренажные полиэтиленовые гофрированные диаметром 50 мм, 1 типа</t>
        </is>
      </c>
      <c r="D286" s="421" t="inlineStr">
        <is>
          <t>1000 м</t>
        </is>
      </c>
      <c r="E286" s="429" t="n">
        <v>0.005</v>
      </c>
      <c r="F286" s="430" t="n">
        <v>5323.92</v>
      </c>
      <c r="G286" s="345">
        <f>ROUND(E286*F286,2)</f>
        <v/>
      </c>
      <c r="H286" s="346">
        <f>G286/$G$333</f>
        <v/>
      </c>
      <c r="I286" s="345">
        <f>ROUND(F286*Прил.10!$D$13,2)</f>
        <v/>
      </c>
      <c r="J286" s="345">
        <f>ROUND(I286*E286,2)</f>
        <v/>
      </c>
    </row>
    <row r="287" hidden="1" outlineLevel="1" ht="25.5" customFormat="1" customHeight="1" s="362">
      <c r="A287" s="421" t="n">
        <v>259</v>
      </c>
      <c r="B287" s="421" t="inlineStr">
        <is>
          <t>101-0073</t>
        </is>
      </c>
      <c r="C287" s="428" t="inlineStr">
        <is>
          <t>Битумы нефтяные строительные марки БН-90/10</t>
        </is>
      </c>
      <c r="D287" s="421" t="inlineStr">
        <is>
          <t>т</t>
        </is>
      </c>
      <c r="E287" s="429" t="n">
        <v>0.016496</v>
      </c>
      <c r="F287" s="430" t="n">
        <v>1383.1</v>
      </c>
      <c r="G287" s="345">
        <f>ROUND(E287*F287,2)</f>
        <v/>
      </c>
      <c r="H287" s="346">
        <f>G287/$G$333</f>
        <v/>
      </c>
      <c r="I287" s="345">
        <f>ROUND(F287*Прил.10!$D$13,2)</f>
        <v/>
      </c>
      <c r="J287" s="345">
        <f>ROUND(I287*E287,2)</f>
        <v/>
      </c>
    </row>
    <row r="288" hidden="1" outlineLevel="1" ht="14.25" customFormat="1" customHeight="1" s="362">
      <c r="A288" s="421" t="n">
        <v>260</v>
      </c>
      <c r="B288" s="421" t="inlineStr">
        <is>
          <t>101-2478</t>
        </is>
      </c>
      <c r="C288" s="428" t="inlineStr">
        <is>
          <t>Лента К226</t>
        </is>
      </c>
      <c r="D288" s="421" t="inlineStr">
        <is>
          <t>100 м</t>
        </is>
      </c>
      <c r="E288" s="429" t="n">
        <v>0.186675</v>
      </c>
      <c r="F288" s="430" t="n">
        <v>120</v>
      </c>
      <c r="G288" s="345">
        <f>ROUND(E288*F288,2)</f>
        <v/>
      </c>
      <c r="H288" s="346">
        <f>G288/$G$333</f>
        <v/>
      </c>
      <c r="I288" s="345">
        <f>ROUND(F288*Прил.10!$D$13,2)</f>
        <v/>
      </c>
      <c r="J288" s="345">
        <f>ROUND(I288*E288,2)</f>
        <v/>
      </c>
    </row>
    <row r="289" hidden="1" outlineLevel="1" ht="14.25" customFormat="1" customHeight="1" s="362">
      <c r="A289" s="421" t="n">
        <v>261</v>
      </c>
      <c r="B289" s="421" t="inlineStr">
        <is>
          <t>101-3914</t>
        </is>
      </c>
      <c r="C289" s="428" t="inlineStr">
        <is>
          <t>Дюбели распорные полипропиленовые</t>
        </is>
      </c>
      <c r="D289" s="421" t="inlineStr">
        <is>
          <t>100 шт.</t>
        </is>
      </c>
      <c r="E289" s="429" t="n">
        <v>0.258</v>
      </c>
      <c r="F289" s="430" t="n">
        <v>86</v>
      </c>
      <c r="G289" s="345">
        <f>ROUND(E289*F289,2)</f>
        <v/>
      </c>
      <c r="H289" s="346">
        <f>G289/$G$333</f>
        <v/>
      </c>
      <c r="I289" s="345">
        <f>ROUND(F289*Прил.10!$D$13,2)</f>
        <v/>
      </c>
      <c r="J289" s="345">
        <f>ROUND(I289*E289,2)</f>
        <v/>
      </c>
    </row>
    <row r="290" hidden="1" outlineLevel="1" ht="25.5" customFormat="1" customHeight="1" s="362">
      <c r="A290" s="421" t="n">
        <v>262</v>
      </c>
      <c r="B290" s="421" t="inlineStr">
        <is>
          <t>101-1561</t>
        </is>
      </c>
      <c r="C290" s="428" t="inlineStr">
        <is>
          <t>Битумы нефтяные дорожные жидкие, класс МГ, СГ</t>
        </is>
      </c>
      <c r="D290" s="421" t="inlineStr">
        <is>
          <t>т</t>
        </is>
      </c>
      <c r="E290" s="429" t="n">
        <v>0.0144</v>
      </c>
      <c r="F290" s="430" t="n">
        <v>1487.6</v>
      </c>
      <c r="G290" s="345">
        <f>ROUND(E290*F290,2)</f>
        <v/>
      </c>
      <c r="H290" s="346">
        <f>G290/$G$333</f>
        <v/>
      </c>
      <c r="I290" s="345">
        <f>ROUND(F290*Прил.10!$D$13,2)</f>
        <v/>
      </c>
      <c r="J290" s="345">
        <f>ROUND(I290*E290,2)</f>
        <v/>
      </c>
    </row>
    <row r="291" hidden="1" outlineLevel="1" ht="14.25" customFormat="1" customHeight="1" s="362">
      <c r="A291" s="421" t="n">
        <v>263</v>
      </c>
      <c r="B291" s="421" t="inlineStr">
        <is>
          <t>113-1786</t>
        </is>
      </c>
      <c r="C291" s="428" t="inlineStr">
        <is>
          <t>Лак битумный БТ-123</t>
        </is>
      </c>
      <c r="D291" s="421" t="inlineStr">
        <is>
          <t>т</t>
        </is>
      </c>
      <c r="E291" s="429" t="n">
        <v>0.002712</v>
      </c>
      <c r="F291" s="430" t="n">
        <v>7826.9</v>
      </c>
      <c r="G291" s="345">
        <f>ROUND(E291*F291,2)</f>
        <v/>
      </c>
      <c r="H291" s="346">
        <f>G291/$G$333</f>
        <v/>
      </c>
      <c r="I291" s="345">
        <f>ROUND(F291*Прил.10!$D$13,2)</f>
        <v/>
      </c>
      <c r="J291" s="345">
        <f>ROUND(I291*E291,2)</f>
        <v/>
      </c>
    </row>
    <row r="292" hidden="1" outlineLevel="1" ht="14.25" customFormat="1" customHeight="1" s="362">
      <c r="A292" s="421" t="n">
        <v>264</v>
      </c>
      <c r="B292" s="421" t="inlineStr">
        <is>
          <t>101-1764</t>
        </is>
      </c>
      <c r="C292" s="428" t="inlineStr">
        <is>
          <t>Тальк молотый, сорт I</t>
        </is>
      </c>
      <c r="D292" s="421" t="inlineStr">
        <is>
          <t>т</t>
        </is>
      </c>
      <c r="E292" s="429" t="n">
        <v>0.0086</v>
      </c>
      <c r="F292" s="430" t="n">
        <v>1820</v>
      </c>
      <c r="G292" s="345">
        <f>ROUND(E292*F292,2)</f>
        <v/>
      </c>
      <c r="H292" s="346">
        <f>G292/$G$333</f>
        <v/>
      </c>
      <c r="I292" s="345">
        <f>ROUND(F292*Прил.10!$D$13,2)</f>
        <v/>
      </c>
      <c r="J292" s="345">
        <f>ROUND(I292*E292,2)</f>
        <v/>
      </c>
    </row>
    <row r="293" hidden="1" outlineLevel="1" ht="14.25" customFormat="1" customHeight="1" s="362">
      <c r="A293" s="421" t="n">
        <v>265</v>
      </c>
      <c r="B293" s="421" t="inlineStr">
        <is>
          <t>113-0031</t>
        </is>
      </c>
      <c r="C293" s="428" t="inlineStr">
        <is>
          <t>Грунтовка ХС-068 красно-коричневая</t>
        </is>
      </c>
      <c r="D293" s="421" t="inlineStr">
        <is>
          <t>т</t>
        </is>
      </c>
      <c r="E293" s="429" t="n">
        <v>0.0007159999999999999</v>
      </c>
      <c r="F293" s="430" t="n">
        <v>20093</v>
      </c>
      <c r="G293" s="345">
        <f>ROUND(E293*F293,2)</f>
        <v/>
      </c>
      <c r="H293" s="346">
        <f>G293/$G$333</f>
        <v/>
      </c>
      <c r="I293" s="345">
        <f>ROUND(F293*Прил.10!$D$13,2)</f>
        <v/>
      </c>
      <c r="J293" s="345">
        <f>ROUND(I293*E293,2)</f>
        <v/>
      </c>
    </row>
    <row r="294" hidden="1" outlineLevel="1" ht="14.25" customFormat="1" customHeight="1" s="362">
      <c r="A294" s="421" t="n">
        <v>266</v>
      </c>
      <c r="B294" s="421" t="inlineStr">
        <is>
          <t>101-3593</t>
        </is>
      </c>
      <c r="C294" s="428" t="inlineStr">
        <is>
          <t>Лента киперная 40 мм</t>
        </is>
      </c>
      <c r="D294" s="421" t="inlineStr">
        <is>
          <t>100 м</t>
        </is>
      </c>
      <c r="E294" s="429" t="n">
        <v>0.14</v>
      </c>
      <c r="F294" s="430" t="n">
        <v>94</v>
      </c>
      <c r="G294" s="345">
        <f>ROUND(E294*F294,2)</f>
        <v/>
      </c>
      <c r="H294" s="346">
        <f>G294/$G$333</f>
        <v/>
      </c>
      <c r="I294" s="345">
        <f>ROUND(F294*Прил.10!$D$13,2)</f>
        <v/>
      </c>
      <c r="J294" s="345">
        <f>ROUND(I294*E294,2)</f>
        <v/>
      </c>
    </row>
    <row r="295" hidden="1" outlineLevel="1" ht="14.25" customFormat="1" customHeight="1" s="362">
      <c r="A295" s="421" t="n">
        <v>267</v>
      </c>
      <c r="B295" s="421" t="inlineStr">
        <is>
          <t>101-1019</t>
        </is>
      </c>
      <c r="C295" s="428" t="inlineStr">
        <is>
          <t>Швеллеры № 40 из стали марки Ст0</t>
        </is>
      </c>
      <c r="D295" s="421" t="inlineStr">
        <is>
          <t>т</t>
        </is>
      </c>
      <c r="E295" s="429" t="n">
        <v>0.002389</v>
      </c>
      <c r="F295" s="430" t="n">
        <v>4920</v>
      </c>
      <c r="G295" s="345">
        <f>ROUND(E295*F295,2)</f>
        <v/>
      </c>
      <c r="H295" s="346">
        <f>G295/$G$333</f>
        <v/>
      </c>
      <c r="I295" s="345">
        <f>ROUND(F295*Прил.10!$D$13,2)</f>
        <v/>
      </c>
      <c r="J295" s="345">
        <f>ROUND(I295*E295,2)</f>
        <v/>
      </c>
    </row>
    <row r="296" hidden="1" outlineLevel="1" ht="25.5" customFormat="1" customHeight="1" s="362">
      <c r="A296" s="421" t="n">
        <v>268</v>
      </c>
      <c r="B296" s="421" t="inlineStr">
        <is>
          <t>101-1641</t>
        </is>
      </c>
      <c r="C296" s="428" t="inlineStr">
        <is>
          <t>Сталь угловая равнополочная, марка стали ВСт3кп2, размером 50x50x5 мм</t>
        </is>
      </c>
      <c r="D296" s="421" t="inlineStr">
        <is>
          <t>т</t>
        </is>
      </c>
      <c r="E296" s="429" t="n">
        <v>0.002</v>
      </c>
      <c r="F296" s="430" t="n">
        <v>5763</v>
      </c>
      <c r="G296" s="345">
        <f>ROUND(E296*F296,2)</f>
        <v/>
      </c>
      <c r="H296" s="346">
        <f>G296/$G$333</f>
        <v/>
      </c>
      <c r="I296" s="345">
        <f>ROUND(F296*Прил.10!$D$13,2)</f>
        <v/>
      </c>
      <c r="J296" s="345">
        <f>ROUND(I296*E296,2)</f>
        <v/>
      </c>
    </row>
    <row r="297" hidden="1" outlineLevel="1" ht="14.25" customFormat="1" customHeight="1" s="362">
      <c r="A297" s="421" t="n">
        <v>269</v>
      </c>
      <c r="B297" s="421" t="inlineStr">
        <is>
          <t>509-0090</t>
        </is>
      </c>
      <c r="C297" s="428" t="inlineStr">
        <is>
          <t>Перемычки гибкие, тип ПГС-50</t>
        </is>
      </c>
      <c r="D297" s="421" t="inlineStr">
        <is>
          <t>10 шт.</t>
        </is>
      </c>
      <c r="E297" s="429" t="n">
        <v>0.25</v>
      </c>
      <c r="F297" s="430" t="n">
        <v>39</v>
      </c>
      <c r="G297" s="345">
        <f>ROUND(E297*F297,2)</f>
        <v/>
      </c>
      <c r="H297" s="346">
        <f>G297/$G$333</f>
        <v/>
      </c>
      <c r="I297" s="345">
        <f>ROUND(F297*Прил.10!$D$13,2)</f>
        <v/>
      </c>
      <c r="J297" s="345">
        <f>ROUND(I297*E297,2)</f>
        <v/>
      </c>
    </row>
    <row r="298" hidden="1" outlineLevel="1" ht="25.5" customFormat="1" customHeight="1" s="362">
      <c r="A298" s="421" t="n">
        <v>270</v>
      </c>
      <c r="B298" s="421" t="inlineStr">
        <is>
          <t>101-0072</t>
        </is>
      </c>
      <c r="C298" s="428" t="inlineStr">
        <is>
          <t>Битумы нефтяные строительные изоляционные БНИ-IV-3, БНИ-IV, БНИ-V</t>
        </is>
      </c>
      <c r="D298" s="421" t="inlineStr">
        <is>
          <t>т</t>
        </is>
      </c>
      <c r="E298" s="429" t="n">
        <v>0.006867</v>
      </c>
      <c r="F298" s="430" t="n">
        <v>1412.5</v>
      </c>
      <c r="G298" s="345">
        <f>ROUND(E298*F298,2)</f>
        <v/>
      </c>
      <c r="H298" s="346">
        <f>G298/$G$333</f>
        <v/>
      </c>
      <c r="I298" s="345">
        <f>ROUND(F298*Прил.10!$D$13,2)</f>
        <v/>
      </c>
      <c r="J298" s="345">
        <f>ROUND(I298*E298,2)</f>
        <v/>
      </c>
    </row>
    <row r="299" hidden="1" outlineLevel="1" ht="25.5" customFormat="1" customHeight="1" s="362">
      <c r="A299" s="421" t="n">
        <v>271</v>
      </c>
      <c r="B299" s="421" t="inlineStr">
        <is>
          <t>101-0179</t>
        </is>
      </c>
      <c r="C299" s="428" t="inlineStr">
        <is>
          <t>Гвозди строительные с плоской головкой 1,6x50 мм</t>
        </is>
      </c>
      <c r="D299" s="421" t="inlineStr">
        <is>
          <t>т</t>
        </is>
      </c>
      <c r="E299" s="429" t="n">
        <v>0.001</v>
      </c>
      <c r="F299" s="430" t="n">
        <v>8475</v>
      </c>
      <c r="G299" s="345">
        <f>ROUND(E299*F299,2)</f>
        <v/>
      </c>
      <c r="H299" s="346">
        <f>G299/$G$333</f>
        <v/>
      </c>
      <c r="I299" s="345">
        <f>ROUND(F299*Прил.10!$D$13,2)</f>
        <v/>
      </c>
      <c r="J299" s="345">
        <f>ROUND(I299*E299,2)</f>
        <v/>
      </c>
    </row>
    <row r="300" hidden="1" outlineLevel="1" ht="14.25" customFormat="1" customHeight="1" s="362">
      <c r="A300" s="421" t="n">
        <v>272</v>
      </c>
      <c r="B300" s="421" t="inlineStr">
        <is>
          <t>101-1597</t>
        </is>
      </c>
      <c r="C300" s="428" t="inlineStr">
        <is>
          <t>Брезент</t>
        </is>
      </c>
      <c r="D300" s="421" t="inlineStr">
        <is>
          <t>м2</t>
        </is>
      </c>
      <c r="E300" s="429" t="n">
        <v>0.1911</v>
      </c>
      <c r="F300" s="430" t="n">
        <v>37.43</v>
      </c>
      <c r="G300" s="345">
        <f>ROUND(E300*F300,2)</f>
        <v/>
      </c>
      <c r="H300" s="346">
        <f>G300/$G$333</f>
        <v/>
      </c>
      <c r="I300" s="345">
        <f>ROUND(F300*Прил.10!$D$13,2)</f>
        <v/>
      </c>
      <c r="J300" s="345">
        <f>ROUND(I300*E300,2)</f>
        <v/>
      </c>
    </row>
    <row r="301" hidden="1" outlineLevel="1" ht="25.5" customFormat="1" customHeight="1" s="362">
      <c r="A301" s="421" t="n">
        <v>273</v>
      </c>
      <c r="B301" s="421" t="inlineStr">
        <is>
          <t>110-0132</t>
        </is>
      </c>
      <c r="C301" s="428" t="inlineStr">
        <is>
          <t>Хомуты двухушковые круглого и прямоугольного сечения</t>
        </is>
      </c>
      <c r="D301" s="421" t="inlineStr">
        <is>
          <t>кг</t>
        </is>
      </c>
      <c r="E301" s="429" t="n">
        <v>0.9</v>
      </c>
      <c r="F301" s="430" t="n">
        <v>7.25</v>
      </c>
      <c r="G301" s="345">
        <f>ROUND(E301*F301,2)</f>
        <v/>
      </c>
      <c r="H301" s="346">
        <f>G301/$G$333</f>
        <v/>
      </c>
      <c r="I301" s="345">
        <f>ROUND(F301*Прил.10!$D$13,2)</f>
        <v/>
      </c>
      <c r="J301" s="345">
        <f>ROUND(I301*E301,2)</f>
        <v/>
      </c>
    </row>
    <row r="302" hidden="1" outlineLevel="1" ht="14.25" customFormat="1" customHeight="1" s="362">
      <c r="A302" s="421" t="n">
        <v>274</v>
      </c>
      <c r="B302" s="421" t="inlineStr">
        <is>
          <t>101-1728</t>
        </is>
      </c>
      <c r="C302" s="428" t="inlineStr">
        <is>
          <t>Дюбели распорные с гайкой</t>
        </is>
      </c>
      <c r="D302" s="421" t="inlineStr">
        <is>
          <t>100 шт.</t>
        </is>
      </c>
      <c r="E302" s="429" t="n">
        <v>0.057488</v>
      </c>
      <c r="F302" s="430" t="n">
        <v>110</v>
      </c>
      <c r="G302" s="345">
        <f>ROUND(E302*F302,2)</f>
        <v/>
      </c>
      <c r="H302" s="346">
        <f>G302/$G$333</f>
        <v/>
      </c>
      <c r="I302" s="345">
        <f>ROUND(F302*Прил.10!$D$13,2)</f>
        <v/>
      </c>
      <c r="J302" s="345">
        <f>ROUND(I302*E302,2)</f>
        <v/>
      </c>
    </row>
    <row r="303" hidden="1" outlineLevel="1" ht="25.5" customFormat="1" customHeight="1" s="362">
      <c r="A303" s="421" t="n">
        <v>275</v>
      </c>
      <c r="B303" s="421" t="inlineStr">
        <is>
          <t>101-1306</t>
        </is>
      </c>
      <c r="C303" s="428" t="inlineStr">
        <is>
          <t>Портландцемент общестроительного назначения бездобавочный, марки 500</t>
        </is>
      </c>
      <c r="D303" s="421" t="inlineStr">
        <is>
          <t>т</t>
        </is>
      </c>
      <c r="E303" s="429" t="n">
        <v>0.012935</v>
      </c>
      <c r="F303" s="430" t="n">
        <v>480</v>
      </c>
      <c r="G303" s="345">
        <f>ROUND(E303*F303,2)</f>
        <v/>
      </c>
      <c r="H303" s="346">
        <f>G303/$G$333</f>
        <v/>
      </c>
      <c r="I303" s="345">
        <f>ROUND(F303*Прил.10!$D$13,2)</f>
        <v/>
      </c>
      <c r="J303" s="345">
        <f>ROUND(I303*E303,2)</f>
        <v/>
      </c>
    </row>
    <row r="304" hidden="1" outlineLevel="1" ht="63.75" customFormat="1" customHeight="1" s="362">
      <c r="A304" s="421" t="n">
        <v>276</v>
      </c>
      <c r="B304" s="421" t="inlineStr">
        <is>
          <t>103-0003</t>
        </is>
      </c>
      <c r="C304" s="428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4" s="421" t="inlineStr">
        <is>
          <t>м</t>
        </is>
      </c>
      <c r="E304" s="429" t="n">
        <v>0.39</v>
      </c>
      <c r="F304" s="430" t="n">
        <v>15.33</v>
      </c>
      <c r="G304" s="345">
        <f>ROUND(E304*F304,2)</f>
        <v/>
      </c>
      <c r="H304" s="346">
        <f>G304/$G$333</f>
        <v/>
      </c>
      <c r="I304" s="345">
        <f>ROUND(F304*Прил.10!$D$13,2)</f>
        <v/>
      </c>
      <c r="J304" s="345">
        <f>ROUND(I304*E304,2)</f>
        <v/>
      </c>
    </row>
    <row r="305" hidden="1" outlineLevel="1" ht="14.25" customFormat="1" customHeight="1" s="362">
      <c r="A305" s="421" t="n">
        <v>277</v>
      </c>
      <c r="B305" s="421" t="inlineStr">
        <is>
          <t>113-0021</t>
        </is>
      </c>
      <c r="C305" s="428" t="inlineStr">
        <is>
          <t>Грунтовка ГФ-021 красно-коричневая</t>
        </is>
      </c>
      <c r="D305" s="421" t="inlineStr">
        <is>
          <t>т</t>
        </is>
      </c>
      <c r="E305" s="429" t="n">
        <v>0.000381</v>
      </c>
      <c r="F305" s="430" t="n">
        <v>15620</v>
      </c>
      <c r="G305" s="345">
        <f>ROUND(E305*F305,2)</f>
        <v/>
      </c>
      <c r="H305" s="346">
        <f>G305/$G$333</f>
        <v/>
      </c>
      <c r="I305" s="345">
        <f>ROUND(F305*Прил.10!$D$13,2)</f>
        <v/>
      </c>
      <c r="J305" s="345">
        <f>ROUND(I305*E305,2)</f>
        <v/>
      </c>
    </row>
    <row r="306" hidden="1" outlineLevel="1" ht="63.75" customFormat="1" customHeight="1" s="362">
      <c r="A306" s="421" t="n">
        <v>278</v>
      </c>
      <c r="B306" s="421" t="inlineStr">
        <is>
          <t>103-0006</t>
        </is>
      </c>
      <c r="C306" s="428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6" s="421" t="inlineStr">
        <is>
          <t>м</t>
        </is>
      </c>
      <c r="E306" s="429" t="n">
        <v>0.175</v>
      </c>
      <c r="F306" s="430" t="n">
        <v>28.05</v>
      </c>
      <c r="G306" s="345">
        <f>ROUND(E306*F306,2)</f>
        <v/>
      </c>
      <c r="H306" s="346">
        <f>G306/$G$333</f>
        <v/>
      </c>
      <c r="I306" s="345">
        <f>ROUND(F306*Прил.10!$D$13,2)</f>
        <v/>
      </c>
      <c r="J306" s="345">
        <f>ROUND(I306*E306,2)</f>
        <v/>
      </c>
    </row>
    <row r="307" hidden="1" outlineLevel="1" ht="14.25" customFormat="1" customHeight="1" s="362">
      <c r="A307" s="421" t="n">
        <v>279</v>
      </c>
      <c r="B307" s="421" t="inlineStr">
        <is>
          <t>101-0309</t>
        </is>
      </c>
      <c r="C307" s="428" t="inlineStr">
        <is>
          <t>Канаты пеньковые пропитанные</t>
        </is>
      </c>
      <c r="D307" s="421" t="inlineStr">
        <is>
          <t>т</t>
        </is>
      </c>
      <c r="E307" s="429" t="n">
        <v>0.000123</v>
      </c>
      <c r="F307" s="430" t="n">
        <v>37900</v>
      </c>
      <c r="G307" s="345">
        <f>ROUND(E307*F307,2)</f>
        <v/>
      </c>
      <c r="H307" s="346">
        <f>G307/$G$333</f>
        <v/>
      </c>
      <c r="I307" s="345">
        <f>ROUND(F307*Прил.10!$D$13,2)</f>
        <v/>
      </c>
      <c r="J307" s="345">
        <f>ROUND(I307*E307,2)</f>
        <v/>
      </c>
    </row>
    <row r="308" hidden="1" outlineLevel="1" ht="14.25" customFormat="1" customHeight="1" s="362">
      <c r="A308" s="421" t="n">
        <v>280</v>
      </c>
      <c r="B308" s="421" t="inlineStr">
        <is>
          <t>62.2.02.04-0001</t>
        </is>
      </c>
      <c r="C308" s="428" t="inlineStr">
        <is>
          <t>Приставка контактная ПКЛ 1104</t>
        </is>
      </c>
      <c r="D308" s="421" t="inlineStr">
        <is>
          <t>шт</t>
        </is>
      </c>
      <c r="E308" s="429" t="n">
        <v>1</v>
      </c>
      <c r="F308" s="430" t="n">
        <v>15.08</v>
      </c>
      <c r="G308" s="345">
        <f>ROUND(E308*F308,2)</f>
        <v/>
      </c>
      <c r="H308" s="346">
        <f>G308/$G$333</f>
        <v/>
      </c>
      <c r="I308" s="345">
        <f>ROUND(F308*Прил.10!$D$13,2)</f>
        <v/>
      </c>
      <c r="J308" s="345">
        <f>ROUND(I308*E308,2)</f>
        <v/>
      </c>
    </row>
    <row r="309" hidden="1" outlineLevel="1" ht="14.25" customFormat="1" customHeight="1" s="362">
      <c r="A309" s="421" t="n">
        <v>281</v>
      </c>
      <c r="B309" s="421" t="inlineStr">
        <is>
          <t>101-1782</t>
        </is>
      </c>
      <c r="C309" s="428" t="inlineStr">
        <is>
          <t>Ткань мешочная</t>
        </is>
      </c>
      <c r="D309" s="421" t="inlineStr">
        <is>
          <t>10 м2</t>
        </is>
      </c>
      <c r="E309" s="429" t="n">
        <v>0.049368</v>
      </c>
      <c r="F309" s="430" t="n">
        <v>84.75</v>
      </c>
      <c r="G309" s="345">
        <f>ROUND(E309*F309,2)</f>
        <v/>
      </c>
      <c r="H309" s="346">
        <f>G309/$G$333</f>
        <v/>
      </c>
      <c r="I309" s="345">
        <f>ROUND(F309*Прил.10!$D$13,2)</f>
        <v/>
      </c>
      <c r="J309" s="345">
        <f>ROUND(I309*E309,2)</f>
        <v/>
      </c>
    </row>
    <row r="310" hidden="1" outlineLevel="1" ht="25.5" customFormat="1" customHeight="1" s="362">
      <c r="A310" s="421" t="n">
        <v>282</v>
      </c>
      <c r="B310" s="421" t="inlineStr">
        <is>
          <t>101-1305</t>
        </is>
      </c>
      <c r="C310" s="428" t="inlineStr">
        <is>
          <t>Портландцемент общестроительного назначения бездобавочный, марки 400</t>
        </is>
      </c>
      <c r="D310" s="421" t="inlineStr">
        <is>
          <t>т</t>
        </is>
      </c>
      <c r="E310" s="429" t="n">
        <v>0.01012</v>
      </c>
      <c r="F310" s="430" t="n">
        <v>412</v>
      </c>
      <c r="G310" s="345">
        <f>ROUND(E310*F310,2)</f>
        <v/>
      </c>
      <c r="H310" s="346">
        <f>G310/$G$333</f>
        <v/>
      </c>
      <c r="I310" s="345">
        <f>ROUND(F310*Прил.10!$D$13,2)</f>
        <v/>
      </c>
      <c r="J310" s="345">
        <f>ROUND(I310*E310,2)</f>
        <v/>
      </c>
    </row>
    <row r="311" hidden="1" outlineLevel="1" ht="25.5" customFormat="1" customHeight="1" s="362">
      <c r="A311" s="421" t="n">
        <v>283</v>
      </c>
      <c r="B311" s="421" t="inlineStr">
        <is>
          <t>101-1703</t>
        </is>
      </c>
      <c r="C311" s="428" t="inlineStr">
        <is>
          <t>Прокладки резиновые (пластина техническая прессованная)</t>
        </is>
      </c>
      <c r="D311" s="421" t="inlineStr">
        <is>
          <t>кг</t>
        </is>
      </c>
      <c r="E311" s="429" t="n">
        <v>0.16</v>
      </c>
      <c r="F311" s="430" t="n">
        <v>23.09</v>
      </c>
      <c r="G311" s="345">
        <f>ROUND(E311*F311,2)</f>
        <v/>
      </c>
      <c r="H311" s="346">
        <f>G311/$G$333</f>
        <v/>
      </c>
      <c r="I311" s="345">
        <f>ROUND(F311*Прил.10!$D$13,2)</f>
        <v/>
      </c>
      <c r="J311" s="345">
        <f>ROUND(I311*E311,2)</f>
        <v/>
      </c>
    </row>
    <row r="312" hidden="1" outlineLevel="1" ht="25.5" customFormat="1" customHeight="1" s="362">
      <c r="A312" s="421" t="n">
        <v>284</v>
      </c>
      <c r="B312" s="421" t="inlineStr">
        <is>
          <t>509-0989</t>
        </is>
      </c>
      <c r="C312" s="428" t="inlineStr">
        <is>
          <t>Шнур асбестовый общего назначения марки ШАОН диаметром 8-10 мм</t>
        </is>
      </c>
      <c r="D312" s="421" t="inlineStr">
        <is>
          <t>т</t>
        </is>
      </c>
      <c r="E312" s="429" t="n">
        <v>0.00013</v>
      </c>
      <c r="F312" s="430" t="n">
        <v>26499</v>
      </c>
      <c r="G312" s="345">
        <f>ROUND(E312*F312,2)</f>
        <v/>
      </c>
      <c r="H312" s="346">
        <f>G312/$G$333</f>
        <v/>
      </c>
      <c r="I312" s="345">
        <f>ROUND(F312*Прил.10!$D$13,2)</f>
        <v/>
      </c>
      <c r="J312" s="345">
        <f>ROUND(I312*E312,2)</f>
        <v/>
      </c>
    </row>
    <row r="313" hidden="1" outlineLevel="1" ht="14.25" customFormat="1" customHeight="1" s="362">
      <c r="A313" s="421" t="n">
        <v>285</v>
      </c>
      <c r="B313" s="421" t="inlineStr">
        <is>
          <t>509-1519</t>
        </is>
      </c>
      <c r="C313" s="428" t="inlineStr">
        <is>
          <t>Скоба У1078</t>
        </is>
      </c>
      <c r="D313" s="421" t="inlineStr">
        <is>
          <t>100 шт.</t>
        </is>
      </c>
      <c r="E313" s="429" t="n">
        <v>0.0044</v>
      </c>
      <c r="F313" s="430" t="n">
        <v>617</v>
      </c>
      <c r="G313" s="345">
        <f>ROUND(E313*F313,2)</f>
        <v/>
      </c>
      <c r="H313" s="346">
        <f>G313/$G$333</f>
        <v/>
      </c>
      <c r="I313" s="345">
        <f>ROUND(F313*Прил.10!$D$13,2)</f>
        <v/>
      </c>
      <c r="J313" s="345">
        <f>ROUND(I313*E313,2)</f>
        <v/>
      </c>
    </row>
    <row r="314" hidden="1" outlineLevel="1" ht="14.25" customFormat="1" customHeight="1" s="362">
      <c r="A314" s="421" t="n">
        <v>286</v>
      </c>
      <c r="B314" s="421" t="inlineStr">
        <is>
          <t>101-2357</t>
        </is>
      </c>
      <c r="C314" s="428" t="inlineStr">
        <is>
          <t>Бумага шлифовальная</t>
        </is>
      </c>
      <c r="D314" s="421" t="inlineStr">
        <is>
          <t>10 листов</t>
        </is>
      </c>
      <c r="E314" s="429" t="n">
        <v>0.06</v>
      </c>
      <c r="F314" s="430" t="n">
        <v>37.5</v>
      </c>
      <c r="G314" s="345">
        <f>ROUND(E314*F314,2)</f>
        <v/>
      </c>
      <c r="H314" s="346">
        <f>G314/$G$333</f>
        <v/>
      </c>
      <c r="I314" s="345">
        <f>ROUND(F314*Прил.10!$D$13,2)</f>
        <v/>
      </c>
      <c r="J314" s="345">
        <f>ROUND(I314*E314,2)</f>
        <v/>
      </c>
    </row>
    <row r="315" hidden="1" outlineLevel="1" ht="38.25" customFormat="1" customHeight="1" s="362">
      <c r="A315" s="421" t="n">
        <v>287</v>
      </c>
      <c r="B315" s="421" t="inlineStr">
        <is>
          <t>102-0023</t>
        </is>
      </c>
      <c r="C315" s="428" t="inlineStr">
        <is>
          <t>Бруски обрезные хвойных пород длиной 4-6,5 м, шириной 75-150 мм, толщиной 40-75 мм, I сорта</t>
        </is>
      </c>
      <c r="D315" s="421" t="inlineStr">
        <is>
          <t>м3</t>
        </is>
      </c>
      <c r="E315" s="429" t="n">
        <v>0.001268</v>
      </c>
      <c r="F315" s="430" t="n">
        <v>1700</v>
      </c>
      <c r="G315" s="345">
        <f>ROUND(E315*F315,2)</f>
        <v/>
      </c>
      <c r="H315" s="346">
        <f>G315/$G$333</f>
        <v/>
      </c>
      <c r="I315" s="345">
        <f>ROUND(F315*Прил.10!$D$13,2)</f>
        <v/>
      </c>
      <c r="J315" s="345">
        <f>ROUND(I315*E315,2)</f>
        <v/>
      </c>
    </row>
    <row r="316" hidden="1" outlineLevel="1" ht="14.25" customFormat="1" customHeight="1" s="362">
      <c r="A316" s="421" t="n">
        <v>288</v>
      </c>
      <c r="B316" s="421" t="inlineStr">
        <is>
          <t>101-1481</t>
        </is>
      </c>
      <c r="C316" s="428" t="inlineStr">
        <is>
          <t>Шурупы с полукруглой головкой 4x40 мм</t>
        </is>
      </c>
      <c r="D316" s="421" t="inlineStr">
        <is>
          <t>т</t>
        </is>
      </c>
      <c r="E316" s="429" t="n">
        <v>0.000149</v>
      </c>
      <c r="F316" s="430" t="n">
        <v>12430</v>
      </c>
      <c r="G316" s="345">
        <f>ROUND(E316*F316,2)</f>
        <v/>
      </c>
      <c r="H316" s="346">
        <f>G316/$G$333</f>
        <v/>
      </c>
      <c r="I316" s="345">
        <f>ROUND(F316*Прил.10!$D$13,2)</f>
        <v/>
      </c>
      <c r="J316" s="345">
        <f>ROUND(I316*E316,2)</f>
        <v/>
      </c>
    </row>
    <row r="317" hidden="1" outlineLevel="1" ht="14.25" customFormat="1" customHeight="1" s="362">
      <c r="A317" s="421" t="n">
        <v>289</v>
      </c>
      <c r="B317" s="421" t="inlineStr">
        <is>
          <t>507-0700</t>
        </is>
      </c>
      <c r="C317" s="428" t="inlineStr">
        <is>
          <t>Трубка поливинилхлоридная ХВТ</t>
        </is>
      </c>
      <c r="D317" s="421" t="inlineStr">
        <is>
          <t>кг</t>
        </is>
      </c>
      <c r="E317" s="429" t="n">
        <v>0.032</v>
      </c>
      <c r="F317" s="430" t="n">
        <v>41.7</v>
      </c>
      <c r="G317" s="345">
        <f>ROUND(E317*F317,2)</f>
        <v/>
      </c>
      <c r="H317" s="346">
        <f>G317/$G$333</f>
        <v/>
      </c>
      <c r="I317" s="345">
        <f>ROUND(F317*Прил.10!$D$13,2)</f>
        <v/>
      </c>
      <c r="J317" s="345">
        <f>ROUND(I317*E317,2)</f>
        <v/>
      </c>
    </row>
    <row r="318" hidden="1" outlineLevel="1" ht="25.5" customFormat="1" customHeight="1" s="362">
      <c r="A318" s="421" t="n">
        <v>290</v>
      </c>
      <c r="B318" s="421" t="inlineStr">
        <is>
          <t>101-2206</t>
        </is>
      </c>
      <c r="C318" s="428" t="inlineStr">
        <is>
          <t>Дюбели пластмассовые с шурупами 12х70 мм</t>
        </is>
      </c>
      <c r="D318" s="421" t="inlineStr">
        <is>
          <t>100 шт.</t>
        </is>
      </c>
      <c r="E318" s="429" t="n">
        <v>0.015</v>
      </c>
      <c r="F318" s="430" t="n">
        <v>83</v>
      </c>
      <c r="G318" s="345">
        <f>ROUND(E318*F318,2)</f>
        <v/>
      </c>
      <c r="H318" s="346">
        <f>G318/$G$333</f>
        <v/>
      </c>
      <c r="I318" s="345">
        <f>ROUND(F318*Прил.10!$D$13,2)</f>
        <v/>
      </c>
      <c r="J318" s="345">
        <f>ROUND(I318*E318,2)</f>
        <v/>
      </c>
    </row>
    <row r="319" hidden="1" outlineLevel="1" ht="63.75" customFormat="1" customHeight="1" s="362">
      <c r="A319" s="421" t="n">
        <v>291</v>
      </c>
      <c r="B319" s="421" t="inlineStr">
        <is>
          <t>508-0097</t>
        </is>
      </c>
      <c r="C319" s="42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319" s="421" t="inlineStr">
        <is>
          <t>10 м</t>
        </is>
      </c>
      <c r="E319" s="429" t="n">
        <v>0.02302</v>
      </c>
      <c r="F319" s="430" t="n">
        <v>50.24</v>
      </c>
      <c r="G319" s="345">
        <f>ROUND(E319*F319,2)</f>
        <v/>
      </c>
      <c r="H319" s="346">
        <f>G319/$G$333</f>
        <v/>
      </c>
      <c r="I319" s="345">
        <f>ROUND(F319*Прил.10!$D$13,2)</f>
        <v/>
      </c>
      <c r="J319" s="345">
        <f>ROUND(I319*E319,2)</f>
        <v/>
      </c>
    </row>
    <row r="320" hidden="1" outlineLevel="1" ht="25.5" customFormat="1" customHeight="1" s="362">
      <c r="A320" s="421" t="n">
        <v>292</v>
      </c>
      <c r="B320" s="421" t="inlineStr">
        <is>
          <t>506-1361</t>
        </is>
      </c>
      <c r="C320" s="428" t="inlineStr">
        <is>
          <t>Припои оловянно-свинцовые бессурьмянистые марки ПОС40</t>
        </is>
      </c>
      <c r="D320" s="421" t="inlineStr">
        <is>
          <t>кг</t>
        </is>
      </c>
      <c r="E320" s="429" t="n">
        <v>0.01</v>
      </c>
      <c r="F320" s="430" t="n">
        <v>65.75</v>
      </c>
      <c r="G320" s="345">
        <f>ROUND(E320*F320,2)</f>
        <v/>
      </c>
      <c r="H320" s="346">
        <f>G320/$G$333</f>
        <v/>
      </c>
      <c r="I320" s="345">
        <f>ROUND(F320*Прил.10!$D$13,2)</f>
        <v/>
      </c>
      <c r="J320" s="345">
        <f>ROUND(I320*E320,2)</f>
        <v/>
      </c>
    </row>
    <row r="321" hidden="1" outlineLevel="1" ht="25.5" customFormat="1" customHeight="1" s="362">
      <c r="A321" s="421" t="n">
        <v>293</v>
      </c>
      <c r="B321" s="421" t="inlineStr">
        <is>
          <t>408-0141</t>
        </is>
      </c>
      <c r="C321" s="428" t="inlineStr">
        <is>
          <t>Песок природный для строительных растворов средний</t>
        </is>
      </c>
      <c r="D321" s="421" t="inlineStr">
        <is>
          <t>м3</t>
        </is>
      </c>
      <c r="E321" s="429" t="n">
        <v>0.010779</v>
      </c>
      <c r="F321" s="430" t="n">
        <v>59.99</v>
      </c>
      <c r="G321" s="345">
        <f>ROUND(E321*F321,2)</f>
        <v/>
      </c>
      <c r="H321" s="346">
        <f>G321/$G$333</f>
        <v/>
      </c>
      <c r="I321" s="345">
        <f>ROUND(F321*Прил.10!$D$13,2)</f>
        <v/>
      </c>
      <c r="J321" s="345">
        <f>ROUND(I321*E321,2)</f>
        <v/>
      </c>
    </row>
    <row r="322" hidden="1" outlineLevel="1" ht="38.25" customFormat="1" customHeight="1" s="362">
      <c r="A322" s="421" t="n">
        <v>294</v>
      </c>
      <c r="B322" s="421" t="inlineStr">
        <is>
          <t>101-2499</t>
        </is>
      </c>
      <c r="C322" s="428" t="inlineStr">
        <is>
          <t>Лента изоляционная прорезиненная односторонняя ширина 20 мм, толщина 0,25-0,35 мм</t>
        </is>
      </c>
      <c r="D322" s="421" t="inlineStr">
        <is>
          <t>кг</t>
        </is>
      </c>
      <c r="E322" s="429" t="n">
        <v>0.018</v>
      </c>
      <c r="F322" s="430" t="n">
        <v>30.4</v>
      </c>
      <c r="G322" s="345">
        <f>ROUND(E322*F322,2)</f>
        <v/>
      </c>
      <c r="H322" s="346">
        <f>G322/$G$333</f>
        <v/>
      </c>
      <c r="I322" s="345">
        <f>ROUND(F322*Прил.10!$D$13,2)</f>
        <v/>
      </c>
      <c r="J322" s="345">
        <f>ROUND(I322*E322,2)</f>
        <v/>
      </c>
    </row>
    <row r="323" hidden="1" outlineLevel="1" ht="25.5" customFormat="1" customHeight="1" s="362">
      <c r="A323" s="421" t="n">
        <v>295</v>
      </c>
      <c r="B323" s="421" t="inlineStr">
        <is>
          <t>101-2036</t>
        </is>
      </c>
      <c r="C323" s="428" t="inlineStr">
        <is>
          <t>Болты с гайками и шайбами оцинкованные, диаметр 6 мм</t>
        </is>
      </c>
      <c r="D323" s="421" t="inlineStr">
        <is>
          <t>кг</t>
        </is>
      </c>
      <c r="E323" s="429" t="n">
        <v>0.0175</v>
      </c>
      <c r="F323" s="430" t="n">
        <v>28.22</v>
      </c>
      <c r="G323" s="345">
        <f>ROUND(E323*F323,2)</f>
        <v/>
      </c>
      <c r="H323" s="346">
        <f>G323/$G$333</f>
        <v/>
      </c>
      <c r="I323" s="345">
        <f>ROUND(F323*Прил.10!$D$13,2)</f>
        <v/>
      </c>
      <c r="J323" s="345">
        <f>ROUND(I323*E323,2)</f>
        <v/>
      </c>
    </row>
    <row r="324" hidden="1" outlineLevel="1" ht="14.25" customFormat="1" customHeight="1" s="362">
      <c r="A324" s="421" t="n">
        <v>296</v>
      </c>
      <c r="B324" s="421" t="inlineStr">
        <is>
          <t>101-4621</t>
        </is>
      </c>
      <c r="C324" s="428" t="inlineStr">
        <is>
          <t>Шуруп самонарезающий (LN) 3,5/11 мм</t>
        </is>
      </c>
      <c r="D324" s="421" t="inlineStr">
        <is>
          <t>100 шт.</t>
        </is>
      </c>
      <c r="E324" s="429" t="n">
        <v>0.232</v>
      </c>
      <c r="F324" s="430" t="n">
        <v>2</v>
      </c>
      <c r="G324" s="345">
        <f>ROUND(E324*F324,2)</f>
        <v/>
      </c>
      <c r="H324" s="346">
        <f>G324/$G$333</f>
        <v/>
      </c>
      <c r="I324" s="345">
        <f>ROUND(F324*Прил.10!$D$13,2)</f>
        <v/>
      </c>
      <c r="J324" s="345">
        <f>ROUND(I324*E324,2)</f>
        <v/>
      </c>
    </row>
    <row r="325" hidden="1" outlineLevel="1" ht="14.25" customFormat="1" customHeight="1" s="362">
      <c r="A325" s="421" t="n">
        <v>297</v>
      </c>
      <c r="B325" s="421" t="inlineStr">
        <is>
          <t>101-1665</t>
        </is>
      </c>
      <c r="C325" s="428" t="inlineStr">
        <is>
          <t>Лак электроизоляционный 318</t>
        </is>
      </c>
      <c r="D325" s="421" t="inlineStr">
        <is>
          <t>кг</t>
        </is>
      </c>
      <c r="E325" s="429" t="n">
        <v>0.007</v>
      </c>
      <c r="F325" s="430" t="n">
        <v>35.63</v>
      </c>
      <c r="G325" s="345">
        <f>ROUND(E325*F325,2)</f>
        <v/>
      </c>
      <c r="H325" s="346">
        <f>G325/$G$333</f>
        <v/>
      </c>
      <c r="I325" s="345">
        <f>ROUND(F325*Прил.10!$D$13,2)</f>
        <v/>
      </c>
      <c r="J325" s="345">
        <f>ROUND(I325*E325,2)</f>
        <v/>
      </c>
    </row>
    <row r="326" hidden="1" outlineLevel="1" ht="14.25" customFormat="1" customHeight="1" s="362">
      <c r="A326" s="421" t="n">
        <v>298</v>
      </c>
      <c r="B326" s="421" t="inlineStr">
        <is>
          <t>509-1210</t>
        </is>
      </c>
      <c r="C326" s="428" t="inlineStr">
        <is>
          <t>Вазелин технический</t>
        </is>
      </c>
      <c r="D326" s="421" t="inlineStr">
        <is>
          <t>кг</t>
        </is>
      </c>
      <c r="E326" s="429" t="n">
        <v>0.0045</v>
      </c>
      <c r="F326" s="430" t="n">
        <v>44.97</v>
      </c>
      <c r="G326" s="345">
        <f>ROUND(E326*F326,2)</f>
        <v/>
      </c>
      <c r="H326" s="346">
        <f>G326/$G$333</f>
        <v/>
      </c>
      <c r="I326" s="345">
        <f>ROUND(F326*Прил.10!$D$13,2)</f>
        <v/>
      </c>
      <c r="J326" s="345">
        <f>ROUND(I326*E326,2)</f>
        <v/>
      </c>
    </row>
    <row r="327" hidden="1" outlineLevel="1" ht="14.25" customFormat="1" customHeight="1" s="362">
      <c r="A327" s="421" t="n">
        <v>299</v>
      </c>
      <c r="B327" s="421" t="inlineStr">
        <is>
          <t>101-1757</t>
        </is>
      </c>
      <c r="C327" s="428" t="inlineStr">
        <is>
          <t>Ветошь</t>
        </is>
      </c>
      <c r="D327" s="421" t="inlineStr">
        <is>
          <t>кг</t>
        </is>
      </c>
      <c r="E327" s="429" t="n">
        <v>0.1031</v>
      </c>
      <c r="F327" s="430" t="n">
        <v>1.82</v>
      </c>
      <c r="G327" s="345">
        <f>ROUND(E327*F327,2)</f>
        <v/>
      </c>
      <c r="H327" s="346">
        <f>G327/$G$333</f>
        <v/>
      </c>
      <c r="I327" s="345">
        <f>ROUND(F327*Прил.10!$D$13,2)</f>
        <v/>
      </c>
      <c r="J327" s="345">
        <f>ROUND(I327*E327,2)</f>
        <v/>
      </c>
    </row>
    <row r="328" hidden="1" outlineLevel="1" ht="14.25" customFormat="1" customHeight="1" s="362">
      <c r="A328" s="421" t="n">
        <v>300</v>
      </c>
      <c r="B328" s="421" t="inlineStr">
        <is>
          <t>101-2365</t>
        </is>
      </c>
      <c r="C328" s="428" t="inlineStr">
        <is>
          <t>Нитки швейные</t>
        </is>
      </c>
      <c r="D328" s="421" t="inlineStr">
        <is>
          <t>кг</t>
        </is>
      </c>
      <c r="E328" s="429" t="n">
        <v>0.001</v>
      </c>
      <c r="F328" s="430" t="n">
        <v>133.05</v>
      </c>
      <c r="G328" s="345">
        <f>ROUND(E328*F328,2)</f>
        <v/>
      </c>
      <c r="H328" s="346">
        <f>G328/$G$333</f>
        <v/>
      </c>
      <c r="I328" s="345">
        <f>ROUND(F328*Прил.10!$D$13,2)</f>
        <v/>
      </c>
      <c r="J328" s="345">
        <f>ROUND(I328*E328,2)</f>
        <v/>
      </c>
    </row>
    <row r="329" hidden="1" outlineLevel="1" ht="14.25" customFormat="1" customHeight="1" s="362">
      <c r="A329" s="421" t="n">
        <v>301</v>
      </c>
      <c r="B329" s="421" t="inlineStr">
        <is>
          <t>101-1963</t>
        </is>
      </c>
      <c r="C329" s="428" t="inlineStr">
        <is>
          <t>Канифоль сосновая</t>
        </is>
      </c>
      <c r="D329" s="421" t="inlineStr">
        <is>
          <t>кг</t>
        </is>
      </c>
      <c r="E329" s="429" t="n">
        <v>0.001</v>
      </c>
      <c r="F329" s="430" t="n">
        <v>27.74</v>
      </c>
      <c r="G329" s="345">
        <f>ROUND(E329*F329,2)</f>
        <v/>
      </c>
      <c r="H329" s="346">
        <f>G329/$G$333</f>
        <v/>
      </c>
      <c r="I329" s="345">
        <f>ROUND(F329*Прил.10!$D$13,2)</f>
        <v/>
      </c>
      <c r="J329" s="345">
        <f>ROUND(I329*E329,2)</f>
        <v/>
      </c>
    </row>
    <row r="330" hidden="1" outlineLevel="1" ht="14.25" customFormat="1" customHeight="1" s="362">
      <c r="A330" s="421" t="n">
        <v>302</v>
      </c>
      <c r="B330" s="421" t="inlineStr">
        <is>
          <t>101-1964</t>
        </is>
      </c>
      <c r="C330" s="428" t="inlineStr">
        <is>
          <t>Шпагат бумажный</t>
        </is>
      </c>
      <c r="D330" s="421" t="inlineStr">
        <is>
          <t>кг</t>
        </is>
      </c>
      <c r="E330" s="429" t="n">
        <v>0.002</v>
      </c>
      <c r="F330" s="430" t="n">
        <v>11.5</v>
      </c>
      <c r="G330" s="345">
        <f>ROUND(E330*F330,2)</f>
        <v/>
      </c>
      <c r="H330" s="346">
        <f>G330/$G$333</f>
        <v/>
      </c>
      <c r="I330" s="345">
        <f>ROUND(F330*Прил.10!$D$13,2)</f>
        <v/>
      </c>
      <c r="J330" s="345">
        <f>ROUND(I330*E330,2)</f>
        <v/>
      </c>
    </row>
    <row r="331" hidden="1" outlineLevel="1" ht="14.25" customFormat="1" customHeight="1" s="362">
      <c r="A331" s="421" t="n">
        <v>303</v>
      </c>
      <c r="B331" s="421" t="inlineStr">
        <is>
          <t>405-0219</t>
        </is>
      </c>
      <c r="C331" s="428" t="inlineStr">
        <is>
          <t>Гипсовые вяжущие, марка Г3</t>
        </is>
      </c>
      <c r="D331" s="421" t="inlineStr">
        <is>
          <t>т</t>
        </is>
      </c>
      <c r="E331" s="429" t="n">
        <v>1e-05</v>
      </c>
      <c r="F331" s="430" t="n">
        <v>729.98</v>
      </c>
      <c r="G331" s="345">
        <f>ROUND(E331*F331,2)</f>
        <v/>
      </c>
      <c r="H331" s="346">
        <f>G331/$G$333</f>
        <v/>
      </c>
      <c r="I331" s="345">
        <f>ROUND(F331*Прил.10!$D$13,2)</f>
        <v/>
      </c>
      <c r="J331" s="345">
        <f>ROUND(I331*E331,2)</f>
        <v/>
      </c>
    </row>
    <row r="332" collapsed="1" ht="14.25" customFormat="1" customHeight="1" s="362">
      <c r="A332" s="421" t="n"/>
      <c r="B332" s="421" t="n"/>
      <c r="C332" s="428" t="inlineStr">
        <is>
          <t>Итого прочие материалы</t>
        </is>
      </c>
      <c r="D332" s="421" t="n"/>
      <c r="E332" s="429" t="n"/>
      <c r="F332" s="430" t="n"/>
      <c r="G332" s="238">
        <f>SUM(G129:G331)</f>
        <v/>
      </c>
      <c r="H332" s="346">
        <f>G332/$G$333</f>
        <v/>
      </c>
      <c r="I332" s="345" t="n"/>
      <c r="J332" s="238">
        <f>SUM(J129:J331)</f>
        <v/>
      </c>
    </row>
    <row r="333" ht="14.25" customFormat="1" customHeight="1" s="362">
      <c r="A333" s="421" t="n"/>
      <c r="B333" s="421" t="n"/>
      <c r="C333" s="411" t="inlineStr">
        <is>
          <t>Итого по разделу «Материалы»</t>
        </is>
      </c>
      <c r="D333" s="421" t="n"/>
      <c r="E333" s="429" t="n"/>
      <c r="F333" s="430" t="n"/>
      <c r="G333" s="345">
        <f>G128+G332</f>
        <v/>
      </c>
      <c r="H333" s="346">
        <f>G333/$G$333</f>
        <v/>
      </c>
      <c r="I333" s="345" t="n"/>
      <c r="J333" s="345">
        <f>J128+J332</f>
        <v/>
      </c>
    </row>
    <row r="334" ht="14.25" customFormat="1" customHeight="1" s="362">
      <c r="A334" s="421" t="n"/>
      <c r="B334" s="421" t="n"/>
      <c r="C334" s="428" t="inlineStr">
        <is>
          <t>ИТОГО ПО РМ</t>
        </is>
      </c>
      <c r="D334" s="421" t="n"/>
      <c r="E334" s="429" t="n"/>
      <c r="F334" s="430" t="n"/>
      <c r="G334" s="345">
        <f>G14+G97+G333</f>
        <v/>
      </c>
      <c r="H334" s="431" t="n"/>
      <c r="I334" s="345" t="n"/>
      <c r="J334" s="345">
        <f>J14+J97+J333</f>
        <v/>
      </c>
    </row>
    <row r="335" ht="14.25" customFormat="1" customHeight="1" s="362">
      <c r="A335" s="421" t="n"/>
      <c r="B335" s="421" t="n"/>
      <c r="C335" s="428" t="inlineStr">
        <is>
          <t>Накладные расходы</t>
        </is>
      </c>
      <c r="D335" s="319" t="n">
        <v>1.07</v>
      </c>
      <c r="E335" s="429" t="n"/>
      <c r="F335" s="430" t="n"/>
      <c r="G335" s="345" t="n">
        <v>164579</v>
      </c>
      <c r="H335" s="431" t="n"/>
      <c r="I335" s="345" t="n"/>
      <c r="J335" s="345">
        <f>ROUND(D335*(J14+J16),2)</f>
        <v/>
      </c>
    </row>
    <row r="336" ht="14.25" customFormat="1" customHeight="1" s="362">
      <c r="A336" s="421" t="n"/>
      <c r="B336" s="421" t="n"/>
      <c r="C336" s="428" t="inlineStr">
        <is>
          <t>Сметная прибыль</t>
        </is>
      </c>
      <c r="D336" s="319" t="n">
        <v>0.66</v>
      </c>
      <c r="E336" s="429" t="n"/>
      <c r="F336" s="430" t="n"/>
      <c r="G336" s="345" t="n">
        <v>101316</v>
      </c>
      <c r="H336" s="431" t="n"/>
      <c r="I336" s="345" t="n"/>
      <c r="J336" s="345">
        <f>ROUND(D336*(J14+J16),2)</f>
        <v/>
      </c>
    </row>
    <row r="337" ht="14.25" customFormat="1" customHeight="1" s="362">
      <c r="A337" s="421" t="n"/>
      <c r="B337" s="421" t="n"/>
      <c r="C337" s="428" t="inlineStr">
        <is>
          <t>Итого СМР (с НР и СП)</t>
        </is>
      </c>
      <c r="D337" s="421" t="n"/>
      <c r="E337" s="429" t="n"/>
      <c r="F337" s="430" t="n"/>
      <c r="G337" s="345">
        <f>ROUND((G14+G97+G333+G335+G336),2)</f>
        <v/>
      </c>
      <c r="H337" s="431" t="n"/>
      <c r="I337" s="345" t="n"/>
      <c r="J337" s="345">
        <f>ROUND((J14+J97+J333+J335+J336),2)</f>
        <v/>
      </c>
    </row>
    <row r="338" ht="14.25" customFormat="1" customHeight="1" s="362">
      <c r="A338" s="421" t="n"/>
      <c r="B338" s="421" t="n"/>
      <c r="C338" s="428" t="inlineStr">
        <is>
          <t>ВСЕГО СМР + ОБОРУДОВАНИЕ</t>
        </is>
      </c>
      <c r="D338" s="421" t="n"/>
      <c r="E338" s="429" t="n"/>
      <c r="F338" s="430" t="n"/>
      <c r="G338" s="345">
        <f>G337+G106</f>
        <v/>
      </c>
      <c r="H338" s="431" t="n"/>
      <c r="I338" s="345" t="n"/>
      <c r="J338" s="345">
        <f>J337+J106</f>
        <v/>
      </c>
    </row>
    <row r="339" ht="14.25" customFormat="1" customHeight="1" s="362">
      <c r="A339" s="421" t="n"/>
      <c r="B339" s="421" t="n"/>
      <c r="C339" s="428" t="inlineStr">
        <is>
          <t>ИТОГО ПОКАЗАТЕЛЬ НА ЕД. ИЗМ.</t>
        </is>
      </c>
      <c r="D339" s="421" t="inlineStr">
        <is>
          <t>ячейка</t>
        </is>
      </c>
      <c r="E339" s="429" t="n">
        <v>2</v>
      </c>
      <c r="F339" s="430" t="n"/>
      <c r="G339" s="345">
        <f>G338/E339</f>
        <v/>
      </c>
      <c r="H339" s="431" t="n"/>
      <c r="I339" s="345" t="n"/>
      <c r="J339" s="345">
        <f>J338/E339</f>
        <v/>
      </c>
    </row>
    <row r="341" ht="14.25" customFormat="1" customHeight="1" s="362">
      <c r="A341" s="361" t="inlineStr">
        <is>
          <t>Составил ______________________    Д.Ю. Нефедова</t>
        </is>
      </c>
      <c r="B341" s="362" t="n"/>
    </row>
    <row r="342" ht="14.25" customFormat="1" customHeight="1" s="362">
      <c r="A342" s="388" t="inlineStr">
        <is>
          <t xml:space="preserve">                         (подпись, инициалы, фамилия)</t>
        </is>
      </c>
      <c r="B342" s="362" t="n"/>
    </row>
    <row r="343" ht="14.25" customFormat="1" customHeight="1" s="362">
      <c r="A343" s="361" t="n"/>
      <c r="B343" s="362" t="n"/>
    </row>
    <row r="344" ht="14.25" customFormat="1" customHeight="1" s="362">
      <c r="A344" s="361" t="inlineStr">
        <is>
          <t>Проверил ______________________        А.В. Костянецкая</t>
        </is>
      </c>
      <c r="B344" s="362" t="n"/>
    </row>
    <row r="345" ht="14.25" customFormat="1" customHeight="1" s="362">
      <c r="A345" s="388" t="inlineStr">
        <is>
          <t xml:space="preserve">                        (подпись, инициалы, фамилия)</t>
        </is>
      </c>
      <c r="B345" s="362" t="n"/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109:H109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  <mergeCell ref="B108:H108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C28" sqref="C28"/>
    </sheetView>
  </sheetViews>
  <sheetFormatPr baseColWidth="8" defaultRowHeight="15"/>
  <cols>
    <col width="5.7109375" customWidth="1" style="364" min="1" max="1"/>
    <col width="17.5703125" customWidth="1" style="364" min="2" max="2"/>
    <col width="39.140625" customWidth="1" style="364" min="3" max="3"/>
    <col width="10.7109375" customWidth="1" style="364" min="4" max="4"/>
    <col width="13.85546875" customWidth="1" style="364" min="5" max="5"/>
    <col width="13.28515625" customWidth="1" style="364" min="6" max="6"/>
    <col width="14.140625" customWidth="1" style="364" min="7" max="7"/>
  </cols>
  <sheetData>
    <row r="1">
      <c r="A1" s="436" t="inlineStr">
        <is>
          <t>Приложение №6</t>
        </is>
      </c>
    </row>
    <row r="2" ht="21.75" customHeight="1" s="364">
      <c r="A2" s="436" t="n"/>
      <c r="B2" s="436" t="n"/>
      <c r="C2" s="436" t="n"/>
      <c r="D2" s="436" t="n"/>
      <c r="E2" s="436" t="n"/>
      <c r="F2" s="436" t="n"/>
      <c r="G2" s="436" t="n"/>
    </row>
    <row r="3">
      <c r="A3" s="392" t="inlineStr">
        <is>
          <t>Расчет стоимости оборудования</t>
        </is>
      </c>
    </row>
    <row r="4" ht="25.5" customHeight="1" s="364">
      <c r="A4" s="395" t="inlineStr">
        <is>
          <t>Наименование разрабатываемого показателя УНЦ — Ячейка автотрансформатора АТ 220(150)/110/НН, мощность 125МВА</t>
        </is>
      </c>
    </row>
    <row r="5">
      <c r="A5" s="361" t="n"/>
      <c r="B5" s="361" t="n"/>
      <c r="C5" s="361" t="n"/>
      <c r="D5" s="361" t="n"/>
      <c r="E5" s="361" t="n"/>
      <c r="F5" s="361" t="n"/>
      <c r="G5" s="361" t="n"/>
    </row>
    <row r="6" ht="30" customHeight="1" s="364">
      <c r="A6" s="441" t="inlineStr">
        <is>
          <t>№ пп.</t>
        </is>
      </c>
      <c r="B6" s="441" t="inlineStr">
        <is>
          <t>Код ресурса</t>
        </is>
      </c>
      <c r="C6" s="441" t="inlineStr">
        <is>
          <t>Наименование</t>
        </is>
      </c>
      <c r="D6" s="441" t="inlineStr">
        <is>
          <t>Ед. изм.</t>
        </is>
      </c>
      <c r="E6" s="421" t="inlineStr">
        <is>
          <t>Кол-во единиц по проектным данным</t>
        </is>
      </c>
      <c r="F6" s="441" t="inlineStr">
        <is>
          <t>Сметная стоимость в ценах на 01.01.2000 (руб.)</t>
        </is>
      </c>
      <c r="G6" s="487" t="n"/>
    </row>
    <row r="7">
      <c r="A7" s="489" t="n"/>
      <c r="B7" s="489" t="n"/>
      <c r="C7" s="489" t="n"/>
      <c r="D7" s="489" t="n"/>
      <c r="E7" s="489" t="n"/>
      <c r="F7" s="421" t="inlineStr">
        <is>
          <t>на ед. изм.</t>
        </is>
      </c>
      <c r="G7" s="421" t="inlineStr">
        <is>
          <t>общая</t>
        </is>
      </c>
    </row>
    <row r="8">
      <c r="A8" s="421" t="n">
        <v>1</v>
      </c>
      <c r="B8" s="421" t="n">
        <v>2</v>
      </c>
      <c r="C8" s="421" t="n">
        <v>3</v>
      </c>
      <c r="D8" s="421" t="n">
        <v>4</v>
      </c>
      <c r="E8" s="421" t="n">
        <v>5</v>
      </c>
      <c r="F8" s="421" t="n">
        <v>6</v>
      </c>
      <c r="G8" s="421" t="n">
        <v>7</v>
      </c>
    </row>
    <row r="9" ht="15" customHeight="1" s="364">
      <c r="A9" s="329" t="n"/>
      <c r="B9" s="428" t="inlineStr">
        <is>
          <t>ИНЖЕНЕРНОЕ ОБОРУДОВАНИЕ</t>
        </is>
      </c>
      <c r="C9" s="486" t="n"/>
      <c r="D9" s="486" t="n"/>
      <c r="E9" s="486" t="n"/>
      <c r="F9" s="486" t="n"/>
      <c r="G9" s="487" t="n"/>
    </row>
    <row r="10" ht="27" customHeight="1" s="364">
      <c r="A10" s="421" t="n"/>
      <c r="B10" s="411" t="n"/>
      <c r="C10" s="428" t="inlineStr">
        <is>
          <t>ИТОГО ИНЖЕНЕРНОЕ ОБОРУДОВАНИЕ</t>
        </is>
      </c>
      <c r="D10" s="411" t="n"/>
      <c r="E10" s="148" t="n"/>
      <c r="F10" s="430" t="n"/>
      <c r="G10" s="430" t="n">
        <v>0</v>
      </c>
    </row>
    <row r="11">
      <c r="A11" s="421" t="n"/>
      <c r="B11" s="428" t="inlineStr">
        <is>
          <t>ТЕХНОЛОГИЧЕСКОЕ ОБОРУДОВАНИЕ</t>
        </is>
      </c>
      <c r="C11" s="486" t="n"/>
      <c r="D11" s="486" t="n"/>
      <c r="E11" s="486" t="n"/>
      <c r="F11" s="486" t="n"/>
      <c r="G11" s="487" t="n"/>
    </row>
    <row r="12">
      <c r="A12" s="421" t="n">
        <v>1</v>
      </c>
      <c r="B12" s="428">
        <f>'Прил.5 Расчет СМР и ОБ'!B100</f>
        <v/>
      </c>
      <c r="C12" s="428">
        <f>'Прил.5 Расчет СМР и ОБ'!C100</f>
        <v/>
      </c>
      <c r="D12" s="421">
        <f>'Прил.5 Расчет СМР и ОБ'!D100</f>
        <v/>
      </c>
      <c r="E12" s="349">
        <f>'Прил.5 Расчет СМР и ОБ'!E100</f>
        <v/>
      </c>
      <c r="F12" s="440">
        <f>'Прил.5 Расчет СМР и ОБ'!F100</f>
        <v/>
      </c>
      <c r="G12" s="345">
        <f>ROUND(E12*F12,2)</f>
        <v/>
      </c>
    </row>
    <row r="13">
      <c r="A13" s="421" t="n">
        <v>2</v>
      </c>
      <c r="B13" s="428">
        <f>'Прил.5 Расчет СМР и ОБ'!B102</f>
        <v/>
      </c>
      <c r="C13" s="428">
        <f>'Прил.5 Расчет СМР и ОБ'!C102</f>
        <v/>
      </c>
      <c r="D13" s="421">
        <f>'Прил.5 Расчет СМР и ОБ'!D102</f>
        <v/>
      </c>
      <c r="E13" s="349">
        <f>'Прил.5 Расчет СМР и ОБ'!E102</f>
        <v/>
      </c>
      <c r="F13" s="440">
        <f>'Прил.5 Расчет СМР и ОБ'!F102</f>
        <v/>
      </c>
      <c r="G13" s="345">
        <f>'Прил.5 Расчет СМР и ОБ'!G102</f>
        <v/>
      </c>
    </row>
    <row r="14">
      <c r="A14" s="421" t="n">
        <v>3</v>
      </c>
      <c r="B14" s="428">
        <f>'Прил.5 Расчет СМР и ОБ'!B103</f>
        <v/>
      </c>
      <c r="C14" s="428">
        <f>'Прил.5 Расчет СМР и ОБ'!C103</f>
        <v/>
      </c>
      <c r="D14" s="421">
        <f>'Прил.5 Расчет СМР и ОБ'!D103</f>
        <v/>
      </c>
      <c r="E14" s="349">
        <f>'Прил.5 Расчет СМР и ОБ'!E103</f>
        <v/>
      </c>
      <c r="F14" s="440">
        <f>'Прил.5 Расчет СМР и ОБ'!F103</f>
        <v/>
      </c>
      <c r="G14" s="345">
        <f>'Прил.5 Расчет СМР и ОБ'!G103</f>
        <v/>
      </c>
    </row>
    <row r="15">
      <c r="A15" s="421" t="n">
        <v>4</v>
      </c>
      <c r="B15" s="428">
        <f>'Прил.5 Расчет СМР и ОБ'!B104</f>
        <v/>
      </c>
      <c r="C15" s="428">
        <f>'Прил.5 Расчет СМР и ОБ'!C104</f>
        <v/>
      </c>
      <c r="D15" s="421">
        <f>'Прил.5 Расчет СМР и ОБ'!D104</f>
        <v/>
      </c>
      <c r="E15" s="349">
        <f>'Прил.5 Расчет СМР и ОБ'!E104</f>
        <v/>
      </c>
      <c r="F15" s="440">
        <f>'Прил.5 Расчет СМР и ОБ'!F104</f>
        <v/>
      </c>
      <c r="G15" s="345">
        <f>'Прил.5 Расчет СМР и ОБ'!G104</f>
        <v/>
      </c>
    </row>
    <row r="16" ht="25.5" customHeight="1" s="364">
      <c r="A16" s="421" t="n"/>
      <c r="B16" s="428" t="n"/>
      <c r="C16" s="428" t="inlineStr">
        <is>
          <t>ИТОГО ТЕХНОЛОГИЧЕСКОЕ ОБОРУДОВАНИЕ</t>
        </is>
      </c>
      <c r="D16" s="428" t="n"/>
      <c r="E16" s="440" t="n"/>
      <c r="F16" s="430" t="n"/>
      <c r="G16" s="345">
        <f>SUM(G12:G15)</f>
        <v/>
      </c>
    </row>
    <row r="17" ht="19.5" customHeight="1" s="364">
      <c r="A17" s="421" t="n"/>
      <c r="B17" s="428" t="n"/>
      <c r="C17" s="428" t="inlineStr">
        <is>
          <t>Всего по разделу «Оборудование»</t>
        </is>
      </c>
      <c r="D17" s="428" t="n"/>
      <c r="E17" s="440" t="n"/>
      <c r="F17" s="430" t="n"/>
      <c r="G17" s="345">
        <f>G10+G16</f>
        <v/>
      </c>
    </row>
    <row r="18">
      <c r="A18" s="363" t="n"/>
      <c r="B18" s="151" t="n"/>
      <c r="C18" s="363" t="n"/>
      <c r="D18" s="363" t="n"/>
      <c r="E18" s="363" t="n"/>
      <c r="F18" s="363" t="n"/>
      <c r="G18" s="363" t="n"/>
    </row>
    <row r="19">
      <c r="A19" s="361" t="inlineStr">
        <is>
          <t>Составил ______________________    Д.Ю. Нефедова</t>
        </is>
      </c>
      <c r="B19" s="362" t="n"/>
      <c r="C19" s="362" t="n"/>
      <c r="D19" s="363" t="n"/>
      <c r="E19" s="363" t="n"/>
      <c r="F19" s="363" t="n"/>
      <c r="G19" s="363" t="n"/>
    </row>
    <row r="20">
      <c r="A20" s="388" t="inlineStr">
        <is>
          <t xml:space="preserve">                         (подпись, инициалы, фамилия)</t>
        </is>
      </c>
      <c r="B20" s="362" t="n"/>
      <c r="C20" s="362" t="n"/>
      <c r="D20" s="363" t="n"/>
      <c r="E20" s="363" t="n"/>
      <c r="F20" s="363" t="n"/>
      <c r="G20" s="363" t="n"/>
    </row>
    <row r="21">
      <c r="A21" s="361" t="n"/>
      <c r="B21" s="362" t="n"/>
      <c r="C21" s="362" t="n"/>
      <c r="D21" s="363" t="n"/>
      <c r="E21" s="363" t="n"/>
      <c r="F21" s="363" t="n"/>
      <c r="G21" s="363" t="n"/>
    </row>
    <row r="22">
      <c r="A22" s="361" t="inlineStr">
        <is>
          <t>Проверил ______________________        А.В. Костянецкая</t>
        </is>
      </c>
      <c r="B22" s="362" t="n"/>
      <c r="C22" s="362" t="n"/>
      <c r="D22" s="363" t="n"/>
      <c r="E22" s="363" t="n"/>
      <c r="F22" s="363" t="n"/>
      <c r="G22" s="363" t="n"/>
    </row>
    <row r="23">
      <c r="A23" s="388" t="inlineStr">
        <is>
          <t xml:space="preserve">                        (подпись, инициалы, фамилия)</t>
        </is>
      </c>
      <c r="B23" s="362" t="n"/>
      <c r="C23" s="362" t="n"/>
      <c r="D23" s="363" t="n"/>
      <c r="E23" s="363" t="n"/>
      <c r="F23" s="363" t="n"/>
      <c r="G23" s="36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64" min="1" max="1"/>
    <col width="29.7109375" customWidth="1" style="364" min="2" max="2"/>
    <col width="39.140625" customWidth="1" style="364" min="3" max="3"/>
    <col width="24.5703125" customWidth="1" style="364" min="4" max="4"/>
    <col width="24.85546875" customWidth="1" style="364" min="5" max="5"/>
    <col width="8.85546875" customWidth="1" style="364" min="6" max="6"/>
  </cols>
  <sheetData>
    <row r="1">
      <c r="B1" s="361" t="n"/>
      <c r="C1" s="361" t="n"/>
      <c r="D1" s="436" t="inlineStr">
        <is>
          <t>Приложение №7</t>
        </is>
      </c>
    </row>
    <row r="2">
      <c r="A2" s="436" t="n"/>
      <c r="B2" s="436" t="n"/>
      <c r="C2" s="436" t="n"/>
      <c r="D2" s="436" t="n"/>
    </row>
    <row r="3" ht="24.75" customHeight="1" s="364">
      <c r="A3" s="392" t="inlineStr">
        <is>
          <t>Расчет показателя УНЦ</t>
        </is>
      </c>
    </row>
    <row r="4" ht="24.75" customHeight="1" s="364">
      <c r="A4" s="392" t="n"/>
      <c r="B4" s="392" t="n"/>
      <c r="C4" s="392" t="n"/>
      <c r="D4" s="392" t="n"/>
    </row>
    <row r="5" ht="51" customHeight="1" s="364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</f>
        <v/>
      </c>
    </row>
    <row r="6" ht="19.9" customHeight="1" s="364">
      <c r="A6" s="395" t="inlineStr">
        <is>
          <t>Единица измерения  — 1 км</t>
        </is>
      </c>
      <c r="D6" s="395" t="n"/>
    </row>
    <row r="7">
      <c r="A7" s="361" t="n"/>
      <c r="B7" s="361" t="n"/>
      <c r="C7" s="361" t="n"/>
      <c r="D7" s="361" t="n"/>
    </row>
    <row r="8" ht="14.45" customHeight="1" s="364">
      <c r="A8" s="407" t="inlineStr">
        <is>
          <t>Код показателя</t>
        </is>
      </c>
      <c r="B8" s="407" t="inlineStr">
        <is>
          <t>Наименование показателя</t>
        </is>
      </c>
      <c r="C8" s="407" t="inlineStr">
        <is>
          <t>Наименование РМ, входящих в состав показателя</t>
        </is>
      </c>
      <c r="D8" s="407" t="inlineStr">
        <is>
          <t>Норматив цены на 01.01.2023, тыс.руб.</t>
        </is>
      </c>
    </row>
    <row r="9" ht="15" customHeight="1" s="364">
      <c r="A9" s="489" t="n"/>
      <c r="B9" s="489" t="n"/>
      <c r="C9" s="489" t="n"/>
      <c r="D9" s="489" t="n"/>
    </row>
    <row r="10">
      <c r="A10" s="421" t="n">
        <v>1</v>
      </c>
      <c r="B10" s="421" t="n">
        <v>2</v>
      </c>
      <c r="C10" s="421" t="n">
        <v>3</v>
      </c>
      <c r="D10" s="421" t="n">
        <v>4</v>
      </c>
    </row>
    <row r="11" ht="25.5" customHeight="1" s="364">
      <c r="A11" s="421" t="inlineStr">
        <is>
          <t>Т2-04-1</t>
        </is>
      </c>
      <c r="B11" s="421" t="inlineStr">
        <is>
          <t>УНЦ ячейки трансформатора 150 - 500 кВ</t>
        </is>
      </c>
      <c r="C11" s="359">
        <f>D5</f>
        <v/>
      </c>
      <c r="D11" s="360">
        <f>'Прил.4 РМ'!C41/1000</f>
        <v/>
      </c>
      <c r="E11" s="263" t="n"/>
    </row>
    <row r="12">
      <c r="A12" s="363" t="n"/>
      <c r="B12" s="151" t="n"/>
      <c r="C12" s="363" t="n"/>
      <c r="D12" s="363" t="n"/>
    </row>
    <row r="13" s="364">
      <c r="A13" s="361" t="inlineStr">
        <is>
          <t>Составил ______________________      Д.Ю. Нефедова</t>
        </is>
      </c>
      <c r="B13" s="362" t="n"/>
      <c r="C13" s="362" t="n"/>
      <c r="D13" s="363" t="n"/>
    </row>
    <row r="14">
      <c r="A14" s="388" t="inlineStr">
        <is>
          <t xml:space="preserve">                         (подпись, инициалы, фамилия)</t>
        </is>
      </c>
      <c r="B14" s="362" t="n"/>
      <c r="C14" s="362" t="n"/>
      <c r="D14" s="363" t="n"/>
    </row>
    <row r="15">
      <c r="A15" s="361" t="n"/>
      <c r="B15" s="362" t="n"/>
      <c r="C15" s="362" t="n"/>
      <c r="D15" s="363" t="n"/>
    </row>
    <row r="16">
      <c r="A16" s="361" t="inlineStr">
        <is>
          <t>Проверил ______________________        А.В. Костянецкая</t>
        </is>
      </c>
      <c r="B16" s="362" t="n"/>
      <c r="C16" s="362" t="n"/>
      <c r="D16" s="363" t="n"/>
    </row>
    <row r="17">
      <c r="A17" s="388" t="inlineStr">
        <is>
          <t xml:space="preserve">                        (подпись, инициалы, фамилия)</t>
        </is>
      </c>
      <c r="B17" s="362" t="n"/>
      <c r="C17" s="362" t="n"/>
      <c r="D17" s="36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64" min="1" max="1"/>
    <col width="40.7109375" customWidth="1" style="364" min="2" max="2"/>
    <col width="37" customWidth="1" style="364" min="3" max="3"/>
    <col width="32" customWidth="1" style="364" min="4" max="4"/>
    <col width="9.140625" customWidth="1" style="364" min="5" max="5"/>
  </cols>
  <sheetData>
    <row r="4" ht="15.75" customHeight="1" s="364">
      <c r="B4" s="399" t="inlineStr">
        <is>
          <t>Приложение № 10</t>
        </is>
      </c>
    </row>
    <row r="5" ht="18.75" customHeight="1" s="364">
      <c r="B5" s="190" t="n"/>
    </row>
    <row r="6" ht="15.75" customHeight="1" s="364">
      <c r="B6" s="400" t="inlineStr">
        <is>
          <t>Используемые индексы изменений сметной стоимости и нормы сопутствующих затрат</t>
        </is>
      </c>
    </row>
    <row r="7">
      <c r="B7" s="442" t="n"/>
    </row>
    <row r="8">
      <c r="B8" s="442" t="n"/>
      <c r="C8" s="442" t="n"/>
      <c r="D8" s="442" t="n"/>
      <c r="E8" s="442" t="n"/>
    </row>
    <row r="9" ht="47.25" customHeight="1" s="364">
      <c r="B9" s="407" t="inlineStr">
        <is>
          <t>Наименование индекса / норм сопутствующих затрат</t>
        </is>
      </c>
      <c r="C9" s="407" t="inlineStr">
        <is>
          <t>Дата применения и обоснование индекса / норм сопутствующих затрат</t>
        </is>
      </c>
      <c r="D9" s="407" t="inlineStr">
        <is>
          <t>Размер индекса / норма сопутствующих затрат</t>
        </is>
      </c>
    </row>
    <row r="10" ht="15.75" customHeight="1" s="364">
      <c r="B10" s="407" t="n">
        <v>1</v>
      </c>
      <c r="C10" s="407" t="n">
        <v>2</v>
      </c>
      <c r="D10" s="407" t="n">
        <v>3</v>
      </c>
    </row>
    <row r="11" ht="45" customHeight="1" s="364">
      <c r="B11" s="407" t="inlineStr">
        <is>
          <t xml:space="preserve">Индекс изменения сметной стоимости на 1 квартал 2023 года. ОЗП </t>
        </is>
      </c>
      <c r="C11" s="407" t="inlineStr">
        <is>
          <t>Письмо Минстроя России от 30.03.2023г. №17106-ИФ/09  прил.1</t>
        </is>
      </c>
      <c r="D11" s="407" t="n">
        <v>44.29</v>
      </c>
    </row>
    <row r="12" ht="29.25" customHeight="1" s="364">
      <c r="B12" s="407" t="inlineStr">
        <is>
          <t>Индекс изменения сметной стоимости на 1 квартал 2023 года. ЭМ</t>
        </is>
      </c>
      <c r="C12" s="407" t="inlineStr">
        <is>
          <t>Письмо Минстроя России от 30.03.2023г. №17106-ИФ/09  прил.1</t>
        </is>
      </c>
      <c r="D12" s="407" t="n">
        <v>13.47</v>
      </c>
    </row>
    <row r="13" ht="29.25" customHeight="1" s="364">
      <c r="B13" s="407" t="inlineStr">
        <is>
          <t>Индекс изменения сметной стоимости на 1 квартал 2023 года. МАТ</t>
        </is>
      </c>
      <c r="C13" s="407" t="inlineStr">
        <is>
          <t>Письмо Минстроя России от 30.03.2023г. №17106-ИФ/09  прил.1</t>
        </is>
      </c>
      <c r="D13" s="407" t="n">
        <v>8.039999999999999</v>
      </c>
    </row>
    <row r="14" ht="30.75" customHeight="1" s="364">
      <c r="B14" s="40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07" t="n">
        <v>6.26</v>
      </c>
    </row>
    <row r="15" ht="89.25" customHeight="1" s="364">
      <c r="B15" s="407" t="inlineStr">
        <is>
          <t>Временные здания и сооружения</t>
        </is>
      </c>
      <c r="C15" s="40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64">
      <c r="B16" s="407" t="inlineStr">
        <is>
          <t>Дополнительные затраты при производстве строительно-монтажных работ в зимнее время</t>
        </is>
      </c>
      <c r="C16" s="40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64">
      <c r="B17" s="407" t="inlineStr">
        <is>
          <t>Строительный контроль</t>
        </is>
      </c>
      <c r="C17" s="407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64">
      <c r="B18" s="407" t="inlineStr">
        <is>
          <t>Авторский надзор - 0,2%</t>
        </is>
      </c>
      <c r="C18" s="407" t="inlineStr">
        <is>
          <t>Приказ от 4.08.2020 № 421/пр п.173</t>
        </is>
      </c>
      <c r="D18" s="193" t="n">
        <v>0.002</v>
      </c>
    </row>
    <row r="19" ht="24" customHeight="1" s="364">
      <c r="B19" s="407" t="inlineStr">
        <is>
          <t>Непредвиденные расходы</t>
        </is>
      </c>
      <c r="C19" s="407" t="inlineStr">
        <is>
          <t>Приказ от 4.08.2020 № 421/пр п.179</t>
        </is>
      </c>
      <c r="D19" s="193" t="n">
        <v>0.03</v>
      </c>
    </row>
    <row r="20" ht="18.75" customHeight="1" s="364">
      <c r="B20" s="380" t="n"/>
    </row>
    <row r="21" ht="18.75" customHeight="1" s="364">
      <c r="B21" s="380" t="n"/>
    </row>
    <row r="22" ht="18.75" customHeight="1" s="364">
      <c r="B22" s="380" t="n"/>
    </row>
    <row r="23" ht="18.75" customHeight="1" s="364">
      <c r="B23" s="380" t="n"/>
    </row>
    <row r="26">
      <c r="B26" s="361" t="inlineStr">
        <is>
          <t>Составил ______________________        Д.Ю. Нефедова</t>
        </is>
      </c>
      <c r="C26" s="362" t="n"/>
    </row>
    <row r="27">
      <c r="B27" s="388" t="inlineStr">
        <is>
          <t xml:space="preserve">                         (подпись, инициалы, фамилия)</t>
        </is>
      </c>
      <c r="C27" s="362" t="n"/>
    </row>
    <row r="28">
      <c r="B28" s="361" t="n"/>
      <c r="C28" s="362" t="n"/>
    </row>
    <row r="29">
      <c r="B29" s="361" t="inlineStr">
        <is>
          <t>Проверил ______________________        А.В. Костянецкая</t>
        </is>
      </c>
      <c r="C29" s="362" t="n"/>
    </row>
    <row r="30">
      <c r="B30" s="388" t="inlineStr">
        <is>
          <t xml:space="preserve">                        (подпись, инициалы, фамилия)</t>
        </is>
      </c>
      <c r="C30" s="36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64" min="1" max="1"/>
    <col width="44.85546875" customWidth="1" style="364" min="2" max="2"/>
    <col width="13" customWidth="1" style="364" min="3" max="3"/>
    <col width="22.85546875" customWidth="1" style="364" min="4" max="4"/>
    <col width="21.5703125" customWidth="1" style="364" min="5" max="5"/>
    <col width="43.85546875" customWidth="1" style="364" min="6" max="6"/>
    <col width="9.140625" customWidth="1" style="364" min="7" max="7"/>
  </cols>
  <sheetData>
    <row r="2" ht="17.25" customHeight="1" s="364">
      <c r="A2" s="40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4">
      <c r="A4" s="173" t="inlineStr">
        <is>
          <t>Составлен в уровне цен на 01.01.2023 г.</t>
        </is>
      </c>
      <c r="B4" s="377" t="n"/>
      <c r="C4" s="377" t="n"/>
      <c r="D4" s="377" t="n"/>
      <c r="E4" s="377" t="n"/>
      <c r="F4" s="377" t="n"/>
      <c r="G4" s="377" t="n"/>
    </row>
    <row r="5" ht="15.75" customHeight="1" s="364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77" t="n"/>
    </row>
    <row r="6" ht="15.75" customHeight="1" s="364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77" t="n"/>
    </row>
    <row r="7" ht="110.25" customHeight="1" s="364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7" t="inlineStr">
        <is>
          <t>С1ср</t>
        </is>
      </c>
      <c r="D7" s="407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7" t="n"/>
    </row>
    <row r="8" ht="31.5" customHeight="1" s="364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07" t="inlineStr">
        <is>
          <t>tср</t>
        </is>
      </c>
      <c r="D8" s="407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64">
      <c r="A9" s="176" t="inlineStr">
        <is>
          <t>1.3</t>
        </is>
      </c>
      <c r="B9" s="180" t="inlineStr">
        <is>
          <t>Коэффициент увеличения</t>
        </is>
      </c>
      <c r="C9" s="407" t="inlineStr">
        <is>
          <t>Кув</t>
        </is>
      </c>
      <c r="D9" s="407" t="inlineStr">
        <is>
          <t>-</t>
        </is>
      </c>
      <c r="E9" s="179" t="n">
        <v>1</v>
      </c>
      <c r="F9" s="180" t="n"/>
      <c r="G9" s="182" t="n"/>
    </row>
    <row r="10" ht="15.75" customHeight="1" s="364">
      <c r="A10" s="176" t="inlineStr">
        <is>
          <t>1.4</t>
        </is>
      </c>
      <c r="B10" s="180" t="inlineStr">
        <is>
          <t>Средний разряд работ</t>
        </is>
      </c>
      <c r="C10" s="407" t="n"/>
      <c r="D10" s="407" t="n"/>
      <c r="E10" s="183" t="n">
        <v>3.9</v>
      </c>
      <c r="F10" s="180" t="inlineStr">
        <is>
          <t>РТМ</t>
        </is>
      </c>
      <c r="G10" s="182" t="n"/>
    </row>
    <row r="11" ht="78.75" customHeight="1" s="364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07" t="inlineStr">
        <is>
          <t>КТ</t>
        </is>
      </c>
      <c r="D11" s="407" t="inlineStr">
        <is>
          <t>-</t>
        </is>
      </c>
      <c r="E11" s="184" t="n">
        <v>1.324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7" t="n"/>
    </row>
    <row r="12" ht="78.75" customHeight="1" s="364">
      <c r="A12" s="176" t="inlineStr">
        <is>
          <t>1.6</t>
        </is>
      </c>
      <c r="B12" s="383" t="inlineStr">
        <is>
          <t>Коэффициент инфляции, определяемый поквартально</t>
        </is>
      </c>
      <c r="C12" s="407" t="inlineStr">
        <is>
          <t>Кинф</t>
        </is>
      </c>
      <c r="D12" s="407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64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07" t="inlineStr">
        <is>
          <t>ФОТр.тек.</t>
        </is>
      </c>
      <c r="D13" s="407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2025-01-24T12:16:49Z</dcterms:modified>
  <cp:lastModifiedBy>Nikolay Ivanov</cp:lastModifiedBy>
  <cp:lastPrinted>2023-11-27T08:25:24Z</cp:lastPrinted>
</cp:coreProperties>
</file>