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10" sheetId="7" state="visible" r:id="rId7"/>
    <sheet name="ФОТр.тек." sheetId="8" state="visible" r:id="rId8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стоим'!$A$1:$J$29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'Прил.3'!$A$1:$H$376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ОБ'!$A$1:$J$370</definedName>
    <definedName name="___wrn2" localSheetId="6">{"'Прил. 10'!glc1",#N/A,FALSE,"GLC";"'Прил. 10'!glc2",#N/A,FALSE,"GLC";"'Прил. 10'!glc3",#N/A,FALSE,"GLC";"'Прил. 10'!glc4",#N/A,FALSE,"GLC";"'Прил. 10'!glc5",#N/A,FALSE,"GLC"}</definedName>
    <definedName name="___wrn222" localSheetId="6">{"'Прил. 10'!glc1",#N/A,FALSE,"GLC";"'Прил. 10'!glc2",#N/A,FALSE,"GLC";"'Прил. 10'!glc3",#N/A,FALSE,"GLC";"'Прил. 10'!glc4",#N/A,FALSE,"GLC";"'Прил. 10'!glc5",#N/A,FALSE,"GLC"}</definedName>
    <definedName name="__wrn2" localSheetId="6">{"'Прил. 10'!glc1",#N/A,FALSE,"GLC";"'Прил. 10'!glc2",#N/A,FALSE,"GLC";"'Прил. 10'!glc3",#N/A,FALSE,"GLC";"'Прил. 10'!glc4",#N/A,FALSE,"GLC";"'Прил. 10'!glc5",#N/A,FALSE,"GLC"}</definedName>
    <definedName name="__wrn222" localSheetId="6">{"'Прил. 10'!glc1",#N/A,FALSE,"GLC";"'Прил. 10'!glc2",#N/A,FALSE,"GLC";"'Прил. 10'!glc3",#N/A,FALSE,"GLC";"'Прил. 10'!glc4",#N/A,FALSE,"GLC";"'Прил. 10'!glc5",#N/A,FALSE,"GLC"}</definedName>
    <definedName name="_wrn2" localSheetId="6">{"'Прил. 10'!glc1",#N/A,FALSE,"GLC";"'Прил. 10'!glc2",#N/A,FALSE,"GLC";"'Прил. 10'!glc3",#N/A,FALSE,"GLC";"'Прил. 10'!glc4",#N/A,FALSE,"GLC";"'Прил. 10'!glc5",#N/A,FALSE,"GLC"}</definedName>
    <definedName name="_wrn222" localSheetId="6">{"'Прил. 10'!glc1",#N/A,FALSE,"GLC";"'Прил. 10'!glc2",#N/A,FALSE,"GLC";"'Прил. 10'!glc3",#N/A,FALSE,"GLC";"'Прил. 10'!glc4",#N/A,FALSE,"GLC";"'Прил. 10'!glc5",#N/A,FALSE,"GLC"}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IF(Прил.10!n_3=1,Прил.10!n_2,Прил.10!n_3&amp;Прил.10!n_1)</definedName>
    <definedName name="n1x" localSheetId="6">IF(Прил.10!n_3=1,Прил.10!n_2,Прил.10!n_3&amp;Прил.10!n_5)</definedName>
    <definedName name="wrn" localSheetId="6">{"'Прил. 10'!glc1",#N/A,FALSE,"GLC";"'Прил. 10'!glc2",#N/A,FALSE,"GLC";"'Прил. 10'!glc3",#N/A,FALSE,"GLC";"'Прил. 10'!glc4",#N/A,FALSE,"GLC";"'Прил. 10'!glc5",#N/A,FALSE,"GLC"}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 10'!glc1",#N/A,FALSE,"GLC";"'Прил. 10'!glc2",#N/A,FALSE,"GLC";"'Прил. 10'!glc3",#N/A,FALSE,"GLC";"'Прил. 10'!glc4",#N/A,FALSE,"GLC";"'Прил. 10'!glc5",#N/A,FALSE,"GLC"}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граж</definedName>
    <definedName name="ЭКСПОФОРУМ" localSheetId="6">граж</definedName>
    <definedName name="_xlnm.Print_Area" localSheetId="6">'Прил.10'!$A$1:$D$31</definedName>
    <definedName name="_def2000г" localSheetId="7">#REF!</definedName>
    <definedName name="_def2001г" localSheetId="7">#REF!</definedName>
    <definedName name="_def2002г" localSheetId="7">#REF!</definedName>
    <definedName name="_inf2000" localSheetId="7">#REF!</definedName>
    <definedName name="_inf2001" localSheetId="7">#REF!</definedName>
    <definedName name="_inf2002" localSheetId="7">#REF!</definedName>
    <definedName name="_inf2003" localSheetId="7">#REF!</definedName>
    <definedName name="_inf2004" localSheetId="7">#REF!</definedName>
    <definedName name="_inf2005" localSheetId="7">#REF!</definedName>
    <definedName name="_inf2006" localSheetId="7">#REF!</definedName>
    <definedName name="_inf2007" localSheetId="7">#REF!</definedName>
    <definedName name="_inf2008" localSheetId="7">#REF!</definedName>
    <definedName name="_inf2009" localSheetId="7">#REF!</definedName>
    <definedName name="_inf2010" localSheetId="7">#REF!</definedName>
    <definedName name="_inf2011" localSheetId="7">#REF!</definedName>
    <definedName name="_inf2012" localSheetId="7">#REF!</definedName>
    <definedName name="_inf2013" localSheetId="7">#REF!</definedName>
    <definedName name="_inf2014" localSheetId="7">#REF!</definedName>
    <definedName name="_inf2015" localSheetId="7">#REF!</definedName>
    <definedName name="a04t" localSheetId="7">#REF!</definedName>
    <definedName name="DOLL" localSheetId="7">#REF!</definedName>
    <definedName name="Excel_BuiltIn_Print_Area_1" localSheetId="7">#REF!</definedName>
    <definedName name="Excel_BuiltIn_Print_Area_4" localSheetId="7">#REF!</definedName>
    <definedName name="Excel_BuiltIn_Print_Area_5" localSheetId="7">#REF!</definedName>
    <definedName name="ff" localSheetId="7">#REF!</definedName>
    <definedName name="gggg" localSheetId="7">#REF!</definedName>
    <definedName name="Global.MNULL" localSheetId="7">#REF!</definedName>
    <definedName name="Global.NULL" localSheetId="7">#REF!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IF(ФОТр.тек.!n_3=1,ФОТр.тек.!n_2,ФОТр.тек.!n_3&amp;ФОТр.тек.!n_1)</definedName>
    <definedName name="n1x" localSheetId="7">IF(ФОТр.тек.!n_3=1,ФОТр.тек.!n_2,ФОТр.тек.!n_3&amp;ФОТр.тек.!n_5)</definedName>
    <definedName name="time" localSheetId="7">#REF!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д" localSheetId="7">#REF!</definedName>
    <definedName name="дд" localSheetId="7">#REF!</definedName>
    <definedName name="дддд" localSheetId="7">#REF!</definedName>
    <definedName name="де" localSheetId="7">#REF!</definedName>
    <definedName name="дефл." localSheetId="7">#REF!</definedName>
    <definedName name="до" localSheetId="7">#REF!</definedName>
    <definedName name="дол" localSheetId="7">#REF!</definedName>
    <definedName name="ДС" localSheetId="7">#REF!</definedName>
    <definedName name="ж" localSheetId="7">#REF!</definedName>
    <definedName name="зз" localSheetId="7">#REF!</definedName>
    <definedName name="иии" localSheetId="7">#REF!</definedName>
    <definedName name="кк" localSheetId="7">#REF!</definedName>
    <definedName name="корр" localSheetId="7">{#N/A,#N/A,FALSE,"Шаблон_Спец1"}</definedName>
    <definedName name="лд" localSheetId="7">#REF!</definedName>
    <definedName name="лдд" localSheetId="7">#REF!</definedName>
    <definedName name="лл" localSheetId="7">#REF!</definedName>
    <definedName name="ллл" localSheetId="7">#REF!</definedName>
    <definedName name="мил" localSheetId="7">{0,"овz";1,"z";2,"аz";5,"овz"}</definedName>
    <definedName name="Модель2" localSheetId="7">#REF!</definedName>
    <definedName name="нн" localSheetId="7">#REF!</definedName>
    <definedName name="нр" localSheetId="7">граж</definedName>
    <definedName name="ол" localSheetId="7">#REF!</definedName>
    <definedName name="ооо" localSheetId="7">#REF!</definedName>
    <definedName name="ппп" localSheetId="7">#REF!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тт" localSheetId="7">#REF!</definedName>
    <definedName name="тыс" localSheetId="7">{0,"тысячz";1,"тысячаz";2,"тысячиz";5,"тысячz"}</definedName>
    <definedName name="ффф" localSheetId="7">#REF!</definedName>
    <definedName name="хх" localSheetId="7">#REF!</definedName>
    <definedName name="цц" localSheetId="7">#REF!</definedName>
    <definedName name="шш" localSheetId="7">#REF!</definedName>
    <definedName name="щщ" localSheetId="7">#REF!</definedName>
    <definedName name="ььь" localSheetId="7">#REF!</definedName>
    <definedName name="э" localSheetId="7">#REF!</definedName>
    <definedName name="ЭКСПО" localSheetId="7">граж</definedName>
    <definedName name="ЭКСПОФОРУМ" localSheetId="7">граж</definedName>
    <definedName name="юююю" localSheetId="7">#REF!</definedName>
    <definedName name="_xlnm.Print_Area" localSheetId="7">'ФОТр.тек.'!$A$1:$F$13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0.0"/>
    <numFmt numFmtId="171" formatCode="0.000"/>
    <numFmt numFmtId="172" formatCode="_-* #,##0.00\ _₽_-;\-* #,##0.00\ _₽_-;_-* &quot;-&quot;??\ _₽_-;_-@_-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Times New Roman"/>
      <color rgb="FF000000"/>
      <sz val="10"/>
    </font>
    <font>
      <name val="Calibri"/>
      <b val="1"/>
      <color rgb="FF000000"/>
      <sz val="12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165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166" fontId="16" fillId="0" borderId="1" applyAlignment="1" pivotButton="0" quotePrefix="0" xfId="0">
      <alignment horizontal="center" vertical="center"/>
    </xf>
    <xf numFmtId="167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8" fontId="16" fillId="4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0" fontId="18" fillId="0" borderId="1" applyAlignment="1" pivotButton="0" quotePrefix="0" xfId="0">
      <alignment vertical="center" wrapText="1"/>
    </xf>
    <xf numFmtId="4" fontId="18" fillId="0" borderId="1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9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69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9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20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8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170" fontId="16" fillId="0" borderId="0" pivotButton="0" quotePrefix="0" xfId="0"/>
    <xf numFmtId="1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5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20" fillId="0" borderId="0" applyAlignment="1" pivotButton="0" quotePrefix="0" xfId="0">
      <alignment wrapText="1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justify" vertical="center"/>
    </xf>
    <xf numFmtId="0" fontId="2" fillId="0" borderId="1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/>
    </xf>
    <xf numFmtId="2" fontId="16" fillId="0" borderId="0" pivotButton="0" quotePrefix="0" xfId="0"/>
    <xf numFmtId="10" fontId="16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right" vertical="center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22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9" fontId="16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165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4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6" fillId="0" borderId="0" pivotButton="0" quotePrefix="0" xfId="0"/>
    <xf numFmtId="49" fontId="18" fillId="0" borderId="0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3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69" fontId="1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4" fontId="23" fillId="0" borderId="4" applyAlignment="1" pivotButton="0" quotePrefix="0" xfId="0">
      <alignment vertical="center" wrapText="1"/>
    </xf>
    <xf numFmtId="4" fontId="23" fillId="0" borderId="1" applyAlignment="1" pivotButton="0" quotePrefix="0" xfId="0">
      <alignment vertical="center" wrapText="1"/>
    </xf>
    <xf numFmtId="14" fontId="16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right" vertical="center"/>
    </xf>
    <xf numFmtId="1" fontId="1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vertical="center"/>
    </xf>
    <xf numFmtId="4" fontId="18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171" fontId="1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172" fontId="16" fillId="0" borderId="1" applyAlignment="1" pivotButton="0" quotePrefix="0" xfId="0">
      <alignment vertical="center" wrapText="1"/>
    </xf>
    <xf numFmtId="2" fontId="16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8" fillId="0" borderId="4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4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18" fillId="0" borderId="1" applyAlignment="1" pivotButton="0" quotePrefix="0" xfId="0">
      <alignment horizontal="left" vertical="center" wrapText="1"/>
    </xf>
    <xf numFmtId="0" fontId="18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172" fontId="16" fillId="0" borderId="1" applyAlignment="1" pivotButton="0" quotePrefix="0" xfId="0">
      <alignment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7" zoomScale="60" zoomScaleNormal="70" workbookViewId="0">
      <selection activeCell="C28" sqref="C28"/>
    </sheetView>
  </sheetViews>
  <sheetFormatPr baseColWidth="8" defaultColWidth="9.140625" defaultRowHeight="15.75"/>
  <cols>
    <col width="9.140625" customWidth="1" style="243" min="1" max="2"/>
    <col width="51.7109375" customWidth="1" style="243" min="3" max="3"/>
    <col width="47" customWidth="1" style="243" min="4" max="4"/>
    <col width="37.42578125" customWidth="1" style="243" min="5" max="5"/>
    <col width="9.140625" customWidth="1" style="243" min="6" max="6"/>
  </cols>
  <sheetData>
    <row r="3">
      <c r="B3" s="372" t="inlineStr">
        <is>
          <t>Приложение № 1</t>
        </is>
      </c>
    </row>
    <row r="4">
      <c r="B4" s="373" t="inlineStr">
        <is>
          <t>Сравнительная таблица отбора объекта-представителя</t>
        </is>
      </c>
    </row>
    <row r="5" ht="84" customHeight="1" s="279">
      <c r="B5" s="37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79">
      <c r="B6" s="272" t="n"/>
      <c r="C6" s="272" t="n"/>
      <c r="D6" s="272" t="n"/>
    </row>
    <row r="7" ht="39.75" customHeight="1" s="279">
      <c r="B7" s="374" t="inlineStr">
        <is>
          <t>Наименование разрабатываемого показателя УНЦ - Ячейка автотрансформатора АТ 220(150)/110/НН, мощность 150МВА</t>
        </is>
      </c>
    </row>
    <row r="8">
      <c r="B8" s="374" t="inlineStr">
        <is>
          <t>Сопоставимый уровень цен: 3 квартал 2014 года</t>
        </is>
      </c>
    </row>
    <row r="9" ht="15.75" customHeight="1" s="279">
      <c r="B9" s="374" t="inlineStr">
        <is>
          <t>Единица измерения  — 1 ячейка</t>
        </is>
      </c>
    </row>
    <row r="10">
      <c r="B10" s="374" t="n"/>
    </row>
    <row r="11">
      <c r="B11" s="381" t="inlineStr">
        <is>
          <t>№ п/п</t>
        </is>
      </c>
      <c r="C11" s="381" t="inlineStr">
        <is>
          <t>Параметр</t>
        </is>
      </c>
      <c r="D11" s="381" t="inlineStr">
        <is>
          <t xml:space="preserve">Объект-представитель </t>
        </is>
      </c>
      <c r="E11" s="252" t="n"/>
    </row>
    <row r="12">
      <c r="B12" s="381" t="n">
        <v>1</v>
      </c>
      <c r="C12" s="388" t="inlineStr">
        <is>
          <t>Наименование объекта-представителя</t>
        </is>
      </c>
      <c r="D12" s="382" t="inlineStr">
        <is>
          <t>ПС 500 кВ Святогор (МЭС Зап.Сибири)</t>
        </is>
      </c>
    </row>
    <row r="13">
      <c r="B13" s="381" t="n">
        <v>2</v>
      </c>
      <c r="C13" s="388" t="inlineStr">
        <is>
          <t>Наименование субъекта Российской Федерации</t>
        </is>
      </c>
      <c r="D13" s="382" t="inlineStr">
        <is>
          <t>ХМАО - Югра</t>
        </is>
      </c>
    </row>
    <row r="14">
      <c r="B14" s="381" t="n">
        <v>3</v>
      </c>
      <c r="C14" s="388" t="inlineStr">
        <is>
          <t>Климатический район и подрайон</t>
        </is>
      </c>
      <c r="D14" s="382" t="inlineStr">
        <is>
          <t>IВ</t>
        </is>
      </c>
    </row>
    <row r="15">
      <c r="B15" s="381" t="n">
        <v>4</v>
      </c>
      <c r="C15" s="388" t="inlineStr">
        <is>
          <t>Мощность объекта</t>
        </is>
      </c>
      <c r="D15" s="382" t="n">
        <v>2</v>
      </c>
    </row>
    <row r="16" ht="63" customHeight="1" s="279">
      <c r="B16" s="381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82" t="inlineStr">
        <is>
          <t>Автотрансформатор АТДЦТН 150000/220/110</t>
        </is>
      </c>
    </row>
    <row r="17" ht="79.5" customHeight="1" s="279">
      <c r="B17" s="381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62">
        <f>SUM(D18:D21)</f>
        <v/>
      </c>
      <c r="E17" s="271" t="n"/>
    </row>
    <row r="18">
      <c r="B18" s="358" t="inlineStr">
        <is>
          <t>6.1</t>
        </is>
      </c>
      <c r="C18" s="388" t="inlineStr">
        <is>
          <t>строительно-монтажные работы</t>
        </is>
      </c>
      <c r="D18" s="362" t="n">
        <v>18409.16</v>
      </c>
    </row>
    <row r="19" ht="15.75" customHeight="1" s="279">
      <c r="B19" s="358" t="inlineStr">
        <is>
          <t>6.2</t>
        </is>
      </c>
      <c r="C19" s="388" t="inlineStr">
        <is>
          <t>оборудование и инвентарь</t>
        </is>
      </c>
      <c r="D19" s="362" t="n">
        <v>19345.57</v>
      </c>
    </row>
    <row r="20" ht="16.5" customHeight="1" s="279">
      <c r="B20" s="358" t="inlineStr">
        <is>
          <t>6.3</t>
        </is>
      </c>
      <c r="C20" s="388" t="inlineStr">
        <is>
          <t>пусконаладочные работы</t>
        </is>
      </c>
      <c r="D20" s="362" t="n"/>
    </row>
    <row r="21" ht="35.25" customHeight="1" s="279">
      <c r="B21" s="358" t="inlineStr">
        <is>
          <t>6.4</t>
        </is>
      </c>
      <c r="C21" s="250" t="inlineStr">
        <is>
          <t>прочие и лимитированные затраты</t>
        </is>
      </c>
      <c r="D21" s="362" t="n">
        <v>30940.01</v>
      </c>
    </row>
    <row r="22">
      <c r="B22" s="381" t="n">
        <v>7</v>
      </c>
      <c r="C22" s="250" t="inlineStr">
        <is>
          <t>Сопоставимый уровень цен</t>
        </is>
      </c>
      <c r="D22" s="363" t="inlineStr">
        <is>
          <t>3 квартал 2014 года</t>
        </is>
      </c>
      <c r="E22" s="248" t="n"/>
    </row>
    <row r="23" ht="78.75" customHeight="1" s="279">
      <c r="B23" s="381" t="n">
        <v>8</v>
      </c>
      <c r="C23" s="2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62">
        <f>D17</f>
        <v/>
      </c>
      <c r="E23" s="271" t="n"/>
    </row>
    <row r="24" ht="31.5" customHeight="1" s="279">
      <c r="B24" s="381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62">
        <f>D23/D15</f>
        <v/>
      </c>
      <c r="E24" s="248" t="n"/>
    </row>
    <row r="25">
      <c r="B25" s="381" t="n">
        <v>10</v>
      </c>
      <c r="C25" s="388" t="inlineStr">
        <is>
          <t>Примечание</t>
        </is>
      </c>
      <c r="D25" s="381" t="n"/>
    </row>
    <row r="26">
      <c r="B26" s="246" t="n"/>
      <c r="C26" s="245" t="n"/>
      <c r="D26" s="245" t="n"/>
    </row>
    <row r="27" ht="37.5" customHeight="1" s="279">
      <c r="B27" s="324" t="n"/>
    </row>
    <row r="28">
      <c r="B28" s="243" t="inlineStr">
        <is>
          <t>Составил ______________________    Р.Р. Шагеева</t>
        </is>
      </c>
    </row>
    <row r="29">
      <c r="B29" s="324" t="inlineStr">
        <is>
          <t xml:space="preserve">                         (подпись, инициалы, фамилия)</t>
        </is>
      </c>
    </row>
    <row r="31">
      <c r="B31" s="243" t="inlineStr">
        <is>
          <t>Проверил ______________________        А.В. Костянецкая</t>
        </is>
      </c>
    </row>
    <row r="32">
      <c r="B32" s="324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L23"/>
  <sheetViews>
    <sheetView view="pageBreakPreview" zoomScale="70" zoomScaleNormal="70" workbookViewId="0">
      <selection activeCell="C19" sqref="C19"/>
    </sheetView>
  </sheetViews>
  <sheetFormatPr baseColWidth="8" defaultColWidth="9.140625" defaultRowHeight="15.75"/>
  <cols>
    <col width="5.5703125" customWidth="1" style="243" min="1" max="1"/>
    <col width="9.140625" customWidth="1" style="243" min="2" max="2"/>
    <col width="35.28515625" customWidth="1" style="243" min="3" max="3"/>
    <col width="13.85546875" customWidth="1" style="243" min="4" max="4"/>
    <col width="24.85546875" customWidth="1" style="243" min="5" max="5"/>
    <col width="16" customWidth="1" style="243" min="6" max="6"/>
    <col width="14.85546875" customWidth="1" style="243" min="7" max="7"/>
    <col width="16.7109375" customWidth="1" style="243" min="8" max="8"/>
    <col width="13.85546875" customWidth="1" style="243" min="9" max="9"/>
    <col width="15.42578125" customWidth="1" style="243" min="10" max="10"/>
    <col width="18" customWidth="1" style="243" min="11" max="11"/>
    <col width="9.140625" customWidth="1" style="243" min="12" max="12"/>
  </cols>
  <sheetData>
    <row r="3">
      <c r="B3" s="372" t="inlineStr">
        <is>
          <t>Приложение № 2</t>
        </is>
      </c>
      <c r="K3" s="324" t="n"/>
    </row>
    <row r="4">
      <c r="B4" s="373" t="inlineStr">
        <is>
          <t>Расчет стоимости основных видов работ для выбора объекта-представителя</t>
        </is>
      </c>
    </row>
    <row r="5">
      <c r="B5" s="389" t="n"/>
      <c r="C5" s="389" t="n"/>
      <c r="D5" s="389" t="n"/>
      <c r="E5" s="389" t="n"/>
      <c r="F5" s="389" t="n"/>
      <c r="G5" s="389" t="n"/>
      <c r="H5" s="389" t="n"/>
      <c r="I5" s="389" t="n"/>
      <c r="J5" s="389" t="n"/>
      <c r="K5" s="389" t="n"/>
    </row>
    <row r="6">
      <c r="B6" s="384">
        <f>'Прил.1 Сравнит табл'!B7:D7</f>
        <v/>
      </c>
      <c r="K6" s="324" t="n"/>
    </row>
    <row r="7">
      <c r="B7" s="374">
        <f>'Прил.1 Сравнит табл'!B9:D9</f>
        <v/>
      </c>
    </row>
    <row r="8" ht="18.75" customHeight="1" s="279">
      <c r="B8" s="273" t="n"/>
    </row>
    <row r="9" ht="15.75" customHeight="1" s="279">
      <c r="B9" s="381" t="inlineStr">
        <is>
          <t>№ п/п</t>
        </is>
      </c>
      <c r="C9" s="38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81" t="inlineStr">
        <is>
          <t>Объект-представитель 1</t>
        </is>
      </c>
      <c r="E9" s="461" t="n"/>
      <c r="F9" s="461" t="n"/>
      <c r="G9" s="461" t="n"/>
      <c r="H9" s="461" t="n"/>
      <c r="I9" s="461" t="n"/>
      <c r="J9" s="462" t="n"/>
    </row>
    <row r="10" ht="15.75" customHeight="1" s="279">
      <c r="B10" s="463" t="n"/>
      <c r="C10" s="463" t="n"/>
      <c r="D10" s="381" t="inlineStr">
        <is>
          <t>Номер сметы</t>
        </is>
      </c>
      <c r="E10" s="381" t="inlineStr">
        <is>
          <t>Наименование сметы</t>
        </is>
      </c>
      <c r="F10" s="381" t="inlineStr">
        <is>
          <t>Сметная стоимость в уровне цен 3 кв. 2014 г., тыс. руб.</t>
        </is>
      </c>
      <c r="G10" s="461" t="n"/>
      <c r="H10" s="461" t="n"/>
      <c r="I10" s="461" t="n"/>
      <c r="J10" s="462" t="n"/>
    </row>
    <row r="11" ht="31.5" customHeight="1" s="279">
      <c r="B11" s="464" t="n"/>
      <c r="C11" s="464" t="n"/>
      <c r="D11" s="464" t="n"/>
      <c r="E11" s="464" t="n"/>
      <c r="F11" s="383" t="inlineStr">
        <is>
          <t>Строительные работы</t>
        </is>
      </c>
      <c r="G11" s="383" t="inlineStr">
        <is>
          <t>Монтажные работы</t>
        </is>
      </c>
      <c r="H11" s="383" t="inlineStr">
        <is>
          <t>Оборудование</t>
        </is>
      </c>
      <c r="I11" s="383" t="inlineStr">
        <is>
          <t>Прочее</t>
        </is>
      </c>
      <c r="J11" s="383" t="inlineStr">
        <is>
          <t>Всего</t>
        </is>
      </c>
    </row>
    <row r="12" ht="47.25" customHeight="1" s="279">
      <c r="B12" s="381" t="n">
        <v>1</v>
      </c>
      <c r="C12" s="382" t="inlineStr">
        <is>
          <t>Автотрансформатор АТДЦТН 150000/220/110</t>
        </is>
      </c>
      <c r="D12" s="358" t="inlineStr">
        <is>
          <t>02-06-01</t>
        </is>
      </c>
      <c r="E12" s="381" t="inlineStr">
        <is>
          <t>Установка автотрансформаторов 220 кВ</t>
        </is>
      </c>
      <c r="F12" s="465">
        <f>2434033*7.39/1000</f>
        <v/>
      </c>
      <c r="G12" s="465" t="n"/>
      <c r="H12" s="465">
        <f>3785580*4.04/1000</f>
        <v/>
      </c>
      <c r="I12" s="465">
        <f>3785580*7.93/1000</f>
        <v/>
      </c>
      <c r="J12" s="360">
        <f>SUM(F12:I12)</f>
        <v/>
      </c>
    </row>
    <row r="13" ht="47.25" customHeight="1" s="279">
      <c r="A13" s="243" t="n"/>
      <c r="B13" s="464" t="n"/>
      <c r="C13" s="464" t="n"/>
      <c r="D13" s="358" t="inlineStr">
        <is>
          <t>02-06-03</t>
        </is>
      </c>
      <c r="E13" s="381" t="inlineStr">
        <is>
          <t>Установка автотрансформаторов. Электротехнические решения</t>
        </is>
      </c>
      <c r="F13" s="465">
        <f>57058*7.39/1000</f>
        <v/>
      </c>
      <c r="G13" s="465" t="n"/>
      <c r="H13" s="465">
        <f>1002928*4.04/1000</f>
        <v/>
      </c>
      <c r="I13" s="465">
        <f>116061*7.93/1000</f>
        <v/>
      </c>
      <c r="J13" s="360">
        <f>SUM(F13:I13)</f>
        <v/>
      </c>
      <c r="K13" s="243" t="n"/>
      <c r="L13" s="243" t="n"/>
    </row>
    <row r="14" ht="15" customHeight="1" s="279">
      <c r="B14" s="379" t="inlineStr">
        <is>
          <t>Всего по объекту:</t>
        </is>
      </c>
      <c r="C14" s="466" t="n"/>
      <c r="D14" s="466" t="n"/>
      <c r="E14" s="467" t="n"/>
      <c r="F14" s="349">
        <f>SUM(F12:F13)</f>
        <v/>
      </c>
      <c r="G14" s="349" t="n"/>
      <c r="H14" s="349">
        <f>SUM(H12:H13)</f>
        <v/>
      </c>
      <c r="I14" s="349">
        <f>SUM(I12:I13)</f>
        <v/>
      </c>
      <c r="J14" s="349">
        <f>SUM(J12:J13)</f>
        <v/>
      </c>
    </row>
    <row r="15" ht="15.75" customHeight="1" s="279">
      <c r="B15" s="380" t="inlineStr">
        <is>
          <t>Всего по объекту в сопоставимом уровне цен 3 кв. 2014 г:</t>
        </is>
      </c>
      <c r="C15" s="461" t="n"/>
      <c r="D15" s="461" t="n"/>
      <c r="E15" s="462" t="n"/>
      <c r="F15" s="350">
        <f>F14</f>
        <v/>
      </c>
      <c r="G15" s="350" t="n"/>
      <c r="H15" s="350">
        <f>H14</f>
        <v/>
      </c>
      <c r="I15" s="350">
        <f>I14</f>
        <v/>
      </c>
      <c r="J15" s="350">
        <f>J14</f>
        <v/>
      </c>
    </row>
    <row r="16" ht="15" customHeight="1" s="279"/>
    <row r="17" ht="15" customHeight="1" s="279"/>
    <row r="18" ht="15" customHeight="1" s="279"/>
    <row r="19" ht="15" customHeight="1" s="279">
      <c r="C19" s="259" t="inlineStr">
        <is>
          <t>Составил ______________________    Р.Р. Шагеева</t>
        </is>
      </c>
      <c r="D19" s="301" t="n"/>
      <c r="E19" s="301" t="n"/>
    </row>
    <row r="20" ht="15" customHeight="1" s="279">
      <c r="C20" s="35" t="inlineStr">
        <is>
          <t xml:space="preserve">                         (подпись, инициалы, фамилия)</t>
        </is>
      </c>
      <c r="D20" s="301" t="n"/>
      <c r="E20" s="301" t="n"/>
    </row>
    <row r="21" ht="15" customHeight="1" s="279">
      <c r="C21" s="259" t="n"/>
      <c r="D21" s="301" t="n"/>
      <c r="E21" s="301" t="n"/>
    </row>
    <row r="22" ht="15" customHeight="1" s="279">
      <c r="C22" s="259" t="inlineStr">
        <is>
          <t>Проверил ______________________        А.В. Костянецкая</t>
        </is>
      </c>
      <c r="D22" s="301" t="n"/>
      <c r="E22" s="301" t="n"/>
    </row>
    <row r="23" ht="15" customHeight="1" s="279">
      <c r="C23" s="35" t="inlineStr">
        <is>
          <t xml:space="preserve">                        (подпись, инициалы, фамилия)</t>
        </is>
      </c>
      <c r="D23" s="301" t="n"/>
      <c r="E23" s="301" t="n"/>
    </row>
    <row r="24" ht="15" customHeight="1" s="279"/>
    <row r="25" ht="15" customHeight="1" s="279"/>
    <row r="26" ht="15" customHeight="1" s="279"/>
    <row r="27" ht="15" customHeight="1" s="279"/>
    <row r="28" ht="15" customHeight="1" s="279"/>
    <row r="29" ht="15" customHeight="1" s="279"/>
  </sheetData>
  <mergeCells count="14">
    <mergeCell ref="B3:J3"/>
    <mergeCell ref="D10:D11"/>
    <mergeCell ref="B4:K4"/>
    <mergeCell ref="B12:B13"/>
    <mergeCell ref="D9:J9"/>
    <mergeCell ref="C12:C13"/>
    <mergeCell ref="F10:J10"/>
    <mergeCell ref="B15:E15"/>
    <mergeCell ref="B7:K7"/>
    <mergeCell ref="B9:B11"/>
    <mergeCell ref="C9:C11"/>
    <mergeCell ref="E10:E11"/>
    <mergeCell ref="B6:J6"/>
    <mergeCell ref="B14:E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376"/>
  <sheetViews>
    <sheetView view="pageBreakPreview" topLeftCell="A361" zoomScale="85" workbookViewId="0">
      <selection activeCell="C372" sqref="C372"/>
    </sheetView>
  </sheetViews>
  <sheetFormatPr baseColWidth="8" defaultColWidth="9.140625" defaultRowHeight="15.75"/>
  <cols>
    <col width="9.140625" customWidth="1" style="243" min="1" max="1"/>
    <col width="12.5703125" customWidth="1" style="243" min="2" max="2"/>
    <col width="22.42578125" customWidth="1" style="243" min="3" max="3"/>
    <col width="49.7109375" customWidth="1" style="243" min="4" max="4"/>
    <col width="10.140625" customWidth="1" style="243" min="5" max="5"/>
    <col width="20.7109375" customWidth="1" style="243" min="6" max="6"/>
    <col width="20" customWidth="1" style="243" min="7" max="7"/>
    <col width="16.7109375" customWidth="1" style="324" min="8" max="8"/>
    <col width="9.140625" customWidth="1" style="243" min="9" max="10"/>
    <col width="15" customWidth="1" style="243" min="11" max="11"/>
    <col width="9.140625" customWidth="1" style="243" min="12" max="12"/>
  </cols>
  <sheetData>
    <row r="2">
      <c r="A2" s="372" t="inlineStr">
        <is>
          <t xml:space="preserve">Приложение № 3 </t>
        </is>
      </c>
    </row>
    <row r="3">
      <c r="A3" s="373" t="inlineStr">
        <is>
          <t>Объектная ресурсная ведомость</t>
        </is>
      </c>
    </row>
    <row r="4" ht="18.75" customHeight="1" s="279">
      <c r="A4" s="275" t="n"/>
      <c r="B4" s="275" t="n"/>
      <c r="C4" s="390" t="n"/>
    </row>
    <row r="5">
      <c r="A5" s="374" t="n"/>
    </row>
    <row r="6">
      <c r="A6" s="389" t="inlineStr">
        <is>
          <t>Наименование разрабатываемого показателя УНЦ -  Ячейка автотрансформатора АТ 220(150)/110/НН, мощность 150МВА</t>
        </is>
      </c>
    </row>
    <row r="7" s="279">
      <c r="A7" s="389" t="n"/>
      <c r="B7" s="389" t="n"/>
      <c r="C7" s="389" t="n"/>
      <c r="D7" s="389" t="n"/>
      <c r="E7" s="389" t="n"/>
      <c r="F7" s="389" t="n"/>
      <c r="G7" s="389" t="n"/>
      <c r="H7" s="389" t="n"/>
      <c r="I7" s="243" t="n"/>
      <c r="J7" s="243" t="n"/>
      <c r="K7" s="243" t="n"/>
      <c r="L7" s="243" t="n"/>
    </row>
    <row r="8">
      <c r="A8" s="384" t="n"/>
      <c r="B8" s="384" t="n"/>
      <c r="C8" s="384" t="n"/>
      <c r="D8" s="384" t="n"/>
      <c r="E8" s="384" t="n"/>
      <c r="F8" s="384" t="n"/>
      <c r="G8" s="384" t="n"/>
      <c r="H8" s="384" t="n"/>
    </row>
    <row r="9" ht="38.25" customHeight="1" s="279">
      <c r="A9" s="381" t="inlineStr">
        <is>
          <t>п/п</t>
        </is>
      </c>
      <c r="B9" s="381" t="inlineStr">
        <is>
          <t>№ЛСР</t>
        </is>
      </c>
      <c r="C9" s="381" t="inlineStr">
        <is>
          <t>Код ресурса</t>
        </is>
      </c>
      <c r="D9" s="381" t="inlineStr">
        <is>
          <t>Наименование ресурса</t>
        </is>
      </c>
      <c r="E9" s="381" t="inlineStr">
        <is>
          <t>Ед. изм.</t>
        </is>
      </c>
      <c r="F9" s="381" t="inlineStr">
        <is>
          <t>Кол-во единиц по данным объекта-представителя</t>
        </is>
      </c>
      <c r="G9" s="381" t="inlineStr">
        <is>
          <t>Сметная стоимость в ценах на 01.01.2000 (руб.)</t>
        </is>
      </c>
      <c r="H9" s="462" t="n"/>
    </row>
    <row r="10" ht="40.5" customHeight="1" s="279">
      <c r="A10" s="464" t="n"/>
      <c r="B10" s="464" t="n"/>
      <c r="C10" s="464" t="n"/>
      <c r="D10" s="464" t="n"/>
      <c r="E10" s="464" t="n"/>
      <c r="F10" s="464" t="n"/>
      <c r="G10" s="381" t="inlineStr">
        <is>
          <t>на ед.изм.</t>
        </is>
      </c>
      <c r="H10" s="381" t="inlineStr">
        <is>
          <t>общая</t>
        </is>
      </c>
    </row>
    <row r="11">
      <c r="A11" s="383" t="n">
        <v>1</v>
      </c>
      <c r="B11" s="383" t="n"/>
      <c r="C11" s="383" t="n">
        <v>2</v>
      </c>
      <c r="D11" s="383" t="inlineStr">
        <is>
          <t>З</t>
        </is>
      </c>
      <c r="E11" s="383" t="n">
        <v>4</v>
      </c>
      <c r="F11" s="383" t="n">
        <v>5</v>
      </c>
      <c r="G11" s="383" t="n">
        <v>6</v>
      </c>
      <c r="H11" s="383" t="n">
        <v>7</v>
      </c>
    </row>
    <row r="12" customFormat="1" s="255">
      <c r="A12" s="386" t="inlineStr">
        <is>
          <t>Затраты труда рабочих</t>
        </is>
      </c>
      <c r="B12" s="461" t="n"/>
      <c r="C12" s="461" t="n"/>
      <c r="D12" s="461" t="n"/>
      <c r="E12" s="462" t="n"/>
      <c r="F12" s="318">
        <f>SUM(F13:F38)</f>
        <v/>
      </c>
      <c r="G12" s="274" t="n"/>
      <c r="H12" s="318">
        <f>SUM(H13:H38)</f>
        <v/>
      </c>
    </row>
    <row r="13">
      <c r="A13" s="330" t="n">
        <v>1</v>
      </c>
      <c r="B13" s="351" t="n"/>
      <c r="C13" s="330" t="inlineStr">
        <is>
          <t>1-4-0</t>
        </is>
      </c>
      <c r="D13" s="403" t="inlineStr">
        <is>
          <t>Затраты труда рабочих (средний разряд работы 4,0)</t>
        </is>
      </c>
      <c r="E13" s="395" t="inlineStr">
        <is>
          <t>чел.-ч</t>
        </is>
      </c>
      <c r="F13" s="330" t="n">
        <v>10965.61</v>
      </c>
      <c r="G13" s="352" t="n">
        <v>9.619999999999999</v>
      </c>
      <c r="H13" s="333">
        <f>ROUND(F13*G13,2)</f>
        <v/>
      </c>
      <c r="J13" s="327" t="n"/>
    </row>
    <row r="14">
      <c r="A14" s="353" t="n">
        <v>2</v>
      </c>
      <c r="B14" s="351" t="n"/>
      <c r="C14" s="330" t="inlineStr">
        <is>
          <t>1-3-8</t>
        </is>
      </c>
      <c r="D14" s="403" t="inlineStr">
        <is>
          <t>Затраты труда рабочих (средний разряд работы 3,8)</t>
        </is>
      </c>
      <c r="E14" s="395" t="inlineStr">
        <is>
          <t>чел.-ч</t>
        </is>
      </c>
      <c r="F14" s="330" t="n">
        <v>971.41</v>
      </c>
      <c r="G14" s="352" t="n">
        <v>9.4</v>
      </c>
      <c r="H14" s="333">
        <f>ROUND(F14*G14,2)</f>
        <v/>
      </c>
      <c r="J14" s="327" t="n"/>
    </row>
    <row r="15">
      <c r="A15" s="395" t="n">
        <v>3</v>
      </c>
      <c r="B15" s="351" t="n"/>
      <c r="C15" s="330" t="inlineStr">
        <is>
          <t>1-4-3</t>
        </is>
      </c>
      <c r="D15" s="403" t="inlineStr">
        <is>
          <t>Затраты труда рабочих (средний разряд работы 4,3)</t>
        </is>
      </c>
      <c r="E15" s="395" t="inlineStr">
        <is>
          <t>чел.-ч</t>
        </is>
      </c>
      <c r="F15" s="330" t="n">
        <v>866.78</v>
      </c>
      <c r="G15" s="352" t="n">
        <v>10.06</v>
      </c>
      <c r="H15" s="333">
        <f>ROUND(F15*G15,2)</f>
        <v/>
      </c>
      <c r="J15" s="327" t="n"/>
    </row>
    <row r="16">
      <c r="A16" s="353" t="n">
        <v>4</v>
      </c>
      <c r="B16" s="351" t="n"/>
      <c r="C16" s="330" t="inlineStr">
        <is>
          <t>1-3-6</t>
        </is>
      </c>
      <c r="D16" s="403" t="inlineStr">
        <is>
          <t>Затраты труда рабочих (средний разряд работы 3,6)</t>
        </is>
      </c>
      <c r="E16" s="395" t="inlineStr">
        <is>
          <t>чел.-ч</t>
        </is>
      </c>
      <c r="F16" s="330" t="n">
        <v>898.83</v>
      </c>
      <c r="G16" s="352" t="n">
        <v>9.18</v>
      </c>
      <c r="H16" s="333">
        <f>ROUND(F16*G16,2)</f>
        <v/>
      </c>
      <c r="J16" s="327" t="n"/>
    </row>
    <row r="17">
      <c r="A17" s="395" t="n">
        <v>5</v>
      </c>
      <c r="B17" s="351" t="n"/>
      <c r="C17" s="330" t="inlineStr">
        <is>
          <t>1-4-9</t>
        </is>
      </c>
      <c r="D17" s="403" t="inlineStr">
        <is>
          <t>Затраты труда рабочих (средний разряд работы 4,9)</t>
        </is>
      </c>
      <c r="E17" s="395" t="inlineStr">
        <is>
          <t>чел.-ч</t>
        </is>
      </c>
      <c r="F17" s="330" t="n">
        <v>711.72</v>
      </c>
      <c r="G17" s="352" t="n">
        <v>10.94</v>
      </c>
      <c r="H17" s="333">
        <f>ROUND(F17*G17,2)</f>
        <v/>
      </c>
      <c r="J17" s="327" t="n"/>
    </row>
    <row r="18">
      <c r="A18" s="353" t="n">
        <v>6</v>
      </c>
      <c r="B18" s="351" t="n"/>
      <c r="C18" s="330" t="inlineStr">
        <is>
          <t>1-3-9</t>
        </is>
      </c>
      <c r="D18" s="403" t="inlineStr">
        <is>
          <t>Затраты труда рабочих (средний разряд работы 3,9)</t>
        </is>
      </c>
      <c r="E18" s="395" t="inlineStr">
        <is>
          <t>чел.-ч</t>
        </is>
      </c>
      <c r="F18" s="330" t="n">
        <v>587.23</v>
      </c>
      <c r="G18" s="352" t="n">
        <v>9.51</v>
      </c>
      <c r="H18" s="333">
        <f>ROUND(F18*G18,2)</f>
        <v/>
      </c>
      <c r="J18" s="327" t="n"/>
    </row>
    <row r="19">
      <c r="A19" s="395" t="n">
        <v>7</v>
      </c>
      <c r="B19" s="351" t="n"/>
      <c r="C19" s="330" t="inlineStr">
        <is>
          <t>1-2-9</t>
        </is>
      </c>
      <c r="D19" s="403" t="inlineStr">
        <is>
          <t>Затраты труда рабочих (средний разряд работы 2,9)</t>
        </is>
      </c>
      <c r="E19" s="395" t="inlineStr">
        <is>
          <t>чел.-ч</t>
        </is>
      </c>
      <c r="F19" s="330" t="n">
        <v>536.77</v>
      </c>
      <c r="G19" s="352" t="n">
        <v>8.460000000000001</v>
      </c>
      <c r="H19" s="333">
        <f>ROUND(F19*G19,2)</f>
        <v/>
      </c>
      <c r="J19" s="327" t="n"/>
    </row>
    <row r="20">
      <c r="A20" s="353" t="n">
        <v>8</v>
      </c>
      <c r="B20" s="351" t="n"/>
      <c r="C20" s="330" t="inlineStr">
        <is>
          <t>1-5-0</t>
        </is>
      </c>
      <c r="D20" s="403" t="inlineStr">
        <is>
          <t>Затраты труда рабочих (средний разряд работы 5,0)</t>
        </is>
      </c>
      <c r="E20" s="395" t="inlineStr">
        <is>
          <t>чел.-ч</t>
        </is>
      </c>
      <c r="F20" s="330" t="n">
        <v>358.8</v>
      </c>
      <c r="G20" s="352" t="n">
        <v>11.09</v>
      </c>
      <c r="H20" s="333">
        <f>ROUND(F20*G20,2)</f>
        <v/>
      </c>
      <c r="J20" s="327" t="n"/>
    </row>
    <row r="21">
      <c r="A21" s="395" t="n">
        <v>9</v>
      </c>
      <c r="B21" s="351" t="n"/>
      <c r="C21" s="330" t="inlineStr">
        <is>
          <t>1-1-5</t>
        </is>
      </c>
      <c r="D21" s="403" t="inlineStr">
        <is>
          <t>Затраты труда рабочих (средний разряд работы 1,5)</t>
        </is>
      </c>
      <c r="E21" s="395" t="inlineStr">
        <is>
          <t>чел.-ч</t>
        </is>
      </c>
      <c r="F21" s="395">
        <f>399.14+126.13</f>
        <v/>
      </c>
      <c r="G21" s="352" t="n">
        <v>7.5</v>
      </c>
      <c r="H21" s="333">
        <f>ROUND(F21*G21,2)</f>
        <v/>
      </c>
      <c r="J21" s="327" t="n"/>
    </row>
    <row r="22">
      <c r="A22" s="353" t="n">
        <v>10</v>
      </c>
      <c r="B22" s="351" t="n"/>
      <c r="C22" s="330" t="inlineStr">
        <is>
          <t>1-3-5</t>
        </is>
      </c>
      <c r="D22" s="403" t="inlineStr">
        <is>
          <t>Затраты труда рабочих (средний разряд работы 3,5)</t>
        </is>
      </c>
      <c r="E22" s="395" t="inlineStr">
        <is>
          <t>чел.-ч</t>
        </is>
      </c>
      <c r="F22" s="330" t="n">
        <v>430.38</v>
      </c>
      <c r="G22" s="352" t="n">
        <v>9.07</v>
      </c>
      <c r="H22" s="333">
        <f>ROUND(F22*G22,2)</f>
        <v/>
      </c>
      <c r="J22" s="327" t="n"/>
      <c r="K22" s="307" t="n"/>
    </row>
    <row r="23">
      <c r="A23" s="395" t="n">
        <v>11</v>
      </c>
      <c r="B23" s="351" t="n"/>
      <c r="C23" s="330" t="inlineStr">
        <is>
          <t>1-3-0</t>
        </is>
      </c>
      <c r="D23" s="403" t="inlineStr">
        <is>
          <t>Затраты труда рабочих (средний разряд работы 3,0)</t>
        </is>
      </c>
      <c r="E23" s="395" t="inlineStr">
        <is>
          <t>чел.-ч</t>
        </is>
      </c>
      <c r="F23" s="330" t="n">
        <v>437.96</v>
      </c>
      <c r="G23" s="352" t="n">
        <v>8.529999999999999</v>
      </c>
      <c r="H23" s="333">
        <f>ROUND(F23*G23,2)</f>
        <v/>
      </c>
      <c r="J23" s="327" t="n"/>
    </row>
    <row r="24">
      <c r="A24" s="353" t="n">
        <v>12</v>
      </c>
      <c r="B24" s="351" t="n"/>
      <c r="C24" s="330" t="inlineStr">
        <is>
          <t>1-2-8</t>
        </is>
      </c>
      <c r="D24" s="403" t="inlineStr">
        <is>
          <t>Затраты труда рабочих (средний разряд работы 2,8)</t>
        </is>
      </c>
      <c r="E24" s="395" t="inlineStr">
        <is>
          <t>чел.-ч</t>
        </is>
      </c>
      <c r="F24" s="330" t="n">
        <v>408.78</v>
      </c>
      <c r="G24" s="352" t="n">
        <v>8.380000000000001</v>
      </c>
      <c r="H24" s="333">
        <f>ROUND(F24*G24,2)</f>
        <v/>
      </c>
      <c r="J24" s="327" t="n"/>
    </row>
    <row r="25">
      <c r="A25" s="395" t="n">
        <v>13</v>
      </c>
      <c r="B25" s="351" t="n"/>
      <c r="C25" s="330" t="inlineStr">
        <is>
          <t>1-3-1</t>
        </is>
      </c>
      <c r="D25" s="403" t="inlineStr">
        <is>
          <t>Затраты труда рабочих (средний разряд работы 3,1)</t>
        </is>
      </c>
      <c r="E25" s="395" t="inlineStr">
        <is>
          <t>чел.-ч</t>
        </is>
      </c>
      <c r="F25" s="330" t="n">
        <v>322.87</v>
      </c>
      <c r="G25" s="352" t="n">
        <v>8.640000000000001</v>
      </c>
      <c r="H25" s="333">
        <f>ROUND(F25*G25,2)</f>
        <v/>
      </c>
      <c r="J25" s="327" t="n"/>
    </row>
    <row r="26">
      <c r="A26" s="353" t="n">
        <v>14</v>
      </c>
      <c r="B26" s="351" t="n"/>
      <c r="C26" s="330" t="inlineStr">
        <is>
          <t>1-3-3</t>
        </is>
      </c>
      <c r="D26" s="403" t="inlineStr">
        <is>
          <t>Затраты труда рабочих (средний разряд работы 3,3)</t>
        </is>
      </c>
      <c r="E26" s="395" t="inlineStr">
        <is>
          <t>чел.-ч</t>
        </is>
      </c>
      <c r="F26" s="330" t="n">
        <v>307.32</v>
      </c>
      <c r="G26" s="352" t="n">
        <v>8.859999999999999</v>
      </c>
      <c r="H26" s="333">
        <f>ROUND(F26*G26,2)</f>
        <v/>
      </c>
      <c r="J26" s="327" t="n"/>
    </row>
    <row r="27">
      <c r="A27" s="395" t="n">
        <v>15</v>
      </c>
      <c r="B27" s="351" t="n"/>
      <c r="C27" s="330" t="inlineStr">
        <is>
          <t>1-3-4</t>
        </is>
      </c>
      <c r="D27" s="403" t="inlineStr">
        <is>
          <t>Затраты труда рабочих (средний разряд работы 3,4)</t>
        </is>
      </c>
      <c r="E27" s="395" t="inlineStr">
        <is>
          <t>чел.-ч</t>
        </is>
      </c>
      <c r="F27" s="330" t="n">
        <v>179.42</v>
      </c>
      <c r="G27" s="352" t="n">
        <v>8.970000000000001</v>
      </c>
      <c r="H27" s="333">
        <f>ROUND(F27*G27,2)</f>
        <v/>
      </c>
      <c r="J27" s="327" t="n"/>
    </row>
    <row r="28">
      <c r="A28" s="353" t="n">
        <v>16</v>
      </c>
      <c r="B28" s="351" t="n"/>
      <c r="C28" s="330" t="inlineStr">
        <is>
          <t>1-2-5</t>
        </is>
      </c>
      <c r="D28" s="403" t="inlineStr">
        <is>
          <t>Затраты труда рабочих (средний разряд работы 2,5)</t>
        </is>
      </c>
      <c r="E28" s="395" t="inlineStr">
        <is>
          <t>чел.-ч</t>
        </is>
      </c>
      <c r="F28" s="330" t="n">
        <v>196.97</v>
      </c>
      <c r="G28" s="352" t="n">
        <v>8.17</v>
      </c>
      <c r="H28" s="333">
        <f>ROUND(F28*G28,2)</f>
        <v/>
      </c>
      <c r="J28" s="327" t="n"/>
    </row>
    <row r="29">
      <c r="A29" s="395" t="n">
        <v>17</v>
      </c>
      <c r="B29" s="351" t="n"/>
      <c r="C29" s="330" t="inlineStr">
        <is>
          <t>1-4-4</t>
        </is>
      </c>
      <c r="D29" s="403" t="inlineStr">
        <is>
          <t>Затраты труда рабочих (средний разряд работы 4,4)</t>
        </is>
      </c>
      <c r="E29" s="395" t="inlineStr">
        <is>
          <t>чел.-ч</t>
        </is>
      </c>
      <c r="F29" s="330" t="n">
        <v>120.92</v>
      </c>
      <c r="G29" s="352" t="n">
        <v>10.21</v>
      </c>
      <c r="H29" s="333">
        <f>ROUND(F29*G29,2)</f>
        <v/>
      </c>
      <c r="J29" s="327" t="n"/>
    </row>
    <row r="30">
      <c r="A30" s="353" t="n">
        <v>18</v>
      </c>
      <c r="B30" s="351" t="n"/>
      <c r="C30" s="330" t="inlineStr">
        <is>
          <t>1-4-1</t>
        </is>
      </c>
      <c r="D30" s="403" t="inlineStr">
        <is>
          <t>Затраты труда рабочих (средний разряд работы 4,1)</t>
        </is>
      </c>
      <c r="E30" s="395" t="inlineStr">
        <is>
          <t>чел.-ч</t>
        </is>
      </c>
      <c r="F30" s="330" t="n">
        <v>98.68000000000001</v>
      </c>
      <c r="G30" s="352" t="n">
        <v>9.76</v>
      </c>
      <c r="H30" s="333">
        <f>ROUND(F30*G30,2)</f>
        <v/>
      </c>
      <c r="J30" s="327" t="n"/>
    </row>
    <row r="31">
      <c r="A31" s="395" t="n">
        <v>19</v>
      </c>
      <c r="B31" s="351" t="n"/>
      <c r="C31" s="330" t="inlineStr">
        <is>
          <t>1-3-7</t>
        </is>
      </c>
      <c r="D31" s="403" t="inlineStr">
        <is>
          <t>Затраты труда рабочих (средний разряд работы 3,7)</t>
        </is>
      </c>
      <c r="E31" s="395" t="inlineStr">
        <is>
          <t>чел.-ч</t>
        </is>
      </c>
      <c r="F31" s="330" t="n">
        <v>38.95</v>
      </c>
      <c r="G31" s="352" t="n">
        <v>9.289999999999999</v>
      </c>
      <c r="H31" s="333">
        <f>ROUND(F31*G31,2)</f>
        <v/>
      </c>
      <c r="J31" s="327" t="n"/>
    </row>
    <row r="32">
      <c r="A32" s="353" t="n">
        <v>20</v>
      </c>
      <c r="B32" s="351" t="n"/>
      <c r="C32" s="330" t="inlineStr">
        <is>
          <t>1-2-0</t>
        </is>
      </c>
      <c r="D32" s="403" t="inlineStr">
        <is>
          <t>Затраты труда рабочих (средний разряд работы 2,0)</t>
        </is>
      </c>
      <c r="E32" s="395" t="inlineStr">
        <is>
          <t>чел.-ч</t>
        </is>
      </c>
      <c r="F32" s="330" t="n">
        <v>43.98</v>
      </c>
      <c r="G32" s="352" t="n">
        <v>7.8</v>
      </c>
      <c r="H32" s="333">
        <f>ROUND(F32*G32,2)</f>
        <v/>
      </c>
      <c r="J32" s="327" t="n"/>
    </row>
    <row r="33">
      <c r="A33" s="395" t="n">
        <v>21</v>
      </c>
      <c r="B33" s="351" t="n"/>
      <c r="C33" s="330" t="inlineStr">
        <is>
          <t>1-4-7</t>
        </is>
      </c>
      <c r="D33" s="403" t="inlineStr">
        <is>
          <t>Затраты труда рабочих (средний разряд работы 4,7)</t>
        </is>
      </c>
      <c r="E33" s="395" t="inlineStr">
        <is>
          <t>чел.-ч</t>
        </is>
      </c>
      <c r="F33" s="330" t="n">
        <v>18</v>
      </c>
      <c r="G33" s="352" t="n">
        <v>10.65</v>
      </c>
      <c r="H33" s="333">
        <f>ROUND(F33*G33,2)</f>
        <v/>
      </c>
      <c r="J33" s="327" t="n"/>
    </row>
    <row r="34">
      <c r="A34" s="353" t="n">
        <v>22</v>
      </c>
      <c r="B34" s="351" t="n"/>
      <c r="C34" s="330" t="inlineStr">
        <is>
          <t>1-4-5</t>
        </is>
      </c>
      <c r="D34" s="403" t="inlineStr">
        <is>
          <t>Затраты труда рабочих (средний разряд работы 4,5)</t>
        </is>
      </c>
      <c r="E34" s="395" t="inlineStr">
        <is>
          <t>чел.-ч</t>
        </is>
      </c>
      <c r="F34" s="330" t="n">
        <v>12.26</v>
      </c>
      <c r="G34" s="352" t="n">
        <v>10.35</v>
      </c>
      <c r="H34" s="333">
        <f>ROUND(F34*G34,2)</f>
        <v/>
      </c>
      <c r="J34" s="327" t="n"/>
    </row>
    <row r="35">
      <c r="A35" s="395" t="n">
        <v>23</v>
      </c>
      <c r="B35" s="351" t="n"/>
      <c r="C35" s="330" t="inlineStr">
        <is>
          <t>1-2-2</t>
        </is>
      </c>
      <c r="D35" s="403" t="inlineStr">
        <is>
          <t>Затраты труда рабочих (средний разряд работы 2,2)</t>
        </is>
      </c>
      <c r="E35" s="395" t="inlineStr">
        <is>
          <t>чел.-ч</t>
        </is>
      </c>
      <c r="F35" s="330" t="n">
        <v>15.27</v>
      </c>
      <c r="G35" s="352" t="n">
        <v>7.94</v>
      </c>
      <c r="H35" s="333">
        <f>ROUND(F35*G35,2)</f>
        <v/>
      </c>
      <c r="J35" s="327" t="n"/>
    </row>
    <row r="36">
      <c r="A36" s="353" t="n">
        <v>24</v>
      </c>
      <c r="B36" s="351" t="n"/>
      <c r="C36" s="330" t="inlineStr">
        <is>
          <t>1-2-4</t>
        </is>
      </c>
      <c r="D36" s="403" t="inlineStr">
        <is>
          <t>Затраты труда рабочих (средний разряд работы 2,4)</t>
        </is>
      </c>
      <c r="E36" s="395" t="inlineStr">
        <is>
          <t>чел.-ч</t>
        </is>
      </c>
      <c r="F36" s="330" t="n">
        <v>13.6</v>
      </c>
      <c r="G36" s="352" t="n">
        <v>8.09</v>
      </c>
      <c r="H36" s="333">
        <f>ROUND(F36*G36,2)</f>
        <v/>
      </c>
      <c r="J36" s="327" t="n"/>
    </row>
    <row r="37">
      <c r="A37" s="395" t="n">
        <v>25</v>
      </c>
      <c r="B37" s="351" t="n"/>
      <c r="C37" s="330" t="inlineStr">
        <is>
          <t>1-4-2</t>
        </is>
      </c>
      <c r="D37" s="403" t="inlineStr">
        <is>
          <t>Затраты труда рабочих (средний разряд работы 4,2)</t>
        </is>
      </c>
      <c r="E37" s="395" t="inlineStr">
        <is>
          <t>чел.-ч</t>
        </is>
      </c>
      <c r="F37" s="330" t="n">
        <v>9.23</v>
      </c>
      <c r="G37" s="352" t="n">
        <v>9.92</v>
      </c>
      <c r="H37" s="333">
        <f>ROUND(F37*G37,2)</f>
        <v/>
      </c>
      <c r="J37" s="327" t="n"/>
    </row>
    <row r="38">
      <c r="A38" s="353" t="n">
        <v>26</v>
      </c>
      <c r="B38" s="351" t="n"/>
      <c r="C38" s="330" t="inlineStr">
        <is>
          <t>1-2-7</t>
        </is>
      </c>
      <c r="D38" s="403" t="inlineStr">
        <is>
          <t>Затраты труда рабочих (средний разряд работы 2,7)</t>
        </is>
      </c>
      <c r="E38" s="395" t="inlineStr">
        <is>
          <t>чел.-ч</t>
        </is>
      </c>
      <c r="F38" s="330" t="n">
        <v>6.23</v>
      </c>
      <c r="G38" s="352" t="n">
        <v>8.31</v>
      </c>
      <c r="H38" s="333">
        <f>ROUND(F38*G38,2)</f>
        <v/>
      </c>
      <c r="J38" s="327" t="n"/>
    </row>
    <row r="39">
      <c r="A39" s="385" t="inlineStr">
        <is>
          <t>Затраты труда машинистов</t>
        </is>
      </c>
      <c r="B39" s="461" t="n"/>
      <c r="C39" s="461" t="n"/>
      <c r="D39" s="461" t="n"/>
      <c r="E39" s="462" t="n"/>
      <c r="F39" s="386" t="n"/>
      <c r="G39" s="355" t="n"/>
      <c r="H39" s="318">
        <f>H40</f>
        <v/>
      </c>
    </row>
    <row r="40">
      <c r="A40" s="395" t="n">
        <v>27</v>
      </c>
      <c r="B40" s="387" t="n"/>
      <c r="C40" s="330" t="n">
        <v>2</v>
      </c>
      <c r="D40" s="403" t="inlineStr">
        <is>
          <t>Затраты труда машинистов</t>
        </is>
      </c>
      <c r="E40" s="395" t="inlineStr">
        <is>
          <t>чел.-ч</t>
        </is>
      </c>
      <c r="F40" s="357" t="n">
        <v>2347.27</v>
      </c>
      <c r="G40" s="333" t="n">
        <v>0</v>
      </c>
      <c r="H40" s="288" t="n">
        <v>33262.33</v>
      </c>
      <c r="J40" s="327" t="n"/>
    </row>
    <row r="41" customFormat="1" s="255">
      <c r="A41" s="386" t="inlineStr">
        <is>
          <t>Машины и механизмы</t>
        </is>
      </c>
      <c r="B41" s="461" t="n"/>
      <c r="C41" s="461" t="n"/>
      <c r="D41" s="461" t="n"/>
      <c r="E41" s="462" t="n"/>
      <c r="F41" s="386" t="n"/>
      <c r="G41" s="355" t="n"/>
      <c r="H41" s="318">
        <f>SUM(H42:H122)</f>
        <v/>
      </c>
      <c r="J41" s="328" t="n"/>
    </row>
    <row r="42" ht="25.5" customHeight="1" s="279">
      <c r="A42" s="395" t="n">
        <v>28</v>
      </c>
      <c r="B42" s="387" t="n"/>
      <c r="C42" s="330" t="inlineStr">
        <is>
          <t>91.02.02-003</t>
        </is>
      </c>
      <c r="D42" s="403" t="inlineStr">
        <is>
          <t>Агрегаты копровые без дизель-молота на базе экскаватора с емкостью ковша 1 м3</t>
        </is>
      </c>
      <c r="E42" s="395" t="inlineStr">
        <is>
          <t>маш.-ч</t>
        </is>
      </c>
      <c r="F42" s="313" t="n">
        <v>143.94</v>
      </c>
      <c r="G42" s="405" t="n">
        <v>200.67</v>
      </c>
      <c r="H42" s="333">
        <f>ROUND(F42*G42,2)</f>
        <v/>
      </c>
      <c r="I42" s="277" t="n"/>
      <c r="J42" s="276" t="n"/>
      <c r="L42" s="277" t="n"/>
    </row>
    <row r="43" ht="38.25" customFormat="1" customHeight="1" s="255">
      <c r="A43" s="395" t="n">
        <v>29</v>
      </c>
      <c r="B43" s="387" t="n"/>
      <c r="C43" s="330" t="inlineStr">
        <is>
          <t>91.18.01-007</t>
        </is>
      </c>
      <c r="D43" s="403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43" s="395" t="inlineStr">
        <is>
          <t>маш.-ч</t>
        </is>
      </c>
      <c r="F43" s="313" t="n">
        <v>275.42</v>
      </c>
      <c r="G43" s="405" t="n">
        <v>90</v>
      </c>
      <c r="H43" s="333">
        <f>ROUND(F43*G43,2)</f>
        <v/>
      </c>
      <c r="I43" s="277" t="n"/>
      <c r="L43" s="277" t="n"/>
    </row>
    <row r="44" ht="38.25" customHeight="1" s="279">
      <c r="A44" s="395" t="n">
        <v>30</v>
      </c>
      <c r="B44" s="387" t="n"/>
      <c r="C44" s="330" t="inlineStr">
        <is>
          <t>91.04.01-021</t>
        </is>
      </c>
      <c r="D44" s="403" t="inlineStr">
        <is>
          <t>Комплекты оборудования шнекового бурения на базе автомобиля глубина бурения до 50 м, грузоподъемность мачты 3,7 т</t>
        </is>
      </c>
      <c r="E44" s="395" t="inlineStr">
        <is>
          <t>маш.-ч</t>
        </is>
      </c>
      <c r="F44" s="313" t="n">
        <v>260.5</v>
      </c>
      <c r="G44" s="405" t="n">
        <v>87.59999999999999</v>
      </c>
      <c r="H44" s="333">
        <f>ROUND(F44*G44,2)</f>
        <v/>
      </c>
      <c r="I44" s="277" t="n"/>
      <c r="L44" s="277" t="n"/>
    </row>
    <row r="45">
      <c r="A45" s="395" t="n">
        <v>31</v>
      </c>
      <c r="B45" s="387" t="n"/>
      <c r="C45" s="330" t="inlineStr">
        <is>
          <t>91.10.05-006</t>
        </is>
      </c>
      <c r="D45" s="403" t="inlineStr">
        <is>
          <t>Трубоукладчики, номинальная грузоподъемность 6,3 т</t>
        </is>
      </c>
      <c r="E45" s="395" t="inlineStr">
        <is>
          <t>маш.-ч</t>
        </is>
      </c>
      <c r="F45" s="313" t="n">
        <v>105.09</v>
      </c>
      <c r="G45" s="405" t="n">
        <v>160.03</v>
      </c>
      <c r="H45" s="333">
        <f>ROUND(F45*G45,2)</f>
        <v/>
      </c>
      <c r="I45" s="277" t="n"/>
      <c r="L45" s="277" t="n"/>
    </row>
    <row r="46">
      <c r="A46" s="395" t="n">
        <v>32</v>
      </c>
      <c r="B46" s="387" t="n"/>
      <c r="C46" s="330" t="inlineStr">
        <is>
          <t>91.21.22-447</t>
        </is>
      </c>
      <c r="D46" s="403" t="inlineStr">
        <is>
          <t>Установки электрометаллизационные</t>
        </is>
      </c>
      <c r="E46" s="395" t="inlineStr">
        <is>
          <t>маш.-ч</t>
        </is>
      </c>
      <c r="F46" s="313" t="n">
        <v>219.08</v>
      </c>
      <c r="G46" s="405" t="n">
        <v>74.23999999999999</v>
      </c>
      <c r="H46" s="333">
        <f>ROUND(F46*G46,2)</f>
        <v/>
      </c>
      <c r="I46" s="277" t="n"/>
      <c r="L46" s="277" t="n"/>
    </row>
    <row r="47" ht="25.5" customHeight="1" s="279">
      <c r="A47" s="395" t="n">
        <v>33</v>
      </c>
      <c r="B47" s="387" t="n"/>
      <c r="C47" s="330" t="inlineStr">
        <is>
          <t>91.17.04-033</t>
        </is>
      </c>
      <c r="D47" s="403" t="inlineStr">
        <is>
          <t>Агрегаты сварочные двухпостовые для ручной сварки на тракторе, мощность 79 кВт (108 л.с.)</t>
        </is>
      </c>
      <c r="E47" s="395" t="inlineStr">
        <is>
          <t>маш.-ч</t>
        </is>
      </c>
      <c r="F47" s="313" t="n">
        <v>120.16</v>
      </c>
      <c r="G47" s="405" t="n">
        <v>133.97</v>
      </c>
      <c r="H47" s="333">
        <f>ROUND(F47*G47,2)</f>
        <v/>
      </c>
      <c r="I47" s="277" t="n"/>
      <c r="L47" s="277" t="n"/>
    </row>
    <row r="48" ht="25.5" customHeight="1" s="279">
      <c r="A48" s="395" t="n">
        <v>34</v>
      </c>
      <c r="B48" s="387" t="n"/>
      <c r="C48" s="330" t="inlineStr">
        <is>
          <t>91.21.22-432</t>
        </is>
      </c>
      <c r="D48" s="403" t="inlineStr">
        <is>
          <t>Установки вакуумной обработки трансформаторного масла</t>
        </is>
      </c>
      <c r="E48" s="395" t="inlineStr">
        <is>
          <t>маш.-ч</t>
        </is>
      </c>
      <c r="F48" s="313" t="n">
        <v>181.28</v>
      </c>
      <c r="G48" s="405" t="n">
        <v>77.03</v>
      </c>
      <c r="H48" s="333">
        <f>ROUND(F48*G48,2)</f>
        <v/>
      </c>
      <c r="I48" s="277" t="n"/>
    </row>
    <row r="49">
      <c r="A49" s="395" t="n">
        <v>35</v>
      </c>
      <c r="B49" s="387" t="n"/>
      <c r="C49" s="330" t="inlineStr">
        <is>
          <t>91.14.03-002</t>
        </is>
      </c>
      <c r="D49" s="403" t="inlineStr">
        <is>
          <t>Автомобили-самосвалы, грузоподъемность до 10 т</t>
        </is>
      </c>
      <c r="E49" s="395" t="inlineStr">
        <is>
          <t>маш.-ч</t>
        </is>
      </c>
      <c r="F49" s="397">
        <f>158.18+11.63</f>
        <v/>
      </c>
      <c r="G49" s="405" t="n">
        <v>87.48999999999999</v>
      </c>
      <c r="H49" s="333">
        <f>ROUND(F49*G49,2)</f>
        <v/>
      </c>
    </row>
    <row r="50">
      <c r="A50" s="395" t="n">
        <v>36</v>
      </c>
      <c r="B50" s="387" t="n"/>
      <c r="C50" s="330" t="inlineStr">
        <is>
          <t>91.02.03-024</t>
        </is>
      </c>
      <c r="D50" s="403" t="inlineStr">
        <is>
          <t>Дизель-молоты 2,5 т</t>
        </is>
      </c>
      <c r="E50" s="395" t="inlineStr">
        <is>
          <t>маш.-ч</t>
        </is>
      </c>
      <c r="F50" s="313" t="n">
        <v>187.14</v>
      </c>
      <c r="G50" s="405" t="n">
        <v>70.67</v>
      </c>
      <c r="H50" s="333">
        <f>ROUND(F50*G50,2)</f>
        <v/>
      </c>
    </row>
    <row r="51" ht="25.5" customHeight="1" s="279">
      <c r="A51" s="395" t="n">
        <v>37</v>
      </c>
      <c r="B51" s="387" t="n"/>
      <c r="C51" s="330" t="inlineStr">
        <is>
          <t>91.02.02-001</t>
        </is>
      </c>
      <c r="D51" s="403" t="inlineStr">
        <is>
          <t>Агрегаты копровые без дизель-молота на базе трактора мощностью 80 кВт (108 л.с.)</t>
        </is>
      </c>
      <c r="E51" s="395" t="inlineStr">
        <is>
          <t>маш.-ч</t>
        </is>
      </c>
      <c r="F51" s="313" t="n">
        <v>43.2</v>
      </c>
      <c r="G51" s="405" t="n">
        <v>239.25</v>
      </c>
      <c r="H51" s="333">
        <f>ROUND(F51*G51,2)</f>
        <v/>
      </c>
    </row>
    <row r="52">
      <c r="A52" s="395" t="n">
        <v>38</v>
      </c>
      <c r="B52" s="387" t="n"/>
      <c r="C52" s="330" t="inlineStr">
        <is>
          <t>91.14.02-001</t>
        </is>
      </c>
      <c r="D52" s="403" t="inlineStr">
        <is>
          <t>Автомобили бортовые, грузоподъемность до 5 т</t>
        </is>
      </c>
      <c r="E52" s="395" t="inlineStr">
        <is>
          <t>маш.-ч</t>
        </is>
      </c>
      <c r="F52" s="313" t="n">
        <v>155.17</v>
      </c>
      <c r="G52" s="405" t="n">
        <v>65.70999999999999</v>
      </c>
      <c r="H52" s="333">
        <f>ROUND(F52*G52,2)</f>
        <v/>
      </c>
    </row>
    <row r="53">
      <c r="A53" s="395" t="n">
        <v>39</v>
      </c>
      <c r="B53" s="387" t="n"/>
      <c r="C53" s="330" t="inlineStr">
        <is>
          <t>91.05.06-012</t>
        </is>
      </c>
      <c r="D53" s="403" t="inlineStr">
        <is>
          <t>Краны на гусеничном ходу, грузоподъемность до 16 т</t>
        </is>
      </c>
      <c r="E53" s="395" t="inlineStr">
        <is>
          <t>маш.-ч</t>
        </is>
      </c>
      <c r="F53" s="313" t="n">
        <v>95.16</v>
      </c>
      <c r="G53" s="405" t="n">
        <v>96.89</v>
      </c>
      <c r="H53" s="333">
        <f>ROUND(F53*G53,2)</f>
        <v/>
      </c>
    </row>
    <row r="54" ht="25.5" customHeight="1" s="279">
      <c r="A54" s="395" t="n">
        <v>40</v>
      </c>
      <c r="B54" s="387" t="n"/>
      <c r="C54" s="330" t="inlineStr">
        <is>
          <t>91.01.05-085</t>
        </is>
      </c>
      <c r="D54" s="403" t="inlineStr">
        <is>
          <t>Экскаваторы одноковшовые дизельные на гусеничном ходу, емкость ковша 0,5 м3</t>
        </is>
      </c>
      <c r="E54" s="395" t="inlineStr">
        <is>
          <t>маш.-ч</t>
        </is>
      </c>
      <c r="F54" s="313" t="n">
        <v>83.31</v>
      </c>
      <c r="G54" s="405" t="n">
        <v>100</v>
      </c>
      <c r="H54" s="333">
        <f>ROUND(F54*G54,2)</f>
        <v/>
      </c>
    </row>
    <row r="55" ht="25.5" customHeight="1" s="279">
      <c r="A55" s="395" t="n">
        <v>41</v>
      </c>
      <c r="B55" s="387" t="n"/>
      <c r="C55" s="330" t="inlineStr">
        <is>
          <t>91.10.05-001</t>
        </is>
      </c>
      <c r="D55" s="403" t="inlineStr">
        <is>
          <t>Трубоукладчики для труб диаметром 800-1000 мм, грузоподъемность 35 т</t>
        </is>
      </c>
      <c r="E55" s="395" t="inlineStr">
        <is>
          <t>маш.-ч</t>
        </is>
      </c>
      <c r="F55" s="313" t="n">
        <v>38.1</v>
      </c>
      <c r="G55" s="405" t="n">
        <v>175.35</v>
      </c>
      <c r="H55" s="333">
        <f>ROUND(F55*G55,2)</f>
        <v/>
      </c>
    </row>
    <row r="56">
      <c r="A56" s="395" t="n">
        <v>42</v>
      </c>
      <c r="B56" s="387" t="n"/>
      <c r="C56" s="330" t="inlineStr">
        <is>
          <t>91.21.18-011</t>
        </is>
      </c>
      <c r="D56" s="403" t="inlineStr">
        <is>
          <t>Маслоподогреватели</t>
        </is>
      </c>
      <c r="E56" s="395" t="inlineStr">
        <is>
          <t>маш.-ч</t>
        </is>
      </c>
      <c r="F56" s="313" t="n">
        <v>132.92</v>
      </c>
      <c r="G56" s="405" t="n">
        <v>38.87</v>
      </c>
      <c r="H56" s="333">
        <f>ROUND(F56*G56,2)</f>
        <v/>
      </c>
      <c r="J56" s="257" t="n"/>
      <c r="L56" s="277" t="n"/>
    </row>
    <row r="57" customFormat="1" s="255">
      <c r="A57" s="395" t="n">
        <v>43</v>
      </c>
      <c r="B57" s="387" t="n"/>
      <c r="C57" s="330" t="inlineStr">
        <is>
          <t>91.06.06-042</t>
        </is>
      </c>
      <c r="D57" s="403" t="inlineStr">
        <is>
          <t>Подъемники гидравлические, высота подъема 10 м</t>
        </is>
      </c>
      <c r="E57" s="395" t="inlineStr">
        <is>
          <t>маш.-ч</t>
        </is>
      </c>
      <c r="F57" s="313" t="n">
        <v>165.66</v>
      </c>
      <c r="G57" s="405" t="n">
        <v>29.6</v>
      </c>
      <c r="H57" s="333">
        <f>ROUND(F57*G57,2)</f>
        <v/>
      </c>
      <c r="L57" s="277" t="n"/>
    </row>
    <row r="58">
      <c r="A58" s="395" t="n">
        <v>44</v>
      </c>
      <c r="B58" s="387" t="n"/>
      <c r="C58" s="330" t="inlineStr">
        <is>
          <t>91.10.01-002</t>
        </is>
      </c>
      <c r="D58" s="403" t="inlineStr">
        <is>
          <t>Агрегаты наполнительно-опрессовочные до 300 м3/ч</t>
        </is>
      </c>
      <c r="E58" s="395" t="inlineStr">
        <is>
          <t>маш.-ч</t>
        </is>
      </c>
      <c r="F58" s="313" t="n">
        <v>14.79</v>
      </c>
      <c r="G58" s="405" t="n">
        <v>287.99</v>
      </c>
      <c r="H58" s="333">
        <f>ROUND(F58*G58,2)</f>
        <v/>
      </c>
      <c r="L58" s="277" t="n"/>
    </row>
    <row r="59">
      <c r="A59" s="395" t="n">
        <v>45</v>
      </c>
      <c r="B59" s="387" t="n"/>
      <c r="C59" s="330" t="inlineStr">
        <is>
          <t>91.01.01-036</t>
        </is>
      </c>
      <c r="D59" s="403" t="inlineStr">
        <is>
          <t>Бульдозеры, мощность 96 кВт (130 л.с.)</t>
        </is>
      </c>
      <c r="E59" s="395" t="inlineStr">
        <is>
          <t>маш.-ч</t>
        </is>
      </c>
      <c r="F59" s="313" t="n">
        <v>38.16</v>
      </c>
      <c r="G59" s="405" t="n">
        <v>94.05</v>
      </c>
      <c r="H59" s="333">
        <f>ROUND(F59*G59,2)</f>
        <v/>
      </c>
      <c r="L59" s="277" t="n"/>
    </row>
    <row r="60">
      <c r="A60" s="395" t="n">
        <v>46</v>
      </c>
      <c r="B60" s="387" t="n"/>
      <c r="C60" s="330" t="inlineStr">
        <is>
          <t>91.06.06-014</t>
        </is>
      </c>
      <c r="D60" s="403" t="inlineStr">
        <is>
          <t>Автогидроподъемники, высота подъема 28 м</t>
        </is>
      </c>
      <c r="E60" s="395" t="inlineStr">
        <is>
          <t>маш.-ч</t>
        </is>
      </c>
      <c r="F60" s="313" t="n">
        <v>14.16</v>
      </c>
      <c r="G60" s="405" t="n">
        <v>243.49</v>
      </c>
      <c r="H60" s="333">
        <f>ROUND(F60*G60,2)</f>
        <v/>
      </c>
      <c r="L60" s="277" t="n"/>
    </row>
    <row r="61">
      <c r="A61" s="395" t="n">
        <v>47</v>
      </c>
      <c r="B61" s="387" t="n"/>
      <c r="C61" s="330" t="n">
        <v>350401</v>
      </c>
      <c r="D61" s="403" t="inlineStr">
        <is>
          <t>Насос вакуумный 3,6 м3/мин</t>
        </is>
      </c>
      <c r="E61" s="395" t="inlineStr">
        <is>
          <t>маш.-ч</t>
        </is>
      </c>
      <c r="F61" s="313" t="n">
        <v>508.8</v>
      </c>
      <c r="G61" s="405" t="n">
        <v>6.28</v>
      </c>
      <c r="H61" s="333">
        <f>ROUND(F61*G61,2)</f>
        <v/>
      </c>
      <c r="L61" s="277" t="n"/>
    </row>
    <row r="62">
      <c r="A62" s="395" t="n">
        <v>48</v>
      </c>
      <c r="B62" s="387" t="n"/>
      <c r="C62" s="330" t="n">
        <v>351051</v>
      </c>
      <c r="D62" s="403" t="inlineStr">
        <is>
          <t>Установка передвижная цеолитовая</t>
        </is>
      </c>
      <c r="E62" s="395" t="inlineStr">
        <is>
          <t>маш.-ч</t>
        </is>
      </c>
      <c r="F62" s="313" t="n">
        <v>76.92</v>
      </c>
      <c r="G62" s="405" t="n">
        <v>38.65</v>
      </c>
      <c r="H62" s="333">
        <f>ROUND(F62*G62,2)</f>
        <v/>
      </c>
    </row>
    <row r="63" ht="25.5" customHeight="1" s="279">
      <c r="A63" s="395" t="n">
        <v>49</v>
      </c>
      <c r="B63" s="387" t="n"/>
      <c r="C63" s="330" t="n">
        <v>150702</v>
      </c>
      <c r="D63" s="403" t="inlineStr">
        <is>
          <t>Трубоукладчики для труб диаметром до 700 мм грузоподъемностью 12,5 т</t>
        </is>
      </c>
      <c r="E63" s="395" t="inlineStr">
        <is>
          <t>маш.-ч</t>
        </is>
      </c>
      <c r="F63" s="313" t="n">
        <v>18.91</v>
      </c>
      <c r="G63" s="405" t="n">
        <v>152.5</v>
      </c>
      <c r="H63" s="333">
        <f>ROUND(F63*G63,2)</f>
        <v/>
      </c>
    </row>
    <row r="64" ht="25.5" customHeight="1" s="279">
      <c r="A64" s="395" t="n">
        <v>50</v>
      </c>
      <c r="B64" s="387" t="n"/>
      <c r="C64" s="330" t="n">
        <v>21401</v>
      </c>
      <c r="D64" s="403" t="inlineStr">
        <is>
          <t>Краны на пневмоколесном ходу при работе на монтаже технологического оборудования 16 т</t>
        </is>
      </c>
      <c r="E64" s="395" t="inlineStr">
        <is>
          <t>маш.-ч</t>
        </is>
      </c>
      <c r="F64" s="313" t="n">
        <v>21.06</v>
      </c>
      <c r="G64" s="405" t="n">
        <v>131.16</v>
      </c>
      <c r="H64" s="333">
        <f>ROUND(F64*G64,2)</f>
        <v/>
      </c>
    </row>
    <row r="65" ht="25.5" customHeight="1" s="279">
      <c r="A65" s="395" t="n">
        <v>51</v>
      </c>
      <c r="B65" s="387" t="n"/>
      <c r="C65" s="330" t="n">
        <v>350100</v>
      </c>
      <c r="D65" s="403" t="inlineStr">
        <is>
          <t>Выпрямитель полупроводниковый для подогрева трансформаторов</t>
        </is>
      </c>
      <c r="E65" s="395" t="inlineStr">
        <is>
          <t>маш.-ч</t>
        </is>
      </c>
      <c r="F65" s="313" t="n">
        <v>647.4</v>
      </c>
      <c r="G65" s="405" t="n">
        <v>3.82</v>
      </c>
      <c r="H65" s="333">
        <f>ROUND(F65*G65,2)</f>
        <v/>
      </c>
    </row>
    <row r="66" ht="25.5" customHeight="1" s="279">
      <c r="A66" s="395" t="n">
        <v>52</v>
      </c>
      <c r="B66" s="387" t="n"/>
      <c r="C66" s="330" t="n">
        <v>40502</v>
      </c>
      <c r="D66" s="403" t="inlineStr">
        <is>
          <t>Установки для сварки ручной дуговой (постоянного тока)</t>
        </is>
      </c>
      <c r="E66" s="395" t="inlineStr">
        <is>
          <t>маш.-ч</t>
        </is>
      </c>
      <c r="F66" s="313" t="n">
        <v>260.68</v>
      </c>
      <c r="G66" s="405" t="n">
        <v>8.1</v>
      </c>
      <c r="H66" s="333">
        <f>ROUND(F66*G66,2)</f>
        <v/>
      </c>
    </row>
    <row r="67" ht="25.5" customHeight="1" s="279">
      <c r="A67" s="395" t="n">
        <v>53</v>
      </c>
      <c r="B67" s="387" t="n"/>
      <c r="C67" s="330" t="n">
        <v>30408</v>
      </c>
      <c r="D67" s="403" t="inlineStr">
        <is>
          <t>Лебедки электрические тяговым усилием 156,96 кН (16 т)</t>
        </is>
      </c>
      <c r="E67" s="395" t="inlineStr">
        <is>
          <t>маш.-ч</t>
        </is>
      </c>
      <c r="F67" s="313" t="n">
        <v>14.79</v>
      </c>
      <c r="G67" s="405" t="n">
        <v>131.44</v>
      </c>
      <c r="H67" s="333">
        <f>ROUND(F67*G67,2)</f>
        <v/>
      </c>
    </row>
    <row r="68" ht="25.5" customHeight="1" s="279">
      <c r="A68" s="395" t="n">
        <v>54</v>
      </c>
      <c r="B68" s="387" t="n"/>
      <c r="C68" s="330" t="n">
        <v>20121</v>
      </c>
      <c r="D68" s="403" t="inlineStr">
        <is>
          <t>Краны башенные при работе на монтаже технологического оборудования 25-75 т</t>
        </is>
      </c>
      <c r="E68" s="395" t="inlineStr">
        <is>
          <t>маш.-ч</t>
        </is>
      </c>
      <c r="F68" s="313" t="n">
        <v>4.48</v>
      </c>
      <c r="G68" s="405" t="n">
        <v>312.21</v>
      </c>
      <c r="H68" s="333">
        <f>ROUND(F68*G68,2)</f>
        <v/>
      </c>
    </row>
    <row r="69" ht="25.5" customHeight="1" s="279">
      <c r="A69" s="395" t="n">
        <v>55</v>
      </c>
      <c r="B69" s="387" t="n"/>
      <c r="C69" s="330" t="n">
        <v>40202</v>
      </c>
      <c r="D69" s="403" t="inlineStr">
        <is>
          <t>Агрегаты сварочные передвижные с номинальным сварочным током 250-400 А с дизельным двигателем</t>
        </is>
      </c>
      <c r="E69" s="395" t="inlineStr">
        <is>
          <t>маш.-ч</t>
        </is>
      </c>
      <c r="F69" s="313" t="n">
        <v>99.22</v>
      </c>
      <c r="G69" s="405" t="n">
        <v>14</v>
      </c>
      <c r="H69" s="333">
        <f>ROUND(F69*G69,2)</f>
        <v/>
      </c>
    </row>
    <row r="70" ht="25.5" customHeight="1" s="279">
      <c r="A70" s="395" t="n">
        <v>56</v>
      </c>
      <c r="B70" s="387" t="n"/>
      <c r="C70" s="330" t="n">
        <v>20403</v>
      </c>
      <c r="D70" s="403" t="inlineStr">
        <is>
          <t>Краны козловые при работе на монтаже технологического оборудования 32 т</t>
        </is>
      </c>
      <c r="E70" s="395" t="inlineStr">
        <is>
          <t>маш.-ч</t>
        </is>
      </c>
      <c r="F70" s="313" t="n">
        <v>11.08</v>
      </c>
      <c r="G70" s="405" t="n">
        <v>120.52</v>
      </c>
      <c r="H70" s="333">
        <f>ROUND(F70*G70,2)</f>
        <v/>
      </c>
      <c r="J70" s="257" t="n"/>
      <c r="L70" s="277" t="n"/>
    </row>
    <row r="71">
      <c r="A71" s="395" t="n">
        <v>57</v>
      </c>
      <c r="B71" s="387" t="n"/>
      <c r="C71" s="330" t="n">
        <v>400004</v>
      </c>
      <c r="D71" s="403" t="inlineStr">
        <is>
          <t>Автомобили бортовые, грузоподъемность до 15 т</t>
        </is>
      </c>
      <c r="E71" s="395" t="inlineStr">
        <is>
          <t>маш.-ч</t>
        </is>
      </c>
      <c r="F71" s="313" t="n">
        <v>10.14</v>
      </c>
      <c r="G71" s="405" t="n">
        <v>117.92</v>
      </c>
      <c r="H71" s="333">
        <f>ROUND(F71*G71,2)</f>
        <v/>
      </c>
      <c r="L71" s="277" t="n"/>
    </row>
    <row r="72">
      <c r="A72" s="395" t="n">
        <v>58</v>
      </c>
      <c r="B72" s="387" t="n"/>
      <c r="C72" s="330" t="n">
        <v>351101</v>
      </c>
      <c r="D72" s="403" t="inlineStr">
        <is>
          <t>Установка «Суховей»</t>
        </is>
      </c>
      <c r="E72" s="395" t="inlineStr">
        <is>
          <t>маш.-ч</t>
        </is>
      </c>
      <c r="F72" s="313" t="n">
        <v>84</v>
      </c>
      <c r="G72" s="405" t="n">
        <v>13.49</v>
      </c>
      <c r="H72" s="333">
        <f>ROUND(F72*G72,2)</f>
        <v/>
      </c>
      <c r="L72" s="277" t="n"/>
    </row>
    <row r="73">
      <c r="A73" s="395" t="n">
        <v>59</v>
      </c>
      <c r="B73" s="387" t="n"/>
      <c r="C73" s="330" t="inlineStr">
        <is>
          <t>91.14.02-001</t>
        </is>
      </c>
      <c r="D73" s="403" t="inlineStr">
        <is>
          <t>Автомобили бортовые, грузоподъемность: до 5 т</t>
        </is>
      </c>
      <c r="E73" s="395" t="inlineStr">
        <is>
          <t>маш.-ч</t>
        </is>
      </c>
      <c r="F73" s="313" t="n">
        <v>16.85</v>
      </c>
      <c r="G73" s="405" t="n">
        <v>65.70999999999999</v>
      </c>
      <c r="H73" s="333">
        <f>ROUND(F73*G73,2)</f>
        <v/>
      </c>
      <c r="L73" s="277" t="n"/>
    </row>
    <row r="74" ht="51" customHeight="1" s="279">
      <c r="A74" s="395" t="n">
        <v>60</v>
      </c>
      <c r="B74" s="387" t="n"/>
      <c r="C74" s="330" t="n">
        <v>42901</v>
      </c>
      <c r="D74" s="403" t="inlineStr">
        <is>
          <t>Установки для гидравлических испытаний трубопроводов, давление нагнетания низкое 0,1 МПа (1 кгс/см2), высокое 10 МПа (100 кгс/см2) при работе от передвижных электростанций</t>
        </is>
      </c>
      <c r="E74" s="395" t="inlineStr">
        <is>
          <t>маш.-ч</t>
        </is>
      </c>
      <c r="F74" s="313" t="n">
        <v>41.06</v>
      </c>
      <c r="G74" s="405" t="n">
        <v>26.32</v>
      </c>
      <c r="H74" s="333">
        <f>ROUND(F74*G74,2)</f>
        <v/>
      </c>
      <c r="L74" s="277" t="n"/>
    </row>
    <row r="75" ht="25.5" customHeight="1" s="279">
      <c r="A75" s="395" t="n">
        <v>61</v>
      </c>
      <c r="B75" s="387" t="n"/>
      <c r="C75" s="330" t="n">
        <v>21201</v>
      </c>
      <c r="D75" s="403" t="inlineStr">
        <is>
          <t>Краны на гусеничном ходу при работе на монтаже технологического оборудования до 16 т</t>
        </is>
      </c>
      <c r="E75" s="395" t="inlineStr">
        <is>
          <t>маш.-ч</t>
        </is>
      </c>
      <c r="F75" s="313" t="n">
        <v>10.41</v>
      </c>
      <c r="G75" s="405" t="n">
        <v>99.78</v>
      </c>
      <c r="H75" s="333">
        <f>ROUND(F75*G75,2)</f>
        <v/>
      </c>
      <c r="L75" s="277" t="n"/>
    </row>
    <row r="76" ht="25.5" customHeight="1" s="279">
      <c r="A76" s="395" t="n">
        <v>62</v>
      </c>
      <c r="B76" s="387" t="n"/>
      <c r="C76" s="330" t="n">
        <v>70149</v>
      </c>
      <c r="D76" s="403" t="inlineStr">
        <is>
          <t>Бульдозеры при работе на других видах строительства 79 кВт (108 л.с.)</t>
        </is>
      </c>
      <c r="E76" s="395" t="inlineStr">
        <is>
          <t>маш.-ч</t>
        </is>
      </c>
      <c r="F76" s="313" t="n">
        <v>12.44</v>
      </c>
      <c r="G76" s="405" t="n">
        <v>79.06999999999999</v>
      </c>
      <c r="H76" s="333">
        <f>ROUND(F76*G76,2)</f>
        <v/>
      </c>
      <c r="L76" s="277" t="n"/>
    </row>
    <row r="77">
      <c r="A77" s="395" t="n">
        <v>63</v>
      </c>
      <c r="B77" s="387" t="n"/>
      <c r="C77" s="330" t="n">
        <v>81600</v>
      </c>
      <c r="D77" s="403" t="inlineStr">
        <is>
          <t>Агрегаты для сварки полиэтиленовых труб</t>
        </is>
      </c>
      <c r="E77" s="395" t="inlineStr">
        <is>
          <t>маш.-ч</t>
        </is>
      </c>
      <c r="F77" s="313" t="n">
        <v>9.6</v>
      </c>
      <c r="G77" s="405" t="n">
        <v>100.1</v>
      </c>
      <c r="H77" s="333">
        <f>ROUND(F77*G77,2)</f>
        <v/>
      </c>
      <c r="L77" s="277" t="n"/>
    </row>
    <row r="78">
      <c r="A78" s="395" t="n">
        <v>64</v>
      </c>
      <c r="B78" s="387" t="n"/>
      <c r="C78" s="330" t="n">
        <v>400101</v>
      </c>
      <c r="D78" s="403" t="inlineStr">
        <is>
          <t>Тягачи седельные, грузоподъемность 12 т</t>
        </is>
      </c>
      <c r="E78" s="395" t="inlineStr">
        <is>
          <t>маш.-ч</t>
        </is>
      </c>
      <c r="F78" s="313" t="n">
        <v>5.96</v>
      </c>
      <c r="G78" s="405" t="n">
        <v>127.82</v>
      </c>
      <c r="H78" s="333">
        <f>ROUND(F78*G78,2)</f>
        <v/>
      </c>
      <c r="L78" s="277" t="n"/>
    </row>
    <row r="79" ht="25.5" customHeight="1" s="279">
      <c r="A79" s="395" t="n">
        <v>65</v>
      </c>
      <c r="B79" s="387" t="n"/>
      <c r="C79" s="330" t="n">
        <v>340101</v>
      </c>
      <c r="D79" s="403" t="inlineStr">
        <is>
          <t>Агрегаты окрасочные высокого давления для окраски поверхностей конструкций мощностью 1 кВт</t>
        </is>
      </c>
      <c r="E79" s="395" t="inlineStr">
        <is>
          <t>маш.-ч</t>
        </is>
      </c>
      <c r="F79" s="313" t="n">
        <v>92.17</v>
      </c>
      <c r="G79" s="405" t="n">
        <v>6.82</v>
      </c>
      <c r="H79" s="333">
        <f>ROUND(F79*G79,2)</f>
        <v/>
      </c>
      <c r="L79" s="277" t="n"/>
    </row>
    <row r="80">
      <c r="A80" s="395" t="n">
        <v>66</v>
      </c>
      <c r="B80" s="387" t="n"/>
      <c r="C80" s="330" t="n">
        <v>351365</v>
      </c>
      <c r="D80" s="403" t="inlineStr">
        <is>
          <t>Насосы мощностью 7,2 м3/ч</t>
        </is>
      </c>
      <c r="E80" s="395" t="inlineStr">
        <is>
          <t>маш.-ч</t>
        </is>
      </c>
      <c r="F80" s="313" t="n">
        <v>32.29</v>
      </c>
      <c r="G80" s="405" t="n">
        <v>18.68</v>
      </c>
      <c r="H80" s="333">
        <f>ROUND(F80*G80,2)</f>
        <v/>
      </c>
      <c r="L80" s="277" t="n"/>
    </row>
    <row r="81">
      <c r="A81" s="395" t="n">
        <v>67</v>
      </c>
      <c r="B81" s="387" t="n"/>
      <c r="C81" s="330" t="inlineStr">
        <is>
          <t>91.06.05-011</t>
        </is>
      </c>
      <c r="D81" s="403" t="inlineStr">
        <is>
          <t>Погрузчик, грузоподъемность 5 т</t>
        </is>
      </c>
      <c r="E81" s="395" t="inlineStr">
        <is>
          <t>маш.-ч</t>
        </is>
      </c>
      <c r="F81" s="313" t="n">
        <v>5.62</v>
      </c>
      <c r="G81" s="405" t="n">
        <v>89.98999999999999</v>
      </c>
      <c r="H81" s="333">
        <f>ROUND(F81*G81,2)</f>
        <v/>
      </c>
      <c r="L81" s="277" t="n"/>
    </row>
    <row r="82">
      <c r="A82" s="395" t="n">
        <v>68</v>
      </c>
      <c r="B82" s="387" t="n"/>
      <c r="C82" s="330" t="n">
        <v>121012</v>
      </c>
      <c r="D82" s="403" t="inlineStr">
        <is>
          <t>Котлы битумные передвижные 1000 л</t>
        </is>
      </c>
      <c r="E82" s="395" t="inlineStr">
        <is>
          <t>маш.-ч</t>
        </is>
      </c>
      <c r="F82" s="313" t="n">
        <v>8.06</v>
      </c>
      <c r="G82" s="405" t="n">
        <v>50</v>
      </c>
      <c r="H82" s="333">
        <f>ROUND(F82*G82,2)</f>
        <v/>
      </c>
      <c r="L82" s="277" t="n"/>
    </row>
    <row r="83">
      <c r="A83" s="395" t="n">
        <v>69</v>
      </c>
      <c r="B83" s="387" t="n"/>
      <c r="C83" s="330" t="n">
        <v>351251</v>
      </c>
      <c r="D83" s="403" t="inlineStr">
        <is>
          <t>Шкаф сушильный</t>
        </is>
      </c>
      <c r="E83" s="395" t="inlineStr">
        <is>
          <t>маш.-ч</t>
        </is>
      </c>
      <c r="F83" s="313" t="n">
        <v>139.2</v>
      </c>
      <c r="G83" s="405" t="n">
        <v>2.67</v>
      </c>
      <c r="H83" s="333">
        <f>ROUND(F83*G83,2)</f>
        <v/>
      </c>
      <c r="L83" s="277" t="n"/>
    </row>
    <row r="84">
      <c r="A84" s="395" t="n">
        <v>70</v>
      </c>
      <c r="B84" s="387" t="n"/>
      <c r="C84" s="330" t="n">
        <v>30101</v>
      </c>
      <c r="D84" s="403" t="inlineStr">
        <is>
          <t>Автопогрузчики 5 т</t>
        </is>
      </c>
      <c r="E84" s="395" t="inlineStr">
        <is>
          <t>маш.-ч</t>
        </is>
      </c>
      <c r="F84" s="313" t="n">
        <v>4.05</v>
      </c>
      <c r="G84" s="405" t="n">
        <v>89.98999999999999</v>
      </c>
      <c r="H84" s="333">
        <f>ROUND(F84*G84,2)</f>
        <v/>
      </c>
      <c r="L84" s="277" t="n"/>
    </row>
    <row r="85" ht="25.5" customHeight="1" s="279">
      <c r="A85" s="395" t="n">
        <v>71</v>
      </c>
      <c r="B85" s="387" t="n"/>
      <c r="C85" s="330" t="n">
        <v>10410</v>
      </c>
      <c r="D85" s="403" t="inlineStr">
        <is>
          <t>Тракторы на пневмоколесном ходу при работе на других видах строительства 59 кВт (80 л.с.)</t>
        </is>
      </c>
      <c r="E85" s="395" t="inlineStr">
        <is>
          <t>маш.-ч</t>
        </is>
      </c>
      <c r="F85" s="313" t="n">
        <v>4.7</v>
      </c>
      <c r="G85" s="405" t="n">
        <v>74.61</v>
      </c>
      <c r="H85" s="333">
        <f>ROUND(F85*G85,2)</f>
        <v/>
      </c>
      <c r="L85" s="277" t="n"/>
    </row>
    <row r="86" ht="25.5" customHeight="1" s="279">
      <c r="A86" s="395" t="n">
        <v>72</v>
      </c>
      <c r="B86" s="387" t="n"/>
      <c r="C86" s="330" t="n">
        <v>31812</v>
      </c>
      <c r="D86" s="403" t="inlineStr">
        <is>
          <t>Погрузчики одноковшовые универсальные фронтальные пневмоколесные 3 т</t>
        </is>
      </c>
      <c r="E86" s="395" t="inlineStr">
        <is>
          <t>маш.-ч</t>
        </is>
      </c>
      <c r="F86" s="313" t="n">
        <v>3.84</v>
      </c>
      <c r="G86" s="405" t="n">
        <v>90.40000000000001</v>
      </c>
      <c r="H86" s="333">
        <f>ROUND(F86*G86,2)</f>
        <v/>
      </c>
      <c r="L86" s="277" t="n"/>
    </row>
    <row r="87" ht="25.5" customHeight="1" s="279">
      <c r="A87" s="395" t="n">
        <v>73</v>
      </c>
      <c r="B87" s="387" t="n"/>
      <c r="C87" s="330" t="n">
        <v>331410</v>
      </c>
      <c r="D87" s="403" t="inlineStr">
        <is>
          <t>Аппарат пескоструйный при работе от передвижного компрессора</t>
        </is>
      </c>
      <c r="E87" s="395" t="inlineStr">
        <is>
          <t>маш.-ч</t>
        </is>
      </c>
      <c r="F87" s="313" t="n">
        <v>81.11</v>
      </c>
      <c r="G87" s="405" t="n">
        <v>3.55</v>
      </c>
      <c r="H87" s="333">
        <f>ROUND(F87*G87,2)</f>
        <v/>
      </c>
      <c r="L87" s="277" t="n"/>
    </row>
    <row r="88">
      <c r="A88" s="395" t="n">
        <v>74</v>
      </c>
      <c r="B88" s="387" t="n"/>
      <c r="C88" s="330" t="n">
        <v>110501</v>
      </c>
      <c r="D88" s="403" t="inlineStr">
        <is>
          <t>Глиномешалки, 4 м3</t>
        </is>
      </c>
      <c r="E88" s="395" t="inlineStr">
        <is>
          <t>маш.-ч</t>
        </is>
      </c>
      <c r="F88" s="313" t="n">
        <v>10.38</v>
      </c>
      <c r="G88" s="405" t="n">
        <v>26.5</v>
      </c>
      <c r="H88" s="333">
        <f>ROUND(F88*G88,2)</f>
        <v/>
      </c>
      <c r="L88" s="277" t="n"/>
    </row>
    <row r="89">
      <c r="A89" s="395" t="n">
        <v>75</v>
      </c>
      <c r="B89" s="387" t="n"/>
      <c r="C89" s="330" t="n">
        <v>121011</v>
      </c>
      <c r="D89" s="403" t="inlineStr">
        <is>
          <t>Котлы битумные передвижные 400 л</t>
        </is>
      </c>
      <c r="E89" s="395" t="inlineStr">
        <is>
          <t>маш.-ч</t>
        </is>
      </c>
      <c r="F89" s="313" t="n">
        <v>6.82</v>
      </c>
      <c r="G89" s="405" t="n">
        <v>30</v>
      </c>
      <c r="H89" s="333">
        <f>ROUND(F89*G89,2)</f>
        <v/>
      </c>
      <c r="L89" s="277" t="n"/>
    </row>
    <row r="90" ht="25.5" customHeight="1" s="279">
      <c r="A90" s="395" t="n">
        <v>76</v>
      </c>
      <c r="B90" s="387" t="n"/>
      <c r="C90" s="330" t="n">
        <v>20129</v>
      </c>
      <c r="D90" s="403" t="inlineStr">
        <is>
          <t>Краны башенные при работе на других видах строительства 8 т</t>
        </is>
      </c>
      <c r="E90" s="395" t="inlineStr">
        <is>
          <t>маш.-ч</t>
        </is>
      </c>
      <c r="F90" s="313" t="n">
        <v>1.85</v>
      </c>
      <c r="G90" s="405" t="n">
        <v>86.40000000000001</v>
      </c>
      <c r="H90" s="333">
        <f>ROUND(F90*G90,2)</f>
        <v/>
      </c>
      <c r="L90" s="277" t="n"/>
    </row>
    <row r="91">
      <c r="A91" s="395" t="n">
        <v>77</v>
      </c>
      <c r="B91" s="387" t="n"/>
      <c r="C91" s="330" t="n">
        <v>40102</v>
      </c>
      <c r="D91" s="403" t="inlineStr">
        <is>
          <t>Электростанции передвижные 4 кВт</t>
        </is>
      </c>
      <c r="E91" s="395" t="inlineStr">
        <is>
          <t>маш.-ч</t>
        </is>
      </c>
      <c r="F91" s="313" t="n">
        <v>5.78</v>
      </c>
      <c r="G91" s="405" t="n">
        <v>27.11</v>
      </c>
      <c r="H91" s="333">
        <f>ROUND(F91*G91,2)</f>
        <v/>
      </c>
      <c r="L91" s="277" t="n"/>
    </row>
    <row r="92" ht="25.5" customHeight="1" s="279">
      <c r="A92" s="395" t="n">
        <v>78</v>
      </c>
      <c r="B92" s="387" t="n"/>
      <c r="C92" s="330" t="n">
        <v>331100</v>
      </c>
      <c r="D92" s="403" t="inlineStr">
        <is>
          <t>Трамбовки пневматические при работе от передвижных компрессорных станций</t>
        </is>
      </c>
      <c r="E92" s="395" t="inlineStr">
        <is>
          <t>маш.-ч</t>
        </is>
      </c>
      <c r="F92" s="313" t="n">
        <v>252.33</v>
      </c>
      <c r="G92" s="405" t="n">
        <v>0.55</v>
      </c>
      <c r="H92" s="333">
        <f>ROUND(F92*G92,2)</f>
        <v/>
      </c>
      <c r="L92" s="277" t="n"/>
    </row>
    <row r="93">
      <c r="A93" s="395" t="n">
        <v>79</v>
      </c>
      <c r="B93" s="387" t="n"/>
      <c r="C93" s="330" t="n">
        <v>330301</v>
      </c>
      <c r="D93" s="403" t="inlineStr">
        <is>
          <t>Машины шлифовальные электрические</t>
        </is>
      </c>
      <c r="E93" s="395" t="inlineStr">
        <is>
          <t>маш.-ч</t>
        </is>
      </c>
      <c r="F93" s="313" t="n">
        <v>25.62</v>
      </c>
      <c r="G93" s="405" t="n">
        <v>5.13</v>
      </c>
      <c r="H93" s="333">
        <f>ROUND(F93*G93,2)</f>
        <v/>
      </c>
      <c r="L93" s="277" t="n"/>
    </row>
    <row r="94" ht="25.5" customHeight="1" s="279">
      <c r="A94" s="395" t="n">
        <v>80</v>
      </c>
      <c r="B94" s="387" t="n"/>
      <c r="C94" s="330" t="n">
        <v>30203</v>
      </c>
      <c r="D94" s="403" t="inlineStr">
        <is>
          <t>Домкраты гидравлические грузоподъемностью 63-100 т</t>
        </is>
      </c>
      <c r="E94" s="395" t="inlineStr">
        <is>
          <t>маш.-ч</t>
        </is>
      </c>
      <c r="F94" s="313" t="n">
        <v>140.74</v>
      </c>
      <c r="G94" s="405" t="n">
        <v>0.9</v>
      </c>
      <c r="H94" s="333">
        <f>ROUND(F94*G94,2)</f>
        <v/>
      </c>
      <c r="L94" s="277" t="n"/>
    </row>
    <row r="95">
      <c r="A95" s="395" t="n">
        <v>81</v>
      </c>
      <c r="B95" s="387" t="n"/>
      <c r="C95" s="330" t="n">
        <v>350701</v>
      </c>
      <c r="D95" s="403" t="inlineStr">
        <is>
          <t>Станция насосная для привода гидродомкратов</t>
        </is>
      </c>
      <c r="E95" s="395" t="inlineStr">
        <is>
          <t>маш.-ч</t>
        </is>
      </c>
      <c r="F95" s="313" t="n">
        <v>61.8</v>
      </c>
      <c r="G95" s="405" t="n">
        <v>1.82</v>
      </c>
      <c r="H95" s="333">
        <f>ROUND(F95*G95,2)</f>
        <v/>
      </c>
      <c r="L95" s="277" t="n"/>
    </row>
    <row r="96" ht="25.5" customHeight="1" s="279">
      <c r="A96" s="395" t="n">
        <v>82</v>
      </c>
      <c r="B96" s="387" t="n"/>
      <c r="C96" s="330" t="n">
        <v>30404</v>
      </c>
      <c r="D96" s="403" t="inlineStr">
        <is>
          <t>Лебедки электрические тяговым усилием до 31,39 кН (3,2 т)</t>
        </is>
      </c>
      <c r="E96" s="395" t="inlineStr">
        <is>
          <t>маш.-ч</t>
        </is>
      </c>
      <c r="F96" s="313" t="n">
        <v>13.08</v>
      </c>
      <c r="G96" s="405" t="n">
        <v>6.9</v>
      </c>
      <c r="H96" s="333">
        <f>ROUND(F96*G96,2)</f>
        <v/>
      </c>
      <c r="L96" s="277" t="n"/>
    </row>
    <row r="97">
      <c r="A97" s="395" t="n">
        <v>83</v>
      </c>
      <c r="B97" s="387" t="n"/>
      <c r="C97" s="330" t="n">
        <v>111100</v>
      </c>
      <c r="D97" s="403" t="inlineStr">
        <is>
          <t>Вибратор глубинный</t>
        </is>
      </c>
      <c r="E97" s="395" t="inlineStr">
        <is>
          <t>маш.-ч</t>
        </is>
      </c>
      <c r="F97" s="313" t="n">
        <v>46.46</v>
      </c>
      <c r="G97" s="405" t="n">
        <v>1.9</v>
      </c>
      <c r="H97" s="333">
        <f>ROUND(F97*G97,2)</f>
        <v/>
      </c>
      <c r="L97" s="277" t="n"/>
    </row>
    <row r="98">
      <c r="A98" s="395" t="n">
        <v>84</v>
      </c>
      <c r="B98" s="387" t="n"/>
      <c r="C98" s="330" t="n">
        <v>400002</v>
      </c>
      <c r="D98" s="403" t="inlineStr">
        <is>
          <t>Автомобили бортовые, грузоподъемность до 8 т</t>
        </is>
      </c>
      <c r="E98" s="395" t="inlineStr">
        <is>
          <t>маш.-ч</t>
        </is>
      </c>
      <c r="F98" s="313" t="n">
        <v>0.74</v>
      </c>
      <c r="G98" s="405" t="n">
        <v>107.3</v>
      </c>
      <c r="H98" s="333">
        <f>ROUND(F98*G98,2)</f>
        <v/>
      </c>
      <c r="L98" s="277" t="n"/>
    </row>
    <row r="99" ht="25.5" customHeight="1" s="279">
      <c r="A99" s="395" t="n">
        <v>85</v>
      </c>
      <c r="B99" s="387" t="n"/>
      <c r="C99" s="330" t="n">
        <v>41000</v>
      </c>
      <c r="D99" s="403" t="inlineStr">
        <is>
          <t>Преобразователи сварочные с номинальным сварочным током 315-500 А</t>
        </is>
      </c>
      <c r="E99" s="395" t="inlineStr">
        <is>
          <t>маш.-ч</t>
        </is>
      </c>
      <c r="F99" s="313" t="n">
        <v>6.26</v>
      </c>
      <c r="G99" s="405" t="n">
        <v>12.31</v>
      </c>
      <c r="H99" s="333">
        <f>ROUND(F99*G99,2)</f>
        <v/>
      </c>
      <c r="L99" s="277" t="n"/>
    </row>
    <row r="100" ht="25.5" customHeight="1" s="279">
      <c r="A100" s="395" t="n">
        <v>86</v>
      </c>
      <c r="B100" s="387" t="n"/>
      <c r="C100" s="330" t="n">
        <v>400111</v>
      </c>
      <c r="D100" s="403" t="inlineStr">
        <is>
          <t>Полуприцепы общего назначения, грузоподъемность 12 т</t>
        </is>
      </c>
      <c r="E100" s="395" t="inlineStr">
        <is>
          <t>маш.-ч</t>
        </is>
      </c>
      <c r="F100" s="313" t="n">
        <v>5.96</v>
      </c>
      <c r="G100" s="405" t="n">
        <v>12</v>
      </c>
      <c r="H100" s="333">
        <f>ROUND(F100*G100,2)</f>
        <v/>
      </c>
      <c r="L100" s="277" t="n"/>
    </row>
    <row r="101" ht="25.5" customHeight="1" s="279">
      <c r="A101" s="395" t="n">
        <v>87</v>
      </c>
      <c r="B101" s="387" t="n"/>
      <c r="C101" s="330" t="n">
        <v>350202</v>
      </c>
      <c r="D101" s="403" t="inlineStr">
        <is>
          <t>Маслонасосы шестеренные, производительность м3/час 2,3</t>
        </is>
      </c>
      <c r="E101" s="395" t="inlineStr">
        <is>
          <t>маш.-ч</t>
        </is>
      </c>
      <c r="F101" s="313" t="n">
        <v>61.32</v>
      </c>
      <c r="G101" s="405" t="n">
        <v>0.9</v>
      </c>
      <c r="H101" s="333">
        <f>ROUND(F101*G101,2)</f>
        <v/>
      </c>
      <c r="L101" s="277" t="n"/>
    </row>
    <row r="102" ht="25.5" customHeight="1" s="279">
      <c r="A102" s="395" t="n">
        <v>88</v>
      </c>
      <c r="B102" s="387" t="n"/>
      <c r="C102" s="330" t="n">
        <v>30403</v>
      </c>
      <c r="D102" s="403" t="inlineStr">
        <is>
          <t>Лебедки электрические тяговым усилием 19,62 кН (2 т)</t>
        </is>
      </c>
      <c r="E102" s="395" t="inlineStr">
        <is>
          <t>маш.-ч</t>
        </is>
      </c>
      <c r="F102" s="313" t="n">
        <v>6.94</v>
      </c>
      <c r="G102" s="405" t="n">
        <v>6.66</v>
      </c>
      <c r="H102" s="333">
        <f>ROUND(F102*G102,2)</f>
        <v/>
      </c>
      <c r="L102" s="277" t="n"/>
    </row>
    <row r="103">
      <c r="A103" s="395" t="n">
        <v>89</v>
      </c>
      <c r="B103" s="387" t="n"/>
      <c r="C103" s="330" t="n">
        <v>153101</v>
      </c>
      <c r="D103" s="403" t="inlineStr">
        <is>
          <t>Катки дорожные самоходные гладкие 5 т</t>
        </is>
      </c>
      <c r="E103" s="395" t="inlineStr">
        <is>
          <t>маш.-ч</t>
        </is>
      </c>
      <c r="F103" s="313" t="n">
        <v>0.32</v>
      </c>
      <c r="G103" s="405" t="n">
        <v>112.14</v>
      </c>
      <c r="H103" s="333">
        <f>ROUND(F103*G103,2)</f>
        <v/>
      </c>
      <c r="L103" s="277" t="n"/>
    </row>
    <row r="104" ht="25.5" customHeight="1" s="279">
      <c r="A104" s="395" t="n">
        <v>90</v>
      </c>
      <c r="B104" s="387" t="n"/>
      <c r="C104" s="330" t="n">
        <v>332101</v>
      </c>
      <c r="D104" s="403" t="inlineStr">
        <is>
          <t>Установки для изготовления бандажей, диафрагм, пряжек</t>
        </is>
      </c>
      <c r="E104" s="395" t="inlineStr">
        <is>
          <t>маш.-ч</t>
        </is>
      </c>
      <c r="F104" s="313" t="n">
        <v>10.58</v>
      </c>
      <c r="G104" s="405" t="n">
        <v>2.16</v>
      </c>
      <c r="H104" s="333">
        <f>ROUND(F104*G104,2)</f>
        <v/>
      </c>
      <c r="L104" s="277" t="n"/>
    </row>
    <row r="105">
      <c r="A105" s="395" t="n">
        <v>91</v>
      </c>
      <c r="B105" s="387" t="n"/>
      <c r="C105" s="330" t="n">
        <v>40504</v>
      </c>
      <c r="D105" s="403" t="inlineStr">
        <is>
          <t>Аппарат для газовой сварки и резки</t>
        </is>
      </c>
      <c r="E105" s="395" t="inlineStr">
        <is>
          <t>маш.-ч</t>
        </is>
      </c>
      <c r="F105" s="313" t="n">
        <v>17.48</v>
      </c>
      <c r="G105" s="405" t="n">
        <v>1.2</v>
      </c>
      <c r="H105" s="333">
        <f>ROUND(F105*G105,2)</f>
        <v/>
      </c>
      <c r="L105" s="277" t="n"/>
    </row>
    <row r="106" ht="25.5" customHeight="1" s="279">
      <c r="A106" s="395" t="n">
        <v>92</v>
      </c>
      <c r="B106" s="387" t="n"/>
      <c r="C106" s="330" t="n">
        <v>330804</v>
      </c>
      <c r="D106" s="403" t="inlineStr">
        <is>
          <t>Молотки при работе от передвижных компрессорных станций отбойные пневматические</t>
        </is>
      </c>
      <c r="E106" s="395" t="inlineStr">
        <is>
          <t>маш.-ч</t>
        </is>
      </c>
      <c r="F106" s="313" t="n">
        <v>11.43</v>
      </c>
      <c r="G106" s="405" t="n">
        <v>1.53</v>
      </c>
      <c r="H106" s="333">
        <f>ROUND(F106*G106,2)</f>
        <v/>
      </c>
      <c r="L106" s="277" t="n"/>
    </row>
    <row r="107" ht="25.5" customHeight="1" s="279">
      <c r="A107" s="395" t="n">
        <v>93</v>
      </c>
      <c r="B107" s="387" t="n"/>
      <c r="C107" s="330" t="n">
        <v>30401</v>
      </c>
      <c r="D107" s="403" t="inlineStr">
        <is>
          <t>Лебедки электрические тяговым усилием до 5,79 кН (0,59 т)</t>
        </is>
      </c>
      <c r="E107" s="395" t="inlineStr">
        <is>
          <t>маш.-ч</t>
        </is>
      </c>
      <c r="F107" s="313" t="n">
        <v>6.74</v>
      </c>
      <c r="G107" s="405" t="n">
        <v>1.7</v>
      </c>
      <c r="H107" s="333">
        <f>ROUND(F107*G107,2)</f>
        <v/>
      </c>
      <c r="L107" s="277" t="n"/>
    </row>
    <row r="108" ht="25.5" customHeight="1" s="279">
      <c r="A108" s="395" t="n">
        <v>94</v>
      </c>
      <c r="B108" s="387" t="n"/>
      <c r="C108" s="330" t="n">
        <v>30305</v>
      </c>
      <c r="D108" s="403" t="inlineStr">
        <is>
          <t>Лебедки ручные и рычажные тяговым усилием 31,39 кН (3,2 т)</t>
        </is>
      </c>
      <c r="E108" s="395" t="inlineStr">
        <is>
          <t>маш.-ч</t>
        </is>
      </c>
      <c r="F108" s="313" t="n">
        <v>3.03</v>
      </c>
      <c r="G108" s="405" t="n">
        <v>3.12</v>
      </c>
      <c r="H108" s="333">
        <f>ROUND(F108*G108,2)</f>
        <v/>
      </c>
      <c r="L108" s="277" t="n"/>
    </row>
    <row r="109" ht="25.5" customHeight="1" s="279">
      <c r="A109" s="395" t="n">
        <v>95</v>
      </c>
      <c r="B109" s="387" t="n"/>
      <c r="C109" s="330" t="n">
        <v>30303</v>
      </c>
      <c r="D109" s="403" t="inlineStr">
        <is>
          <t>Лебедки ручные и рычажные тяговым усилием 14,72 кН (1,5 т)</t>
        </is>
      </c>
      <c r="E109" s="395" t="inlineStr">
        <is>
          <t>маш.-ч</t>
        </is>
      </c>
      <c r="F109" s="313" t="n">
        <v>12.02</v>
      </c>
      <c r="G109" s="405" t="n">
        <v>0.7</v>
      </c>
      <c r="H109" s="333">
        <f>ROUND(F109*G109,2)</f>
        <v/>
      </c>
      <c r="L109" s="277" t="n"/>
    </row>
    <row r="110">
      <c r="A110" s="395" t="n">
        <v>96</v>
      </c>
      <c r="B110" s="387" t="n"/>
      <c r="C110" s="330" t="n">
        <v>400051</v>
      </c>
      <c r="D110" s="403" t="inlineStr">
        <is>
          <t>Автомобиль-самосвал, грузоподъемность до 7 т</t>
        </is>
      </c>
      <c r="E110" s="395" t="inlineStr">
        <is>
          <t>маш.-ч</t>
        </is>
      </c>
      <c r="F110" s="313" t="n">
        <v>0.07000000000000001</v>
      </c>
      <c r="G110" s="405" t="n">
        <v>111</v>
      </c>
      <c r="H110" s="333">
        <f>ROUND(F110*G110,2)</f>
        <v/>
      </c>
      <c r="L110" s="277" t="n"/>
    </row>
    <row r="111">
      <c r="A111" s="395" t="n">
        <v>97</v>
      </c>
      <c r="B111" s="387" t="n"/>
      <c r="C111" s="330" t="n">
        <v>331103</v>
      </c>
      <c r="D111" s="403" t="inlineStr">
        <is>
          <t>Трамбовки электрические</t>
        </is>
      </c>
      <c r="E111" s="395" t="inlineStr">
        <is>
          <t>маш.-ч</t>
        </is>
      </c>
      <c r="F111" s="313" t="n">
        <v>0.88</v>
      </c>
      <c r="G111" s="405" t="n">
        <v>6.7</v>
      </c>
      <c r="H111" s="333">
        <f>ROUND(F111*G111,2)</f>
        <v/>
      </c>
      <c r="L111" s="277" t="n"/>
    </row>
    <row r="112">
      <c r="A112" s="395" t="n">
        <v>98</v>
      </c>
      <c r="B112" s="387" t="n"/>
      <c r="C112" s="330" t="n">
        <v>151700</v>
      </c>
      <c r="D112" s="403" t="inlineStr">
        <is>
          <t>Установки для подогрева стыков</t>
        </is>
      </c>
      <c r="E112" s="395" t="inlineStr">
        <is>
          <t>маш.-ч</t>
        </is>
      </c>
      <c r="F112" s="313" t="n">
        <v>0.09</v>
      </c>
      <c r="G112" s="405" t="n">
        <v>36.9</v>
      </c>
      <c r="H112" s="333">
        <f>ROUND(F112*G112,2)</f>
        <v/>
      </c>
      <c r="L112" s="277" t="n"/>
    </row>
    <row r="113" ht="25.5" customHeight="1" s="279">
      <c r="A113" s="395" t="n">
        <v>99</v>
      </c>
      <c r="B113" s="387" t="n"/>
      <c r="C113" s="330" t="n">
        <v>70117</v>
      </c>
      <c r="D113" s="403" t="inlineStr">
        <is>
          <t>Бульдозеры при работе на сооружении магистральных трубопроводов 96 кВт (130 л.с.)</t>
        </is>
      </c>
      <c r="E113" s="395" t="inlineStr">
        <is>
          <t>маш.-ч</t>
        </is>
      </c>
      <c r="F113" s="313" t="n">
        <v>0.02</v>
      </c>
      <c r="G113" s="405" t="n">
        <v>149.2</v>
      </c>
      <c r="H113" s="333">
        <f>ROUND(F113*G113,2)</f>
        <v/>
      </c>
      <c r="L113" s="277" t="n"/>
    </row>
    <row r="114">
      <c r="A114" s="395" t="n">
        <v>100</v>
      </c>
      <c r="B114" s="387" t="n"/>
      <c r="C114" s="330" t="n">
        <v>111301</v>
      </c>
      <c r="D114" s="403" t="inlineStr">
        <is>
          <t>Вибратор поверхностный</t>
        </is>
      </c>
      <c r="E114" s="395" t="inlineStr">
        <is>
          <t>маш.-ч</t>
        </is>
      </c>
      <c r="F114" s="313" t="n">
        <v>4.06</v>
      </c>
      <c r="G114" s="405" t="n">
        <v>0.5</v>
      </c>
      <c r="H114" s="333">
        <f>ROUND(F114*G114,2)</f>
        <v/>
      </c>
      <c r="L114" s="277" t="n"/>
    </row>
    <row r="115">
      <c r="A115" s="395" t="n">
        <v>101</v>
      </c>
      <c r="B115" s="387" t="n"/>
      <c r="C115" s="330" t="n">
        <v>331532</v>
      </c>
      <c r="D115" s="403" t="inlineStr">
        <is>
          <t>Пила цепная электрическая</t>
        </is>
      </c>
      <c r="E115" s="395" t="inlineStr">
        <is>
          <t>маш.-ч</t>
        </is>
      </c>
      <c r="F115" s="313" t="n">
        <v>0.62</v>
      </c>
      <c r="G115" s="405" t="n">
        <v>3.27</v>
      </c>
      <c r="H115" s="333">
        <f>ROUND(F115*G115,2)</f>
        <v/>
      </c>
      <c r="L115" s="277" t="n"/>
    </row>
    <row r="116" ht="38.25" customHeight="1" s="279">
      <c r="A116" s="395" t="n">
        <v>102</v>
      </c>
      <c r="B116" s="387" t="n"/>
      <c r="C116" s="330" t="n">
        <v>41401</v>
      </c>
      <c r="D116" s="403" t="inlineStr">
        <is>
          <t>Электрические печи для сушки сварочных материалов с регулированием температуры в пределах от 80 °С до 500 °С при работе от передвижных электростанций</t>
        </is>
      </c>
      <c r="E116" s="395" t="inlineStr">
        <is>
          <t>маш.-ч</t>
        </is>
      </c>
      <c r="F116" s="313" t="n">
        <v>0.32</v>
      </c>
      <c r="G116" s="405" t="n">
        <v>3.62</v>
      </c>
      <c r="H116" s="333">
        <f>ROUND(F116*G116,2)</f>
        <v/>
      </c>
      <c r="L116" s="277" t="n"/>
    </row>
    <row r="117" ht="38.25" customHeight="1" s="279">
      <c r="A117" s="395" t="n">
        <v>103</v>
      </c>
      <c r="B117" s="387" t="n"/>
      <c r="C117" s="330" t="n">
        <v>41400</v>
      </c>
      <c r="D117" s="403" t="inlineStr">
        <is>
          <t>Электрические печи для сушки сварочных материалов с регулированием температуры в пределах от 80 °С до 500 °С</t>
        </is>
      </c>
      <c r="E117" s="395" t="inlineStr">
        <is>
          <t>маш.-ч</t>
        </is>
      </c>
      <c r="F117" s="313" t="n">
        <v>0.13</v>
      </c>
      <c r="G117" s="405" t="n">
        <v>6.7</v>
      </c>
      <c r="H117" s="333">
        <f>ROUND(F117*G117,2)</f>
        <v/>
      </c>
      <c r="L117" s="277" t="n"/>
    </row>
    <row r="118">
      <c r="A118" s="395" t="n">
        <v>104</v>
      </c>
      <c r="B118" s="387" t="n"/>
      <c r="C118" s="330" t="n">
        <v>251703</v>
      </c>
      <c r="D118" s="403" t="inlineStr">
        <is>
          <t>Вагонетки неопрокидные, вместимость до 1,5 м3</t>
        </is>
      </c>
      <c r="E118" s="395" t="inlineStr">
        <is>
          <t>маш.-ч</t>
        </is>
      </c>
      <c r="F118" s="313" t="n">
        <v>1.68</v>
      </c>
      <c r="G118" s="405" t="n">
        <v>0.5</v>
      </c>
      <c r="H118" s="333">
        <f>ROUND(F118*G118,2)</f>
        <v/>
      </c>
      <c r="L118" s="277" t="n"/>
    </row>
    <row r="119">
      <c r="A119" s="395" t="n">
        <v>105</v>
      </c>
      <c r="B119" s="387" t="n"/>
      <c r="C119" s="330" t="n">
        <v>331006</v>
      </c>
      <c r="D119" s="403" t="inlineStr">
        <is>
          <t>Станок трубонарезной</t>
        </is>
      </c>
      <c r="E119" s="395" t="inlineStr">
        <is>
          <t>маш.-ч</t>
        </is>
      </c>
      <c r="F119" s="313" t="n">
        <v>0.02</v>
      </c>
      <c r="G119" s="405" t="n">
        <v>30.46</v>
      </c>
      <c r="H119" s="333">
        <f>ROUND(F119*G119,2)</f>
        <v/>
      </c>
      <c r="L119" s="277" t="n"/>
    </row>
    <row r="120">
      <c r="A120" s="395" t="n">
        <v>106</v>
      </c>
      <c r="B120" s="387" t="n"/>
      <c r="C120" s="330" t="n">
        <v>331004</v>
      </c>
      <c r="D120" s="403" t="inlineStr">
        <is>
          <t>Станок токарно-винторезный</t>
        </is>
      </c>
      <c r="E120" s="395" t="inlineStr">
        <is>
          <t>маш.-ч</t>
        </is>
      </c>
      <c r="F120" s="313" t="n">
        <v>0.02</v>
      </c>
      <c r="G120" s="405" t="n">
        <v>19.76</v>
      </c>
      <c r="H120" s="333">
        <f>ROUND(F120*G120,2)</f>
        <v/>
      </c>
      <c r="L120" s="277" t="n"/>
    </row>
    <row r="121">
      <c r="A121" s="395" t="n">
        <v>107</v>
      </c>
      <c r="B121" s="387" t="n"/>
      <c r="C121" s="330" t="n">
        <v>330206</v>
      </c>
      <c r="D121" s="403" t="inlineStr">
        <is>
          <t>Дрели электрические</t>
        </is>
      </c>
      <c r="E121" s="395" t="inlineStr">
        <is>
          <t>маш.-ч</t>
        </is>
      </c>
      <c r="F121" s="313" t="n">
        <v>0.16</v>
      </c>
      <c r="G121" s="405" t="n">
        <v>1.95</v>
      </c>
      <c r="H121" s="333">
        <f>ROUND(F121*G121,2)</f>
        <v/>
      </c>
      <c r="L121" s="277" t="n"/>
    </row>
    <row r="122">
      <c r="A122" s="395" t="n">
        <v>108</v>
      </c>
      <c r="B122" s="387" t="n"/>
      <c r="C122" s="330" t="n">
        <v>350451</v>
      </c>
      <c r="D122" s="403" t="inlineStr">
        <is>
          <t>Пресс гидравлический с электроприводом</t>
        </is>
      </c>
      <c r="E122" s="395" t="inlineStr">
        <is>
          <t>маш.-ч</t>
        </is>
      </c>
      <c r="F122" s="313" t="n">
        <v>0.26</v>
      </c>
      <c r="G122" s="405" t="n">
        <v>1.11</v>
      </c>
      <c r="H122" s="333">
        <f>ROUND(F122*G122,2)</f>
        <v/>
      </c>
      <c r="L122" s="277" t="n"/>
    </row>
    <row r="123" ht="15" customHeight="1" s="279">
      <c r="A123" s="385" t="inlineStr">
        <is>
          <t>Оборудование</t>
        </is>
      </c>
      <c r="B123" s="461" t="n"/>
      <c r="C123" s="461" t="n"/>
      <c r="D123" s="461" t="n"/>
      <c r="E123" s="462" t="n"/>
      <c r="F123" s="274" t="n"/>
      <c r="G123" s="274" t="n"/>
      <c r="H123" s="318">
        <f>SUM(H124:H127)</f>
        <v/>
      </c>
    </row>
    <row r="124" ht="15" customHeight="1" s="279">
      <c r="A124" s="353" t="n">
        <v>109</v>
      </c>
      <c r="B124" s="402" t="n"/>
      <c r="C124" s="330" t="inlineStr">
        <is>
          <t>Прайс из СД ОП</t>
        </is>
      </c>
      <c r="D124" s="403" t="inlineStr">
        <is>
          <t xml:space="preserve">Автотрансформатор АТДЦТН 200000/220/110 </t>
        </is>
      </c>
      <c r="E124" s="395" t="inlineStr">
        <is>
          <t>шт.</t>
        </is>
      </c>
      <c r="F124" s="330" t="n">
        <v>2</v>
      </c>
      <c r="G124" s="415" t="n">
        <v>119050000</v>
      </c>
      <c r="H124" s="333" t="n">
        <v>238100000</v>
      </c>
      <c r="I124" s="280" t="n"/>
    </row>
    <row r="125" ht="25.5" customHeight="1" s="279">
      <c r="A125" s="353" t="n"/>
      <c r="B125" s="402" t="n"/>
      <c r="C125" s="330" t="inlineStr">
        <is>
          <t>Прайс из СД ОП</t>
        </is>
      </c>
      <c r="D125" s="403" t="inlineStr">
        <is>
          <t>Ограничитель напряжения ОПН-220</t>
        </is>
      </c>
      <c r="E125" s="395" t="inlineStr">
        <is>
          <t>1 фазн.
компл.</t>
        </is>
      </c>
      <c r="F125" s="337" t="n">
        <v>6</v>
      </c>
      <c r="G125" s="333" t="n">
        <v>22652.16</v>
      </c>
      <c r="H125" s="333" t="n">
        <v>135912.96</v>
      </c>
      <c r="I125" s="280" t="n"/>
    </row>
    <row r="126" ht="25.5" customHeight="1" s="279">
      <c r="A126" s="353" t="n">
        <v>112</v>
      </c>
      <c r="B126" s="402" t="n"/>
      <c r="C126" s="330" t="inlineStr">
        <is>
          <t>Прайс из СД ОП</t>
        </is>
      </c>
      <c r="D126" s="403" t="inlineStr">
        <is>
          <t xml:space="preserve">Ограничитель напряжения ОПН-110 </t>
        </is>
      </c>
      <c r="E126" s="395" t="inlineStr">
        <is>
          <t>1 фазн.
компл.</t>
        </is>
      </c>
      <c r="F126" s="337" t="n">
        <v>6</v>
      </c>
      <c r="G126" s="333" t="n">
        <v>7346.65</v>
      </c>
      <c r="H126" s="333" t="n">
        <v>44079.9</v>
      </c>
    </row>
    <row r="127" ht="25.5" customHeight="1" s="279">
      <c r="A127" s="353" t="n">
        <v>113</v>
      </c>
      <c r="B127" s="402" t="n"/>
      <c r="C127" s="330" t="inlineStr">
        <is>
          <t>Прайс из СД ОП</t>
        </is>
      </c>
      <c r="D127" s="403" t="inlineStr">
        <is>
          <t>Ограничитель напряжения ОПН-10</t>
        </is>
      </c>
      <c r="E127" s="395" t="inlineStr">
        <is>
          <t>1 фазн.
компл.</t>
        </is>
      </c>
      <c r="F127" s="337" t="n">
        <v>6</v>
      </c>
      <c r="G127" s="333" t="n">
        <v>1329.07</v>
      </c>
      <c r="H127" s="333" t="n">
        <v>7974.42</v>
      </c>
    </row>
    <row r="128">
      <c r="A128" s="386" t="inlineStr">
        <is>
          <t>Материалы</t>
        </is>
      </c>
      <c r="B128" s="461" t="n"/>
      <c r="C128" s="461" t="n"/>
      <c r="D128" s="461" t="n"/>
      <c r="E128" s="462" t="n"/>
      <c r="F128" s="386" t="n"/>
      <c r="G128" s="355" t="n"/>
      <c r="H128" s="318">
        <f>SUM(H129:H369)</f>
        <v/>
      </c>
    </row>
    <row r="129">
      <c r="A129" s="353" t="n">
        <v>121</v>
      </c>
      <c r="B129" s="387" t="n"/>
      <c r="C129" s="330" t="inlineStr">
        <is>
          <t>01.3.04.06-0003</t>
        </is>
      </c>
      <c r="D129" s="403" t="inlineStr">
        <is>
          <t>Масло трансформаторное ГК</t>
        </is>
      </c>
      <c r="E129" s="395" t="inlineStr">
        <is>
          <t>кг</t>
        </is>
      </c>
      <c r="F129" s="330" t="n">
        <v>105600</v>
      </c>
      <c r="G129" s="405" t="n">
        <v>11.07</v>
      </c>
      <c r="H129" s="333">
        <f>ROUND(F129*G129,2)</f>
        <v/>
      </c>
      <c r="I129" s="280" t="n"/>
      <c r="K129" s="277" t="n"/>
    </row>
    <row r="130" ht="25.5" customHeight="1" s="279">
      <c r="A130" s="353" t="n">
        <v>122</v>
      </c>
      <c r="B130" s="387" t="n"/>
      <c r="C130" s="330" t="inlineStr">
        <is>
          <t>05.1.05.16-0040</t>
        </is>
      </c>
      <c r="D130" s="403" t="inlineStr">
        <is>
          <t>Сваи железобетонные С35-1-12-1 (бетон B22,5, расход арматуры 185 кг)</t>
        </is>
      </c>
      <c r="E130" s="395" t="inlineStr">
        <is>
          <t>м3</t>
        </is>
      </c>
      <c r="F130" s="330" t="n">
        <v>142.5</v>
      </c>
      <c r="G130" s="405" t="n">
        <v>5337.26</v>
      </c>
      <c r="H130" s="333">
        <f>ROUND(F130*G130,2)</f>
        <v/>
      </c>
      <c r="I130" s="280" t="n"/>
      <c r="K130" s="277" t="n"/>
    </row>
    <row r="131" ht="25.5" customHeight="1" s="279">
      <c r="A131" s="353" t="n">
        <v>123</v>
      </c>
      <c r="B131" s="387" t="n"/>
      <c r="C131" s="330" t="inlineStr">
        <is>
          <t>23.6.02.03-0010</t>
        </is>
      </c>
      <c r="D131" s="403" t="inlineStr">
        <is>
          <t>Трубы чугунные напорные раструбные, номинальный диаметр 400 мм, толщина стенки 13,8 мм</t>
        </is>
      </c>
      <c r="E131" s="395" t="inlineStr">
        <is>
          <t>м</t>
        </is>
      </c>
      <c r="F131" s="330" t="n">
        <v>528</v>
      </c>
      <c r="G131" s="405" t="n">
        <v>742.4</v>
      </c>
      <c r="H131" s="333">
        <f>ROUND(F131*G131,2)</f>
        <v/>
      </c>
      <c r="I131" s="280" t="n"/>
      <c r="K131" s="277" t="n"/>
    </row>
    <row r="132">
      <c r="A132" s="353" t="n">
        <v>124</v>
      </c>
      <c r="B132" s="387" t="n"/>
      <c r="C132" s="330" t="inlineStr">
        <is>
          <t>22.2.02.07-0003</t>
        </is>
      </c>
      <c r="D132" s="403" t="inlineStr">
        <is>
          <t>Конструкции стальные порталов ОРУ</t>
        </is>
      </c>
      <c r="E132" s="395" t="inlineStr">
        <is>
          <t>т</t>
        </is>
      </c>
      <c r="F132" s="330" t="n">
        <v>16.9971</v>
      </c>
      <c r="G132" s="405" t="n">
        <v>12500</v>
      </c>
      <c r="H132" s="333">
        <f>ROUND(F132*G132,2)</f>
        <v/>
      </c>
      <c r="I132" s="280" t="n"/>
    </row>
    <row r="133" ht="38.25" customHeight="1" s="279">
      <c r="A133" s="353" t="n">
        <v>125</v>
      </c>
      <c r="B133" s="387" t="n"/>
      <c r="C133" s="330" t="inlineStr">
        <is>
          <t>07.5.01.01-0003</t>
        </is>
      </c>
      <c r="D133" s="403" t="inlineStr">
        <is>
          <t>Емкости габаритные для хранения жидкостей и газов, без арматуры, поставляемые целиком круглого сечения, масса изделий свыше 3 т</t>
        </is>
      </c>
      <c r="E133" s="395" t="inlineStr">
        <is>
          <t>т</t>
        </is>
      </c>
      <c r="F133" s="330" t="n">
        <v>18</v>
      </c>
      <c r="G133" s="405" t="n">
        <v>10730.85</v>
      </c>
      <c r="H133" s="333">
        <f>ROUND(F133*G133,2)</f>
        <v/>
      </c>
      <c r="I133" s="280" t="n"/>
    </row>
    <row r="134" ht="25.5" customHeight="1" s="279">
      <c r="A134" s="353" t="n">
        <v>126</v>
      </c>
      <c r="B134" s="387" t="n"/>
      <c r="C134" s="330" t="inlineStr">
        <is>
          <t>05.1.05.16-0039</t>
        </is>
      </c>
      <c r="D134" s="403" t="inlineStr">
        <is>
          <t>Сваи железобетонные С35-1-10-Н (бетон B22,5, расход арматуры 185 кг)</t>
        </is>
      </c>
      <c r="E134" s="395" t="inlineStr">
        <is>
          <t>м3</t>
        </is>
      </c>
      <c r="F134" s="330" t="n">
        <v>34.91</v>
      </c>
      <c r="G134" s="405" t="n">
        <v>4666.19</v>
      </c>
      <c r="H134" s="333">
        <f>ROUND(F134*G134,2)</f>
        <v/>
      </c>
      <c r="I134" s="280" t="n"/>
    </row>
    <row r="135">
      <c r="A135" s="353" t="n">
        <v>127</v>
      </c>
      <c r="B135" s="387" t="n"/>
      <c r="C135" s="330" t="inlineStr">
        <is>
          <t>22.2.02.07-0041</t>
        </is>
      </c>
      <c r="D135" s="403" t="inlineStr">
        <is>
          <t>Ростверки стальные массой до 0,2т</t>
        </is>
      </c>
      <c r="E135" s="395" t="inlineStr">
        <is>
          <t>т</t>
        </is>
      </c>
      <c r="F135" s="330" t="n">
        <v>16.394</v>
      </c>
      <c r="G135" s="405" t="n">
        <v>8200</v>
      </c>
      <c r="H135" s="333">
        <f>ROUND(F135*G135,2)</f>
        <v/>
      </c>
      <c r="I135" s="280" t="n"/>
    </row>
    <row r="136" ht="38.25" customHeight="1" s="279">
      <c r="A136" s="353" t="n">
        <v>128</v>
      </c>
      <c r="B136" s="387" t="n"/>
      <c r="C136" s="330" t="inlineStr">
        <is>
          <t>69.2.02.01-0013</t>
        </is>
      </c>
      <c r="D136" s="319" t="inlineStr">
        <is>
          <t>Клапан стальной вентиляционный герметический МА 01009-1000 (аналог ИА 01009), диаметр 1000 мм, с электроприводом типа Н-Б1-11У3</t>
        </is>
      </c>
      <c r="E136" s="395" t="inlineStr">
        <is>
          <t>шт.</t>
        </is>
      </c>
      <c r="F136" s="330" t="n">
        <v>3</v>
      </c>
      <c r="G136" s="405" t="n">
        <v>30943.83</v>
      </c>
      <c r="H136" s="333">
        <f>ROUND(F136*G136,2)</f>
        <v/>
      </c>
      <c r="I136" s="280" t="n"/>
    </row>
    <row r="137" ht="38.25" customHeight="1" s="279">
      <c r="A137" s="353" t="n">
        <v>129</v>
      </c>
      <c r="B137" s="387" t="n"/>
      <c r="C137" s="330" t="inlineStr">
        <is>
          <t>07.2.07.12-0021</t>
        </is>
      </c>
      <c r="D137" s="403" t="inlineStr">
        <is>
          <t>Элементы конструктивные зданий и сооружений с преобладанием горячекатаных профилей, средняя масса сборочной единицы от 0,5 до 1 т</t>
        </is>
      </c>
      <c r="E137" s="395" t="inlineStr">
        <is>
          <t>т</t>
        </is>
      </c>
      <c r="F137" s="330" t="n">
        <v>6.850376</v>
      </c>
      <c r="G137" s="405" t="n">
        <v>7008.5</v>
      </c>
      <c r="H137" s="333">
        <f>ROUND(F137*G137,2)</f>
        <v/>
      </c>
      <c r="I137" s="280" t="n"/>
    </row>
    <row r="138">
      <c r="A138" s="353" t="n">
        <v>130</v>
      </c>
      <c r="B138" s="387" t="n"/>
      <c r="C138" s="330" t="inlineStr">
        <is>
          <t>02.3.01.02-1008</t>
        </is>
      </c>
      <c r="D138" s="403" t="inlineStr">
        <is>
          <t>Песок природный II класс, мелкий, круглые сита</t>
        </is>
      </c>
      <c r="E138" s="395" t="inlineStr">
        <is>
          <t>м3</t>
        </is>
      </c>
      <c r="F138" s="330" t="n">
        <v>744</v>
      </c>
      <c r="G138" s="405" t="n">
        <v>59.99</v>
      </c>
      <c r="H138" s="333">
        <f>ROUND(F138*G138,2)</f>
        <v/>
      </c>
      <c r="I138" s="280" t="n"/>
    </row>
    <row r="139" ht="25.5" customHeight="1" s="279">
      <c r="A139" s="353" t="n">
        <v>131</v>
      </c>
      <c r="B139" s="387" t="n"/>
      <c r="C139" s="330" t="inlineStr">
        <is>
          <t>23.6.02.03-0006</t>
        </is>
      </c>
      <c r="D139" s="403" t="inlineStr">
        <is>
          <t>Трубы чугунные напорные раструбные, номинальный диаметр 200 мм, толщина стенки 10,1 мм</t>
        </is>
      </c>
      <c r="E139" s="395" t="inlineStr">
        <is>
          <t>м</t>
        </is>
      </c>
      <c r="F139" s="330" t="n">
        <v>151</v>
      </c>
      <c r="G139" s="405" t="n">
        <v>293.8</v>
      </c>
      <c r="H139" s="333">
        <f>ROUND(F139*G139,2)</f>
        <v/>
      </c>
      <c r="I139" s="280" t="n"/>
    </row>
    <row r="140" ht="25.5" customHeight="1" s="279">
      <c r="A140" s="353" t="n">
        <v>132</v>
      </c>
      <c r="B140" s="387" t="n"/>
      <c r="C140" s="330" t="inlineStr">
        <is>
          <t>21.2.01.02-0094</t>
        </is>
      </c>
      <c r="D140" s="403" t="inlineStr">
        <is>
          <t>Провод неизолированный для воздушных линий электропередачи АС 300/39</t>
        </is>
      </c>
      <c r="E140" s="395" t="inlineStr">
        <is>
          <t>т</t>
        </is>
      </c>
      <c r="F140" s="330" t="n">
        <v>1.327836</v>
      </c>
      <c r="G140" s="405" t="n">
        <v>32758.86</v>
      </c>
      <c r="H140" s="333">
        <f>ROUND(F140*G140,2)</f>
        <v/>
      </c>
      <c r="I140" s="280" t="n"/>
    </row>
    <row r="141" ht="51" customHeight="1" s="279">
      <c r="A141" s="353" t="n">
        <v>133</v>
      </c>
      <c r="B141" s="387" t="n"/>
      <c r="C141" s="330" t="inlineStr">
        <is>
          <t>07.2.07.12-0012</t>
        </is>
      </c>
      <c r="D141" s="403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0,1 до 0,5 т</t>
        </is>
      </c>
      <c r="E141" s="395" t="inlineStr">
        <is>
          <t>т</t>
        </is>
      </c>
      <c r="F141" s="330" t="n">
        <v>3.519</v>
      </c>
      <c r="G141" s="405" t="n">
        <v>10508</v>
      </c>
      <c r="H141" s="333">
        <f>ROUND(F141*G141,2)</f>
        <v/>
      </c>
      <c r="I141" s="280" t="n"/>
    </row>
    <row r="142" customFormat="1" s="255">
      <c r="A142" s="353" t="n">
        <v>134</v>
      </c>
      <c r="B142" s="387" t="n"/>
      <c r="C142" s="330" t="inlineStr">
        <is>
          <t>113-0442</t>
        </is>
      </c>
      <c r="D142" s="403" t="inlineStr">
        <is>
          <t>Краска "Цинол"</t>
        </is>
      </c>
      <c r="E142" s="395" t="inlineStr">
        <is>
          <t>кг</t>
        </is>
      </c>
      <c r="F142" s="330" t="n">
        <v>135.874</v>
      </c>
      <c r="G142" s="405" t="n">
        <v>238.48</v>
      </c>
      <c r="H142" s="333">
        <f>ROUND(F142*G142,2)</f>
        <v/>
      </c>
      <c r="I142" s="280" t="n"/>
    </row>
    <row r="143">
      <c r="A143" s="353" t="n">
        <v>135</v>
      </c>
      <c r="B143" s="387" t="n"/>
      <c r="C143" s="330" t="inlineStr">
        <is>
          <t>109-0148</t>
        </is>
      </c>
      <c r="D143" s="403" t="inlineStr">
        <is>
          <t>Шнек диаметром 135 мм</t>
        </is>
      </c>
      <c r="E143" s="395" t="inlineStr">
        <is>
          <t>шт.</t>
        </is>
      </c>
      <c r="F143" s="330" t="n">
        <v>46.3424</v>
      </c>
      <c r="G143" s="405" t="n">
        <v>597</v>
      </c>
      <c r="H143" s="333">
        <f>ROUND(F143*G143,2)</f>
        <v/>
      </c>
      <c r="I143" s="280" t="n"/>
    </row>
    <row r="144" ht="25.5" customHeight="1" s="279">
      <c r="A144" s="353" t="n">
        <v>136</v>
      </c>
      <c r="B144" s="387" t="n"/>
      <c r="C144" s="330" t="inlineStr">
        <is>
          <t>402-0135</t>
        </is>
      </c>
      <c r="D144" s="403" t="inlineStr">
        <is>
          <t>Смесь сухая гидроизоляционная проникающая Гидротэкс-У</t>
        </is>
      </c>
      <c r="E144" s="395" t="inlineStr">
        <is>
          <t>кг</t>
        </is>
      </c>
      <c r="F144" s="330" t="n">
        <v>1398</v>
      </c>
      <c r="G144" s="405" t="n">
        <v>17.81</v>
      </c>
      <c r="H144" s="333">
        <f>ROUND(F144*G144,2)</f>
        <v/>
      </c>
      <c r="I144" s="280" t="n"/>
      <c r="K144" s="277" t="n"/>
    </row>
    <row r="145" ht="25.5" customHeight="1" s="279">
      <c r="A145" s="353" t="n">
        <v>137</v>
      </c>
      <c r="B145" s="387" t="n"/>
      <c r="C145" s="330" t="inlineStr">
        <is>
          <t>401-0049</t>
        </is>
      </c>
      <c r="D145" s="403" t="inlineStr">
        <is>
          <t>Бетон тяжелый, крупность заполнителя 40 мм, класс В25 (М350)</t>
        </is>
      </c>
      <c r="E145" s="395" t="inlineStr">
        <is>
          <t>м3</t>
        </is>
      </c>
      <c r="F145" s="330" t="n">
        <v>34.91</v>
      </c>
      <c r="G145" s="405" t="n">
        <v>700</v>
      </c>
      <c r="H145" s="333">
        <f>ROUND(F145*G145,2)</f>
        <v/>
      </c>
      <c r="I145" s="280" t="n"/>
      <c r="K145" s="277" t="n"/>
    </row>
    <row r="146" ht="51" customHeight="1" s="279">
      <c r="A146" s="353" t="n">
        <v>138</v>
      </c>
      <c r="B146" s="387" t="n"/>
      <c r="C146" s="330" t="inlineStr">
        <is>
          <t>103-0190</t>
        </is>
      </c>
      <c r="D146" s="403" t="inlineStr">
        <is>
          <t>Трубы стальные электросварные прямошовные со снятой фаской из стали марок БСт2кп-БСт4кп и БСт2пс-БСт4пс наружный диаметр 219 мм, толщина стенки 6 мм</t>
        </is>
      </c>
      <c r="E146" s="395" t="inlineStr">
        <is>
          <t>м</t>
        </is>
      </c>
      <c r="F146" s="330" t="n">
        <v>110</v>
      </c>
      <c r="G146" s="405" t="n">
        <v>219.85</v>
      </c>
      <c r="H146" s="333">
        <f>ROUND(F146*G146,2)</f>
        <v/>
      </c>
      <c r="I146" s="280" t="n"/>
      <c r="K146" s="277" t="n"/>
    </row>
    <row r="147" ht="25.5" customHeight="1" s="279">
      <c r="A147" s="353" t="n">
        <v>139</v>
      </c>
      <c r="B147" s="387" t="n"/>
      <c r="C147" s="330" t="inlineStr">
        <is>
          <t>110-0132</t>
        </is>
      </c>
      <c r="D147" s="403" t="inlineStr">
        <is>
          <t>Хомуты двухушковые круглого и прямоугольного сечения</t>
        </is>
      </c>
      <c r="E147" s="395" t="inlineStr">
        <is>
          <t>кг</t>
        </is>
      </c>
      <c r="F147" s="330" t="n">
        <v>1582.156</v>
      </c>
      <c r="G147" s="405" t="n">
        <v>14.49</v>
      </c>
      <c r="H147" s="333">
        <f>ROUND(F147*G147,2)</f>
        <v/>
      </c>
    </row>
    <row r="148">
      <c r="A148" s="353" t="n">
        <v>140</v>
      </c>
      <c r="B148" s="387" t="n"/>
      <c r="C148" s="330" t="inlineStr">
        <is>
          <t>401-0009</t>
        </is>
      </c>
      <c r="D148" s="403" t="inlineStr">
        <is>
          <t>Бетон тяжелый, класс В25 (М350)</t>
        </is>
      </c>
      <c r="E148" s="395" t="inlineStr">
        <is>
          <t>м3</t>
        </is>
      </c>
      <c r="F148" s="330" t="n">
        <v>27.41</v>
      </c>
      <c r="G148" s="405" t="n">
        <v>725.6900000000001</v>
      </c>
      <c r="H148" s="333">
        <f>ROUND(F148*G148,2)</f>
        <v/>
      </c>
    </row>
    <row r="149">
      <c r="A149" s="353" t="n">
        <v>141</v>
      </c>
      <c r="B149" s="387" t="n"/>
      <c r="C149" s="330" t="inlineStr">
        <is>
          <t>401-0246</t>
        </is>
      </c>
      <c r="D149" s="403" t="inlineStr">
        <is>
          <t>Бетон песчаный, класс В15 (М200)</t>
        </is>
      </c>
      <c r="E149" s="395" t="inlineStr">
        <is>
          <t>м3</t>
        </is>
      </c>
      <c r="F149" s="330" t="n">
        <v>38.57</v>
      </c>
      <c r="G149" s="405" t="n">
        <v>490</v>
      </c>
      <c r="H149" s="333">
        <f>ROUND(F149*G149,2)</f>
        <v/>
      </c>
    </row>
    <row r="150" ht="25.5" customHeight="1" s="279">
      <c r="A150" s="353" t="n">
        <v>142</v>
      </c>
      <c r="B150" s="387" t="n"/>
      <c r="C150" s="330" t="inlineStr">
        <is>
          <t>507-0600</t>
        </is>
      </c>
      <c r="D150" s="403" t="inlineStr">
        <is>
          <t>Трубы напорные из полиэтилена низкого давления среднего типа, наружным диаметром 200 мм</t>
        </is>
      </c>
      <c r="E150" s="395" t="inlineStr">
        <is>
          <t>10 м</t>
        </is>
      </c>
      <c r="F150" s="330" t="n">
        <v>6.666</v>
      </c>
      <c r="G150" s="405" t="n">
        <v>2316</v>
      </c>
      <c r="H150" s="333">
        <f>ROUND(F150*G150,2)</f>
        <v/>
      </c>
    </row>
    <row r="151">
      <c r="A151" s="353" t="n">
        <v>143</v>
      </c>
      <c r="B151" s="387" t="n"/>
      <c r="C151" s="330" t="inlineStr">
        <is>
          <t>113-1779</t>
        </is>
      </c>
      <c r="D151" s="403" t="inlineStr">
        <is>
          <t>Краска огнезащитная</t>
        </is>
      </c>
      <c r="E151" s="395" t="inlineStr">
        <is>
          <t>т</t>
        </is>
      </c>
      <c r="F151" s="330" t="n">
        <v>0.7106</v>
      </c>
      <c r="G151" s="405" t="n">
        <v>20886</v>
      </c>
      <c r="H151" s="333">
        <f>ROUND(F151*G151,2)</f>
        <v/>
      </c>
    </row>
    <row r="152">
      <c r="A152" s="353" t="n">
        <v>144</v>
      </c>
      <c r="B152" s="387" t="n"/>
      <c r="C152" s="330" t="inlineStr">
        <is>
          <t>101-2477</t>
        </is>
      </c>
      <c r="D152" s="403" t="inlineStr">
        <is>
          <t>Лента мастично-полимерная типа «Лиам»</t>
        </is>
      </c>
      <c r="E152" s="395" t="inlineStr">
        <is>
          <t>м2</t>
        </is>
      </c>
      <c r="F152" s="330" t="n">
        <v>504</v>
      </c>
      <c r="G152" s="405" t="n">
        <v>26</v>
      </c>
      <c r="H152" s="333">
        <f>ROUND(F152*G152,2)</f>
        <v/>
      </c>
    </row>
    <row r="153">
      <c r="A153" s="353" t="n">
        <v>145</v>
      </c>
      <c r="B153" s="387" t="n"/>
      <c r="C153" s="330" t="inlineStr">
        <is>
          <t>201-0783</t>
        </is>
      </c>
      <c r="D153" s="403" t="inlineStr">
        <is>
          <t>Конструкции стальные приспособлений для монтажа</t>
        </is>
      </c>
      <c r="E153" s="395" t="inlineStr">
        <is>
          <t>т</t>
        </is>
      </c>
      <c r="F153" s="330" t="n">
        <v>1.746</v>
      </c>
      <c r="G153" s="405" t="n">
        <v>7441</v>
      </c>
      <c r="H153" s="333">
        <f>ROUND(F153*G153,2)</f>
        <v/>
      </c>
    </row>
    <row r="154" ht="51" customHeight="1" s="279">
      <c r="A154" s="353" t="n">
        <v>146</v>
      </c>
      <c r="B154" s="387" t="n"/>
      <c r="C154" s="330" t="inlineStr">
        <is>
          <t>103-0161</t>
        </is>
      </c>
      <c r="D154" s="403" t="inlineStr">
        <is>
          <t>Трубы стальные электросварные прямошовные со снятой фаской из стали марок БСт2кп-БСт4кп и БСт2пс-БСт4пс наружный диаметр 108 мм, толщина стенки 4 мм</t>
        </is>
      </c>
      <c r="E154" s="395" t="inlineStr">
        <is>
          <t>м</t>
        </is>
      </c>
      <c r="F154" s="330" t="n">
        <v>174.016</v>
      </c>
      <c r="G154" s="405" t="n">
        <v>74.25</v>
      </c>
      <c r="H154" s="333">
        <f>ROUND(F154*G154,2)</f>
        <v/>
      </c>
    </row>
    <row r="155">
      <c r="A155" s="353" t="n">
        <v>147</v>
      </c>
      <c r="B155" s="387" t="n"/>
      <c r="C155" s="330" t="inlineStr">
        <is>
          <t>111-0179</t>
        </is>
      </c>
      <c r="D155" s="403" t="inlineStr">
        <is>
          <t>Изоляторы</t>
        </is>
      </c>
      <c r="E155" s="395" t="inlineStr">
        <is>
          <t>шт.</t>
        </is>
      </c>
      <c r="F155" s="330" t="n">
        <v>242</v>
      </c>
      <c r="G155" s="405" t="n">
        <v>51.5</v>
      </c>
      <c r="H155" s="333">
        <f>ROUND(F155*G155,2)</f>
        <v/>
      </c>
    </row>
    <row r="156" ht="38.25" customHeight="1" s="279">
      <c r="A156" s="353" t="n">
        <v>148</v>
      </c>
      <c r="B156" s="387" t="n"/>
      <c r="C156" s="330" t="inlineStr">
        <is>
          <t>Прайс из СД ОП</t>
        </is>
      </c>
      <c r="D156" s="403" t="inlineStr">
        <is>
          <t>Ороситель дренчерный ОПДР-15 (260,0)</t>
        </is>
      </c>
      <c r="E156" s="395" t="inlineStr">
        <is>
          <t>1шт</t>
        </is>
      </c>
      <c r="F156" s="330" t="n">
        <v>46</v>
      </c>
      <c r="G156" s="405" t="n">
        <v>260</v>
      </c>
      <c r="H156" s="333">
        <f>ROUND(F156*G156,2)</f>
        <v/>
      </c>
    </row>
    <row r="157" ht="38.25" customFormat="1" customHeight="1" s="255">
      <c r="A157" s="353" t="n">
        <v>149</v>
      </c>
      <c r="B157" s="387" t="n"/>
      <c r="C157" s="330" t="inlineStr">
        <is>
          <t>103-0747</t>
        </is>
      </c>
      <c r="D157" s="403" t="inlineStr">
        <is>
          <t>Фасонные чугунные соединительные части к чугунным напорным трубам наружным диаметром 125-200 мм</t>
        </is>
      </c>
      <c r="E157" s="395" t="inlineStr">
        <is>
          <t>т</t>
        </is>
      </c>
      <c r="F157" s="330" t="n">
        <v>1.596</v>
      </c>
      <c r="G157" s="405" t="n">
        <v>7204.5</v>
      </c>
      <c r="H157" s="333">
        <f>ROUND(F157*G157,2)</f>
        <v/>
      </c>
    </row>
    <row r="158" ht="38.25" customHeight="1" s="279">
      <c r="A158" s="353" t="n">
        <v>150</v>
      </c>
      <c r="B158" s="387" t="n"/>
      <c r="C158" s="330" t="inlineStr">
        <is>
          <t>302-1714</t>
        </is>
      </c>
      <c r="D158" s="403" t="inlineStr">
        <is>
          <t>Задвижки клиновые с выдвижным шпинделем фланцевые для воды и пара давлением 1 МПа (10 кгс/см2) 30с41нж диаметром 200 мм</t>
        </is>
      </c>
      <c r="E158" s="395" t="inlineStr">
        <is>
          <t>шт.</t>
        </is>
      </c>
      <c r="F158" s="330" t="n">
        <v>2</v>
      </c>
      <c r="G158" s="405" t="n">
        <v>5506.2</v>
      </c>
      <c r="H158" s="333">
        <f>ROUND(F158*G158,2)</f>
        <v/>
      </c>
    </row>
    <row r="159" ht="25.5" customHeight="1" s="279">
      <c r="A159" s="353" t="n">
        <v>151</v>
      </c>
      <c r="B159" s="387" t="n"/>
      <c r="C159" s="330" t="inlineStr">
        <is>
          <t>403-0119</t>
        </is>
      </c>
      <c r="D159" s="403" t="inlineStr">
        <is>
          <t>Кольца для колодцев сборные железобетонные диаметром 1000 мм</t>
        </is>
      </c>
      <c r="E159" s="395" t="inlineStr">
        <is>
          <t>м</t>
        </is>
      </c>
      <c r="F159" s="330" t="n">
        <v>18.6</v>
      </c>
      <c r="G159" s="405" t="n">
        <v>589.5599999999999</v>
      </c>
      <c r="H159" s="333">
        <f>ROUND(F159*G159,2)</f>
        <v/>
      </c>
      <c r="K159" s="277" t="n"/>
    </row>
    <row r="160">
      <c r="A160" s="353" t="n">
        <v>152</v>
      </c>
      <c r="B160" s="387" t="n"/>
      <c r="C160" s="330" t="inlineStr">
        <is>
          <t>101-2536</t>
        </is>
      </c>
      <c r="D160" s="403" t="inlineStr">
        <is>
          <t>Люки чугунные тяжелые</t>
        </is>
      </c>
      <c r="E160" s="395" t="inlineStr">
        <is>
          <t>шт.</t>
        </is>
      </c>
      <c r="F160" s="330" t="n">
        <v>19</v>
      </c>
      <c r="G160" s="405" t="n">
        <v>569.52</v>
      </c>
      <c r="H160" s="333">
        <f>ROUND(F160*G160,2)</f>
        <v/>
      </c>
      <c r="K160" s="277" t="n"/>
    </row>
    <row r="161" ht="25.5" customHeight="1" s="279">
      <c r="A161" s="353" t="n">
        <v>153</v>
      </c>
      <c r="B161" s="387" t="n"/>
      <c r="C161" s="330" t="inlineStr">
        <is>
          <t>10.1.02.03-0001</t>
        </is>
      </c>
      <c r="D161" s="403" t="inlineStr">
        <is>
          <t>Проволока алюминиевая (АМЦ) диаметром 1,4-1,8 мм</t>
        </is>
      </c>
      <c r="E161" s="395" t="inlineStr">
        <is>
          <t>т</t>
        </is>
      </c>
      <c r="F161" s="330" t="n">
        <v>0.3426</v>
      </c>
      <c r="G161" s="405" t="n">
        <v>30090</v>
      </c>
      <c r="H161" s="333">
        <f>ROUND(F161*G161,2)</f>
        <v/>
      </c>
      <c r="K161" s="277" t="n"/>
    </row>
    <row r="162">
      <c r="A162" s="353" t="n">
        <v>154</v>
      </c>
      <c r="B162" s="387" t="n"/>
      <c r="C162" s="330" t="inlineStr">
        <is>
          <t>101-1723</t>
        </is>
      </c>
      <c r="D162" s="403" t="inlineStr">
        <is>
          <t>Звено соединительное 28 мм</t>
        </is>
      </c>
      <c r="E162" s="395" t="inlineStr">
        <is>
          <t>шт.</t>
        </is>
      </c>
      <c r="F162" s="330" t="n">
        <v>38</v>
      </c>
      <c r="G162" s="405" t="n">
        <v>248.78</v>
      </c>
      <c r="H162" s="333">
        <f>ROUND(F162*G162,2)</f>
        <v/>
      </c>
      <c r="K162" s="277" t="n"/>
    </row>
    <row r="163">
      <c r="A163" s="353" t="n">
        <v>155</v>
      </c>
      <c r="B163" s="387" t="n"/>
      <c r="C163" s="330" t="inlineStr">
        <is>
          <t>401-0006</t>
        </is>
      </c>
      <c r="D163" s="403" t="inlineStr">
        <is>
          <t>Бетон тяжелый, класс В15 (М200)</t>
        </is>
      </c>
      <c r="E163" s="395" t="inlineStr">
        <is>
          <t>м3</t>
        </is>
      </c>
      <c r="F163" s="330" t="n">
        <v>15.721</v>
      </c>
      <c r="G163" s="405" t="n">
        <v>592.76</v>
      </c>
      <c r="H163" s="333">
        <f>ROUND(F163*G163,2)</f>
        <v/>
      </c>
    </row>
    <row r="164" ht="25.5" customHeight="1" s="279">
      <c r="A164" s="353" t="n">
        <v>156</v>
      </c>
      <c r="B164" s="387" t="n"/>
      <c r="C164" s="330" t="inlineStr">
        <is>
          <t>403-3120</t>
        </is>
      </c>
      <c r="D164" s="403" t="inlineStr">
        <is>
          <t>Плиты железобетонные покрытий, перекрытий и днищ</t>
        </is>
      </c>
      <c r="E164" s="395" t="inlineStr">
        <is>
          <t>м3</t>
        </is>
      </c>
      <c r="F164" s="330" t="n">
        <v>6.4827</v>
      </c>
      <c r="G164" s="405" t="n">
        <v>1382.9</v>
      </c>
      <c r="H164" s="333">
        <f>ROUND(F164*G164,2)</f>
        <v/>
      </c>
    </row>
    <row r="165" ht="25.5" customHeight="1" s="279">
      <c r="A165" s="353" t="n">
        <v>157</v>
      </c>
      <c r="B165" s="387" t="n"/>
      <c r="C165" s="330" t="inlineStr">
        <is>
          <t>403-0120</t>
        </is>
      </c>
      <c r="D165" s="403" t="inlineStr">
        <is>
          <t>Кольца для колодцев сборные железобетонные диаметром 1500 мм</t>
        </is>
      </c>
      <c r="E165" s="395" t="inlineStr">
        <is>
          <t>м</t>
        </is>
      </c>
      <c r="F165" s="330" t="n">
        <v>10.57</v>
      </c>
      <c r="G165" s="405" t="n">
        <v>806.47</v>
      </c>
      <c r="H165" s="333">
        <f>ROUND(F165*G165,2)</f>
        <v/>
      </c>
    </row>
    <row r="166" ht="25.5" customHeight="1" s="279">
      <c r="A166" s="353" t="n">
        <v>158</v>
      </c>
      <c r="B166" s="387" t="n"/>
      <c r="C166" s="330" t="inlineStr">
        <is>
          <t>101-2737</t>
        </is>
      </c>
      <c r="D166" s="403" t="inlineStr">
        <is>
          <t>Материал рулонный гидроизоляционный TERANAP 431 TP</t>
        </is>
      </c>
      <c r="E166" s="395" t="inlineStr">
        <is>
          <t>м2</t>
        </is>
      </c>
      <c r="F166" s="330" t="n">
        <v>80.4246</v>
      </c>
      <c r="G166" s="405" t="n">
        <v>104.62</v>
      </c>
      <c r="H166" s="333">
        <f>ROUND(F166*G166,2)</f>
        <v/>
      </c>
    </row>
    <row r="167" ht="25.5" customHeight="1" s="279">
      <c r="A167" s="353" t="n">
        <v>159</v>
      </c>
      <c r="B167" s="387" t="n"/>
      <c r="C167" s="330" t="inlineStr">
        <is>
          <t>408-0021</t>
        </is>
      </c>
      <c r="D167" s="403" t="inlineStr">
        <is>
          <t>Щебень из природного камня для строительных работ марка 400, фракция 5(3)-10 мм</t>
        </is>
      </c>
      <c r="E167" s="395" t="inlineStr">
        <is>
          <t>м3</t>
        </is>
      </c>
      <c r="F167" s="330" t="n">
        <v>62.4</v>
      </c>
      <c r="G167" s="405" t="n">
        <v>131.08</v>
      </c>
      <c r="H167" s="333">
        <f>ROUND(F167*G167,2)</f>
        <v/>
      </c>
    </row>
    <row r="168" ht="25.5" customHeight="1" s="279">
      <c r="A168" s="353" t="n">
        <v>160</v>
      </c>
      <c r="B168" s="387" t="n"/>
      <c r="C168" s="330" t="inlineStr">
        <is>
          <t>102-0008</t>
        </is>
      </c>
      <c r="D168" s="403" t="inlineStr">
        <is>
          <t>Лесоматериалы круглые хвойных пород для строительства диаметром 14-24 см, длиной 3-6,5 м</t>
        </is>
      </c>
      <c r="E168" s="395" t="inlineStr">
        <is>
          <t>м3</t>
        </is>
      </c>
      <c r="F168" s="330" t="n">
        <v>14.0704</v>
      </c>
      <c r="G168" s="405" t="n">
        <v>558.33</v>
      </c>
      <c r="H168" s="333">
        <f>ROUND(F168*G168,2)</f>
        <v/>
      </c>
    </row>
    <row r="169" ht="38.25" customHeight="1" s="279">
      <c r="A169" s="353" t="n">
        <v>161</v>
      </c>
      <c r="B169" s="387" t="n"/>
      <c r="C169" s="330" t="inlineStr">
        <is>
          <t>301-1163</t>
        </is>
      </c>
      <c r="D169" s="403" t="inlineStr">
        <is>
          <t>Грязевики из стальных труб и толстолистовой стали, наружным диаметром входного патрубка 273 мм, наружным диаметром корпуса 530 мм</t>
        </is>
      </c>
      <c r="E169" s="395" t="inlineStr">
        <is>
          <t>шт.</t>
        </is>
      </c>
      <c r="F169" s="330" t="n">
        <v>2</v>
      </c>
      <c r="G169" s="405" t="n">
        <v>3819</v>
      </c>
      <c r="H169" s="333">
        <f>ROUND(F169*G169,2)</f>
        <v/>
      </c>
    </row>
    <row r="170" ht="51" customHeight="1" s="279">
      <c r="A170" s="353" t="n">
        <v>162</v>
      </c>
      <c r="B170" s="387" t="n"/>
      <c r="C170" s="330" t="inlineStr">
        <is>
          <t>103-0217</t>
        </is>
      </c>
      <c r="D170" s="403" t="inlineStr">
        <is>
          <t>Трубы стальные электросварные прямошовные и спирально-шовные группы А и Б с сопротивлением по разрыву 38 кгс/мм2, наружный диаметр 426 мм, толщина стенки 6 мм</t>
        </is>
      </c>
      <c r="E170" s="395" t="inlineStr">
        <is>
          <t>м</t>
        </is>
      </c>
      <c r="F170" s="330" t="n">
        <v>12.65</v>
      </c>
      <c r="G170" s="405" t="n">
        <v>513.17</v>
      </c>
      <c r="H170" s="333">
        <f>ROUND(F170*G170,2)</f>
        <v/>
      </c>
    </row>
    <row r="171" ht="25.5" customHeight="1" s="279">
      <c r="A171" s="353" t="n">
        <v>163</v>
      </c>
      <c r="B171" s="387" t="n"/>
      <c r="C171" s="330" t="inlineStr">
        <is>
          <t>103-1009</t>
        </is>
      </c>
      <c r="D171" s="403" t="inlineStr">
        <is>
          <t>Фасонные стальные сварные части, диаметр до 800 мм</t>
        </is>
      </c>
      <c r="E171" s="395" t="inlineStr">
        <is>
          <t>т</t>
        </is>
      </c>
      <c r="F171" s="330" t="n">
        <v>0.9889</v>
      </c>
      <c r="G171" s="405" t="n">
        <v>5500</v>
      </c>
      <c r="H171" s="333">
        <f>ROUND(F171*G171,2)</f>
        <v/>
      </c>
    </row>
    <row r="172">
      <c r="A172" s="353" t="n">
        <v>164</v>
      </c>
      <c r="B172" s="387" t="n"/>
      <c r="C172" s="330" t="inlineStr">
        <is>
          <t>509-0127</t>
        </is>
      </c>
      <c r="D172" s="403" t="inlineStr">
        <is>
          <t>Ушко двухлапчатое У2-12-16</t>
        </is>
      </c>
      <c r="E172" s="395" t="inlineStr">
        <is>
          <t>шт.</t>
        </is>
      </c>
      <c r="F172" s="330" t="n">
        <v>27</v>
      </c>
      <c r="G172" s="405" t="n">
        <v>194.37</v>
      </c>
      <c r="H172" s="333">
        <f>ROUND(F172*G172,2)</f>
        <v/>
      </c>
    </row>
    <row r="173">
      <c r="A173" s="353" t="n">
        <v>165</v>
      </c>
      <c r="B173" s="387" t="n"/>
      <c r="C173" s="330" t="inlineStr">
        <is>
          <t>105-0071</t>
        </is>
      </c>
      <c r="D173" s="403" t="inlineStr">
        <is>
          <t>Шпалы непропитанные для железных дорог 1 тип</t>
        </is>
      </c>
      <c r="E173" s="395" t="inlineStr">
        <is>
          <t>шт.</t>
        </is>
      </c>
      <c r="F173" s="330" t="n">
        <v>19.28</v>
      </c>
      <c r="G173" s="405" t="n">
        <v>266.67</v>
      </c>
      <c r="H173" s="333">
        <f>ROUND(F173*G173,2)</f>
        <v/>
      </c>
    </row>
    <row r="174">
      <c r="A174" s="353" t="n">
        <v>166</v>
      </c>
      <c r="B174" s="387" t="n"/>
      <c r="C174" s="330" t="inlineStr">
        <is>
          <t>113-0240</t>
        </is>
      </c>
      <c r="D174" s="403" t="inlineStr">
        <is>
          <t>Эмаль ХС-759 белая</t>
        </is>
      </c>
      <c r="E174" s="395" t="inlineStr">
        <is>
          <t>т</t>
        </is>
      </c>
      <c r="F174" s="330" t="n">
        <v>0.1628</v>
      </c>
      <c r="G174" s="405" t="n">
        <v>26640</v>
      </c>
      <c r="H174" s="333">
        <f>ROUND(F174*G174,2)</f>
        <v/>
      </c>
      <c r="K174" s="277" t="n"/>
    </row>
    <row r="175">
      <c r="A175" s="353" t="n">
        <v>167</v>
      </c>
      <c r="B175" s="387" t="n"/>
      <c r="C175" s="330" t="inlineStr">
        <is>
          <t>101-1794</t>
        </is>
      </c>
      <c r="D175" s="403" t="inlineStr">
        <is>
          <t>Бризол</t>
        </is>
      </c>
      <c r="E175" s="395" t="inlineStr">
        <is>
          <t>1000 м2</t>
        </is>
      </c>
      <c r="F175" s="330" t="n">
        <v>0.483</v>
      </c>
      <c r="G175" s="405" t="n">
        <v>7800</v>
      </c>
      <c r="H175" s="333">
        <f>ROUND(F175*G175,2)</f>
        <v/>
      </c>
      <c r="K175" s="277" t="n"/>
    </row>
    <row r="176" ht="25.5" customHeight="1" s="279">
      <c r="A176" s="353" t="n">
        <v>168</v>
      </c>
      <c r="B176" s="387" t="n"/>
      <c r="C176" s="330" t="inlineStr">
        <is>
          <t>201-0778</t>
        </is>
      </c>
      <c r="D176" s="403" t="inlineStr">
        <is>
          <t>Прочие индивидуальные сварные конструкции, масса сборочной единицы до 0,1 т</t>
        </is>
      </c>
      <c r="E176" s="395" t="inlineStr">
        <is>
          <t>т</t>
        </is>
      </c>
      <c r="F176" s="330" t="n">
        <v>0.3502</v>
      </c>
      <c r="G176" s="405" t="n">
        <v>10508</v>
      </c>
      <c r="H176" s="333">
        <f>ROUND(F176*G176,2)</f>
        <v/>
      </c>
    </row>
    <row r="177">
      <c r="A177" s="353" t="n">
        <v>169</v>
      </c>
      <c r="B177" s="387" t="n"/>
      <c r="C177" s="330" t="inlineStr">
        <is>
          <t>204-0084</t>
        </is>
      </c>
      <c r="D177" s="403" t="inlineStr">
        <is>
          <t>Сетка из проволоки холоднотянутой</t>
        </is>
      </c>
      <c r="E177" s="395" t="inlineStr">
        <is>
          <t>т</t>
        </is>
      </c>
      <c r="F177" s="330" t="n">
        <v>0.41</v>
      </c>
      <c r="G177" s="405" t="n">
        <v>8800</v>
      </c>
      <c r="H177" s="333">
        <f>ROUND(F177*G177,2)</f>
        <v/>
      </c>
    </row>
    <row r="178" ht="25.5" customHeight="1" s="279">
      <c r="A178" s="353" t="n">
        <v>170</v>
      </c>
      <c r="B178" s="387" t="n"/>
      <c r="C178" s="330" t="inlineStr">
        <is>
          <t>401-0063</t>
        </is>
      </c>
      <c r="D178" s="403" t="inlineStr">
        <is>
          <t>Бетон тяжелый, крупность заполнителя 20 мм, класс В7,5 (М100)</t>
        </is>
      </c>
      <c r="E178" s="395" t="inlineStr">
        <is>
          <t>м3</t>
        </is>
      </c>
      <c r="F178" s="330" t="n">
        <v>6.681</v>
      </c>
      <c r="G178" s="405" t="n">
        <v>535.46</v>
      </c>
      <c r="H178" s="333">
        <f>ROUND(F178*G178,2)</f>
        <v/>
      </c>
    </row>
    <row r="179" ht="25.5" customHeight="1" s="279">
      <c r="A179" s="353" t="n">
        <v>171</v>
      </c>
      <c r="B179" s="387" t="n"/>
      <c r="C179" s="330" t="inlineStr">
        <is>
          <t>113-0561</t>
        </is>
      </c>
      <c r="D179" s="403" t="inlineStr">
        <is>
          <t>Композиция "Алпол" (на основе термопластичных полимеров)</t>
        </is>
      </c>
      <c r="E179" s="395" t="inlineStr">
        <is>
          <t>кг</t>
        </is>
      </c>
      <c r="F179" s="330" t="n">
        <v>64.623</v>
      </c>
      <c r="G179" s="405" t="n">
        <v>54.99</v>
      </c>
      <c r="H179" s="333">
        <f>ROUND(F179*G179,2)</f>
        <v/>
      </c>
    </row>
    <row r="180">
      <c r="A180" s="353" t="n">
        <v>172</v>
      </c>
      <c r="B180" s="387" t="n"/>
      <c r="C180" s="330" t="inlineStr">
        <is>
          <t>101-0311</t>
        </is>
      </c>
      <c r="D180" s="403" t="inlineStr">
        <is>
          <t>Каболка</t>
        </is>
      </c>
      <c r="E180" s="395" t="inlineStr">
        <is>
          <t>т</t>
        </is>
      </c>
      <c r="F180" s="330" t="n">
        <v>0.1181</v>
      </c>
      <c r="G180" s="405" t="n">
        <v>30030</v>
      </c>
      <c r="H180" s="333">
        <f>ROUND(F180*G180,2)</f>
        <v/>
      </c>
    </row>
    <row r="181">
      <c r="A181" s="353" t="n">
        <v>173</v>
      </c>
      <c r="B181" s="387" t="n"/>
      <c r="C181" s="330" t="inlineStr">
        <is>
          <t>101-1513</t>
        </is>
      </c>
      <c r="D181" s="403" t="inlineStr">
        <is>
          <t>Электроды диаметром 4 мм Э42</t>
        </is>
      </c>
      <c r="E181" s="395" t="inlineStr">
        <is>
          <t>т</t>
        </is>
      </c>
      <c r="F181" s="330" t="n">
        <v>0.3296</v>
      </c>
      <c r="G181" s="405" t="n">
        <v>10315</v>
      </c>
      <c r="H181" s="333">
        <f>ROUND(F181*G181,2)</f>
        <v/>
      </c>
    </row>
    <row r="182" ht="51" customHeight="1" s="279">
      <c r="A182" s="353" t="n">
        <v>174</v>
      </c>
      <c r="B182" s="387" t="n"/>
      <c r="C182" s="330" t="inlineStr">
        <is>
          <t>201-0763</t>
        </is>
      </c>
      <c r="D182" s="403" t="inlineStr">
        <is>
          <t>Отдельные конструктивные элементы зданий и сооружений с преобладанием гнутосварных профилей и круглых труб, средняя масса сборочной единицы до 0,1 т</t>
        </is>
      </c>
      <c r="E182" s="395" t="inlineStr">
        <is>
          <t>т</t>
        </is>
      </c>
      <c r="F182" s="330" t="n">
        <v>0.2967</v>
      </c>
      <c r="G182" s="405" t="n">
        <v>11255</v>
      </c>
      <c r="H182" s="333">
        <f>ROUND(F182*G182,2)</f>
        <v/>
      </c>
    </row>
    <row r="183" ht="25.5" customHeight="1" s="279">
      <c r="A183" s="353" t="n">
        <v>175</v>
      </c>
      <c r="B183" s="387" t="n"/>
      <c r="C183" s="330" t="inlineStr">
        <is>
          <t>509-0963</t>
        </is>
      </c>
      <c r="D183" s="403" t="inlineStr">
        <is>
          <t>Ткань асбестовая со стеклонитью АСТ-1 толщиной 1,8 мм</t>
        </is>
      </c>
      <c r="E183" s="395" t="inlineStr">
        <is>
          <t>т</t>
        </is>
      </c>
      <c r="F183" s="330" t="n">
        <v>0.048</v>
      </c>
      <c r="G183" s="405" t="n">
        <v>66860</v>
      </c>
      <c r="H183" s="333">
        <f>ROUND(F183*G183,2)</f>
        <v/>
      </c>
    </row>
    <row r="184" ht="25.5" customHeight="1" s="279">
      <c r="A184" s="353" t="n">
        <v>176</v>
      </c>
      <c r="B184" s="387" t="n"/>
      <c r="C184" s="330" t="inlineStr">
        <is>
          <t>402-0139</t>
        </is>
      </c>
      <c r="D184" s="403" t="inlineStr">
        <is>
          <t>Смесь сухая гидроизоляционная проникающая Гидротэкс-Ш</t>
        </is>
      </c>
      <c r="E184" s="395" t="inlineStr">
        <is>
          <t>кг</t>
        </is>
      </c>
      <c r="F184" s="330" t="n">
        <v>110.5</v>
      </c>
      <c r="G184" s="405" t="n">
        <v>28.21</v>
      </c>
      <c r="H184" s="333">
        <f>ROUND(F184*G184,2)</f>
        <v/>
      </c>
    </row>
    <row r="185" ht="25.5" customHeight="1" s="279">
      <c r="A185" s="353" t="n">
        <v>177</v>
      </c>
      <c r="B185" s="387" t="n"/>
      <c r="C185" s="330" t="inlineStr">
        <is>
          <t>101-0540</t>
        </is>
      </c>
      <c r="D185" s="403" t="inlineStr">
        <is>
          <t>Лента стальная упаковочная, мягкая, нормальной точности 0,7х20-50 мм</t>
        </is>
      </c>
      <c r="E185" s="395" t="inlineStr">
        <is>
          <t>т</t>
        </is>
      </c>
      <c r="F185" s="330" t="n">
        <v>0.3974</v>
      </c>
      <c r="G185" s="405" t="n">
        <v>7590</v>
      </c>
      <c r="H185" s="333">
        <f>ROUND(F185*G185,2)</f>
        <v/>
      </c>
    </row>
    <row r="186" ht="25.5" customHeight="1" s="279">
      <c r="A186" s="353" t="n">
        <v>178</v>
      </c>
      <c r="B186" s="387" t="n"/>
      <c r="C186" s="330" t="inlineStr">
        <is>
          <t>101-2065</t>
        </is>
      </c>
      <c r="D186" s="403" t="inlineStr">
        <is>
          <t>Болты с гайками и шайбами оцинкованные, диаметр 24 мм</t>
        </is>
      </c>
      <c r="E186" s="395" t="inlineStr">
        <is>
          <t>кг</t>
        </is>
      </c>
      <c r="F186" s="330" t="n">
        <v>110</v>
      </c>
      <c r="G186" s="405" t="n">
        <v>24.79</v>
      </c>
      <c r="H186" s="333">
        <f>ROUND(F186*G186,2)</f>
        <v/>
      </c>
    </row>
    <row r="187" customFormat="1" s="255">
      <c r="A187" s="353" t="n">
        <v>179</v>
      </c>
      <c r="B187" s="387" t="n"/>
      <c r="C187" s="330" t="inlineStr">
        <is>
          <t>101-1805</t>
        </is>
      </c>
      <c r="D187" s="403" t="inlineStr">
        <is>
          <t>Гвозди строительные</t>
        </is>
      </c>
      <c r="E187" s="395" t="inlineStr">
        <is>
          <t>т</t>
        </is>
      </c>
      <c r="F187" s="330" t="n">
        <v>0.2175</v>
      </c>
      <c r="G187" s="405" t="n">
        <v>11978</v>
      </c>
      <c r="H187" s="333">
        <f>ROUND(F187*G187,2)</f>
        <v/>
      </c>
    </row>
    <row r="188" ht="25.5" customHeight="1" s="279">
      <c r="A188" s="353" t="n">
        <v>180</v>
      </c>
      <c r="B188" s="387" t="n"/>
      <c r="C188" s="330" t="inlineStr">
        <is>
          <t>408-0015</t>
        </is>
      </c>
      <c r="D188" s="403" t="inlineStr">
        <is>
          <t>Щебень из природного камня для строительных работ марка 800, фракция 20-40 мм</t>
        </is>
      </c>
      <c r="E188" s="395" t="inlineStr">
        <is>
          <t>м3</t>
        </is>
      </c>
      <c r="F188" s="330" t="n">
        <v>23.1132</v>
      </c>
      <c r="G188" s="405" t="n">
        <v>108.4</v>
      </c>
      <c r="H188" s="333">
        <f>ROUND(F188*G188,2)</f>
        <v/>
      </c>
    </row>
    <row r="189" ht="25.5" customHeight="1" s="279">
      <c r="A189" s="353" t="n">
        <v>181</v>
      </c>
      <c r="B189" s="387" t="n"/>
      <c r="C189" s="330" t="inlineStr">
        <is>
          <t>102-0082</t>
        </is>
      </c>
      <c r="D189" s="403" t="inlineStr">
        <is>
          <t>Доски необрезные хвойных пород длиной 4-6,5 м, все ширины, толщиной 44 мм и более, IV сорта</t>
        </is>
      </c>
      <c r="E189" s="395" t="inlineStr">
        <is>
          <t>м3</t>
        </is>
      </c>
      <c r="F189" s="330" t="n">
        <v>4.519</v>
      </c>
      <c r="G189" s="405" t="n">
        <v>550</v>
      </c>
      <c r="H189" s="333">
        <f>ROUND(F189*G189,2)</f>
        <v/>
      </c>
      <c r="K189" s="277" t="n"/>
    </row>
    <row r="190" ht="25.5" customHeight="1" s="279">
      <c r="A190" s="353" t="n">
        <v>182</v>
      </c>
      <c r="B190" s="387" t="n"/>
      <c r="C190" s="330" t="inlineStr">
        <is>
          <t>507-0596</t>
        </is>
      </c>
      <c r="D190" s="403" t="inlineStr">
        <is>
          <t>Трубы напорные из полиэтилена низкого давления среднего типа, наружным диаметром 125 мм</t>
        </is>
      </c>
      <c r="E190" s="395" t="inlineStr">
        <is>
          <t>10 м</t>
        </is>
      </c>
      <c r="F190" s="330" t="n">
        <v>3.03</v>
      </c>
      <c r="G190" s="405" t="n">
        <v>810.6</v>
      </c>
      <c r="H190" s="333">
        <f>ROUND(F190*G190,2)</f>
        <v/>
      </c>
      <c r="K190" s="277" t="n"/>
    </row>
    <row r="191">
      <c r="A191" s="353" t="n">
        <v>183</v>
      </c>
      <c r="B191" s="387" t="n"/>
      <c r="C191" s="330" t="inlineStr">
        <is>
          <t>101-0594</t>
        </is>
      </c>
      <c r="D191" s="403" t="inlineStr">
        <is>
          <t>Мастика битумная кровельная горячая</t>
        </is>
      </c>
      <c r="E191" s="395" t="inlineStr">
        <is>
          <t>т</t>
        </is>
      </c>
      <c r="F191" s="330" t="n">
        <v>0.72</v>
      </c>
      <c r="G191" s="405" t="n">
        <v>3390</v>
      </c>
      <c r="H191" s="333">
        <f>ROUND(F191*G191,2)</f>
        <v/>
      </c>
      <c r="K191" s="277" t="n"/>
    </row>
    <row r="192">
      <c r="A192" s="353" t="n">
        <v>184</v>
      </c>
      <c r="B192" s="387" t="n"/>
      <c r="C192" s="330" t="inlineStr">
        <is>
          <t>113-0194</t>
        </is>
      </c>
      <c r="D192" s="403" t="inlineStr">
        <is>
          <t>Шпатлевка ЭП-00-10 красно-коричневая</t>
        </is>
      </c>
      <c r="E192" s="395" t="inlineStr">
        <is>
          <t>т</t>
        </is>
      </c>
      <c r="F192" s="330" t="n">
        <v>0.0527</v>
      </c>
      <c r="G192" s="405" t="n">
        <v>45140</v>
      </c>
      <c r="H192" s="333">
        <f>ROUND(F192*G192,2)</f>
        <v/>
      </c>
      <c r="K192" s="277" t="n"/>
    </row>
    <row r="193">
      <c r="A193" s="353" t="n">
        <v>185</v>
      </c>
      <c r="B193" s="387" t="n"/>
      <c r="C193" s="330" t="inlineStr">
        <is>
          <t>411-0041</t>
        </is>
      </c>
      <c r="D193" s="403" t="inlineStr">
        <is>
          <t>Электроэнергия</t>
        </is>
      </c>
      <c r="E193" s="395" t="inlineStr">
        <is>
          <t>кВт-ч</t>
        </is>
      </c>
      <c r="F193" s="330" t="n">
        <v>5664</v>
      </c>
      <c r="G193" s="405" t="n">
        <v>0.4</v>
      </c>
      <c r="H193" s="333">
        <f>ROUND(F193*G193,2)</f>
        <v/>
      </c>
    </row>
    <row r="194">
      <c r="A194" s="353" t="n">
        <v>186</v>
      </c>
      <c r="B194" s="387" t="n"/>
      <c r="C194" s="330" t="inlineStr">
        <is>
          <t>113-0210</t>
        </is>
      </c>
      <c r="D194" s="403" t="inlineStr">
        <is>
          <t>Эмаль эпоксидная ЭП-733 зеленая</t>
        </is>
      </c>
      <c r="E194" s="395" t="inlineStr">
        <is>
          <t>т</t>
        </is>
      </c>
      <c r="F194" s="330" t="n">
        <v>0.0466</v>
      </c>
      <c r="G194" s="405" t="n">
        <v>47700</v>
      </c>
      <c r="H194" s="333">
        <f>ROUND(F194*G194,2)</f>
        <v/>
      </c>
    </row>
    <row r="195">
      <c r="A195" s="353" t="n">
        <v>187</v>
      </c>
      <c r="B195" s="387" t="n"/>
      <c r="C195" s="330" t="inlineStr">
        <is>
          <t>509-0032</t>
        </is>
      </c>
      <c r="D195" s="403" t="inlineStr">
        <is>
          <t>Зажимы</t>
        </is>
      </c>
      <c r="E195" s="395" t="inlineStr">
        <is>
          <t>100 шт.</t>
        </is>
      </c>
      <c r="F195" s="330" t="n">
        <v>1.21</v>
      </c>
      <c r="G195" s="405" t="n">
        <v>1776</v>
      </c>
      <c r="H195" s="333">
        <f>ROUND(F195*G195,2)</f>
        <v/>
      </c>
    </row>
    <row r="196" ht="25.5" customHeight="1" s="279">
      <c r="A196" s="353" t="n">
        <v>188</v>
      </c>
      <c r="B196" s="387" t="n"/>
      <c r="C196" s="330" t="inlineStr">
        <is>
          <t>204-0021</t>
        </is>
      </c>
      <c r="D196" s="403" t="inlineStr">
        <is>
          <t>Горячекатаная арматурная сталь периодического профиля класса А-III, диаметром 10 мм</t>
        </is>
      </c>
      <c r="E196" s="395" t="inlineStr">
        <is>
          <t>т</t>
        </is>
      </c>
      <c r="F196" s="330" t="n">
        <v>0.2655</v>
      </c>
      <c r="G196" s="405" t="n">
        <v>8014.15</v>
      </c>
      <c r="H196" s="333">
        <f>ROUND(F196*G196,2)</f>
        <v/>
      </c>
    </row>
    <row r="197">
      <c r="A197" s="353" t="n">
        <v>189</v>
      </c>
      <c r="B197" s="387" t="n"/>
      <c r="C197" s="330" t="inlineStr">
        <is>
          <t>101-1995</t>
        </is>
      </c>
      <c r="D197" s="403" t="inlineStr">
        <is>
          <t>Мастика битумная</t>
        </is>
      </c>
      <c r="E197" s="395" t="inlineStr">
        <is>
          <t>т</t>
        </is>
      </c>
      <c r="F197" s="330" t="n">
        <v>0.6345</v>
      </c>
      <c r="G197" s="405" t="n">
        <v>3316.55</v>
      </c>
      <c r="H197" s="333">
        <f>ROUND(F197*G197,2)</f>
        <v/>
      </c>
    </row>
    <row r="198" ht="25.5" customHeight="1" s="279">
      <c r="A198" s="353" t="n">
        <v>190</v>
      </c>
      <c r="B198" s="387" t="n"/>
      <c r="C198" s="330" t="inlineStr">
        <is>
          <t>999-9950</t>
        </is>
      </c>
      <c r="D198" s="403" t="inlineStr">
        <is>
          <t>Вспомогательные ненормируемые материальные ресурсы (2% от оплаты труда рабочих)</t>
        </is>
      </c>
      <c r="E198" s="395" t="inlineStr">
        <is>
          <t>руб.</t>
        </is>
      </c>
      <c r="F198" s="330" t="n">
        <v>2081.8498</v>
      </c>
      <c r="G198" s="405" t="n">
        <v>1</v>
      </c>
      <c r="H198" s="333">
        <f>ROUND(F198*G198,2)</f>
        <v/>
      </c>
    </row>
    <row r="199" ht="25.5" customHeight="1" s="279">
      <c r="A199" s="353" t="n">
        <v>191</v>
      </c>
      <c r="B199" s="387" t="n"/>
      <c r="C199" s="330" t="inlineStr">
        <is>
          <t>403-0135</t>
        </is>
      </c>
      <c r="D199" s="403" t="inlineStr">
        <is>
          <t>Кольца для колодцев сборные железобетонные диаметром 2000 мм</t>
        </is>
      </c>
      <c r="E199" s="395" t="inlineStr">
        <is>
          <t>м</t>
        </is>
      </c>
      <c r="F199" s="330" t="n">
        <v>2.074</v>
      </c>
      <c r="G199" s="405" t="n">
        <v>979.1799999999999</v>
      </c>
      <c r="H199" s="333">
        <f>ROUND(F199*G199,2)</f>
        <v/>
      </c>
    </row>
    <row r="200">
      <c r="A200" s="353" t="n">
        <v>192</v>
      </c>
      <c r="B200" s="387" t="n"/>
      <c r="C200" s="330" t="inlineStr">
        <is>
          <t>101-2535</t>
        </is>
      </c>
      <c r="D200" s="403" t="inlineStr">
        <is>
          <t>Люки чугунные легкие</t>
        </is>
      </c>
      <c r="E200" s="395" t="inlineStr">
        <is>
          <t>шт.</t>
        </is>
      </c>
      <c r="F200" s="330" t="n">
        <v>5</v>
      </c>
      <c r="G200" s="405" t="n">
        <v>375</v>
      </c>
      <c r="H200" s="333">
        <f>ROUND(F200*G200,2)</f>
        <v/>
      </c>
    </row>
    <row r="201" ht="25.5" customHeight="1" s="279">
      <c r="A201" s="353" t="n">
        <v>193</v>
      </c>
      <c r="B201" s="387" t="n"/>
      <c r="C201" s="330" t="inlineStr">
        <is>
          <t>201-0650</t>
        </is>
      </c>
      <c r="D201" s="403" t="inlineStr">
        <is>
          <t>Ограждения лестничных проемов, лестничные марши, пожарные лестницы</t>
        </is>
      </c>
      <c r="E201" s="395" t="inlineStr">
        <is>
          <t>т</t>
        </is>
      </c>
      <c r="F201" s="330" t="n">
        <v>0.2465</v>
      </c>
      <c r="G201" s="405" t="n">
        <v>7571</v>
      </c>
      <c r="H201" s="333">
        <f>ROUND(F201*G201,2)</f>
        <v/>
      </c>
    </row>
    <row r="202" ht="38.25" customFormat="1" customHeight="1" s="255">
      <c r="A202" s="353" t="n">
        <v>194</v>
      </c>
      <c r="B202" s="387" t="n"/>
      <c r="C202" s="330" t="inlineStr">
        <is>
          <t>201-0755</t>
        </is>
      </c>
      <c r="D202" s="403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E202" s="395" t="inlineStr">
        <is>
          <t>т</t>
        </is>
      </c>
      <c r="F202" s="330" t="n">
        <v>0.2127</v>
      </c>
      <c r="G202" s="405" t="n">
        <v>8060</v>
      </c>
      <c r="H202" s="333">
        <f>ROUND(F202*G202,2)</f>
        <v/>
      </c>
    </row>
    <row r="203">
      <c r="A203" s="353" t="n">
        <v>195</v>
      </c>
      <c r="B203" s="387" t="n"/>
      <c r="C203" s="330" t="inlineStr">
        <is>
          <t>101-2451</t>
        </is>
      </c>
      <c r="D203" s="403" t="inlineStr">
        <is>
          <t>Пластина техническая без тканевых прокладок</t>
        </is>
      </c>
      <c r="E203" s="395" t="inlineStr">
        <is>
          <t>т</t>
        </is>
      </c>
      <c r="F203" s="330" t="n">
        <v>0.032</v>
      </c>
      <c r="G203" s="405" t="n">
        <v>53400</v>
      </c>
      <c r="H203" s="333">
        <f>ROUND(F203*G203,2)</f>
        <v/>
      </c>
    </row>
    <row r="204">
      <c r="A204" s="353" t="n">
        <v>196</v>
      </c>
      <c r="B204" s="387" t="n"/>
      <c r="C204" s="330" t="inlineStr">
        <is>
          <t>401-0007</t>
        </is>
      </c>
      <c r="D204" s="403" t="inlineStr">
        <is>
          <t>Бетон тяжелый, класс В20 (М250)</t>
        </is>
      </c>
      <c r="E204" s="395" t="inlineStr">
        <is>
          <t>м3</t>
        </is>
      </c>
      <c r="F204" s="330" t="n">
        <v>2.538</v>
      </c>
      <c r="G204" s="405" t="n">
        <v>665</v>
      </c>
      <c r="H204" s="333">
        <f>ROUND(F204*G204,2)</f>
        <v/>
      </c>
      <c r="K204" s="277" t="n"/>
    </row>
    <row r="205" ht="38.25" customHeight="1" s="279">
      <c r="A205" s="353" t="n">
        <v>197</v>
      </c>
      <c r="B205" s="387" t="n"/>
      <c r="C205" s="330" t="inlineStr">
        <is>
          <t>302-1318</t>
        </is>
      </c>
      <c r="D205" s="403" t="inlineStr">
        <is>
          <t>Трубопроводы из стальных электросварных труб с гильзами для отопления и водоснабжения, наружный диаметр 76 мм, толщина стенки 3,5 мм</t>
        </is>
      </c>
      <c r="E205" s="395" t="inlineStr">
        <is>
          <t>м</t>
        </is>
      </c>
      <c r="F205" s="330" t="n">
        <v>30</v>
      </c>
      <c r="G205" s="405" t="n">
        <v>53.12</v>
      </c>
      <c r="H205" s="333">
        <f>ROUND(F205*G205,2)</f>
        <v/>
      </c>
      <c r="K205" s="277" t="n"/>
    </row>
    <row r="206">
      <c r="A206" s="353" t="n">
        <v>198</v>
      </c>
      <c r="B206" s="387" t="n"/>
      <c r="C206" s="330" t="inlineStr">
        <is>
          <t>408-0122</t>
        </is>
      </c>
      <c r="D206" s="403" t="inlineStr">
        <is>
          <t>Песок природный для строительных работ средний</t>
        </is>
      </c>
      <c r="E206" s="395" t="inlineStr">
        <is>
          <t>м3</t>
        </is>
      </c>
      <c r="F206" s="330" t="n">
        <v>28.8251</v>
      </c>
      <c r="G206" s="405" t="n">
        <v>55.26</v>
      </c>
      <c r="H206" s="333">
        <f>ROUND(F206*G206,2)</f>
        <v/>
      </c>
      <c r="K206" s="277" t="n"/>
    </row>
    <row r="207">
      <c r="A207" s="353" t="n">
        <v>199</v>
      </c>
      <c r="B207" s="387" t="n"/>
      <c r="C207" s="330" t="inlineStr">
        <is>
          <t>301-1499</t>
        </is>
      </c>
      <c r="D207" s="403" t="inlineStr">
        <is>
          <t>Насос грязевый, тип ГНОМ 10-10Т</t>
        </is>
      </c>
      <c r="E207" s="395" t="inlineStr">
        <is>
          <t>шт.</t>
        </is>
      </c>
      <c r="F207" s="330" t="n">
        <v>2</v>
      </c>
      <c r="G207" s="405" t="n">
        <v>785.0599999999999</v>
      </c>
      <c r="H207" s="333">
        <f>ROUND(F207*G207,2)</f>
        <v/>
      </c>
    </row>
    <row r="208">
      <c r="A208" s="353" t="n">
        <v>200</v>
      </c>
      <c r="B208" s="387" t="n"/>
      <c r="C208" s="330" t="inlineStr">
        <is>
          <t>504-0314</t>
        </is>
      </c>
      <c r="D208" s="403" t="inlineStr">
        <is>
          <t>Ящики силовые серии ЯВЗ типа ЯВЗ-34 на 400А</t>
        </is>
      </c>
      <c r="E208" s="395" t="inlineStr">
        <is>
          <t>шт.</t>
        </is>
      </c>
      <c r="F208" s="330" t="n">
        <v>1</v>
      </c>
      <c r="G208" s="405" t="n">
        <v>1552.81</v>
      </c>
      <c r="H208" s="333">
        <f>ROUND(F208*G208,2)</f>
        <v/>
      </c>
    </row>
    <row r="209">
      <c r="A209" s="353" t="n">
        <v>201</v>
      </c>
      <c r="B209" s="387" t="n"/>
      <c r="C209" s="330" t="inlineStr">
        <is>
          <t>509-1060</t>
        </is>
      </c>
      <c r="D209" s="403" t="inlineStr">
        <is>
          <t>Узел крепления фиксатора окрашенный</t>
        </is>
      </c>
      <c r="E209" s="395" t="inlineStr">
        <is>
          <t>шт.</t>
        </is>
      </c>
      <c r="F209" s="330" t="n">
        <v>26</v>
      </c>
      <c r="G209" s="405" t="n">
        <v>56.95</v>
      </c>
      <c r="H209" s="333">
        <f>ROUND(F209*G209,2)</f>
        <v/>
      </c>
    </row>
    <row r="210">
      <c r="A210" s="353" t="n">
        <v>202</v>
      </c>
      <c r="B210" s="387" t="n"/>
      <c r="C210" s="330" t="inlineStr">
        <is>
          <t>113-0031</t>
        </is>
      </c>
      <c r="D210" s="403" t="inlineStr">
        <is>
          <t>Грунтовка ХС-068 красно-коричневая</t>
        </is>
      </c>
      <c r="E210" s="395" t="inlineStr">
        <is>
          <t>т</t>
        </is>
      </c>
      <c r="F210" s="330" t="n">
        <v>0.06950000000000001</v>
      </c>
      <c r="G210" s="405" t="n">
        <v>20093</v>
      </c>
      <c r="H210" s="333">
        <f>ROUND(F210*G210,2)</f>
        <v/>
      </c>
    </row>
    <row r="211">
      <c r="A211" s="353" t="n">
        <v>203</v>
      </c>
      <c r="B211" s="387" t="n"/>
      <c r="C211" s="330" t="inlineStr">
        <is>
          <t>402-0002</t>
        </is>
      </c>
      <c r="D211" s="403" t="inlineStr">
        <is>
          <t>Раствор готовый кладочный цементный марки 50</t>
        </is>
      </c>
      <c r="E211" s="395" t="inlineStr">
        <is>
          <t>м3</t>
        </is>
      </c>
      <c r="F211" s="330" t="n">
        <v>2.7262</v>
      </c>
      <c r="G211" s="405" t="n">
        <v>485.9</v>
      </c>
      <c r="H211" s="333">
        <f>ROUND(F211*G211,2)</f>
        <v/>
      </c>
    </row>
    <row r="212" ht="38.25" customHeight="1" s="279">
      <c r="A212" s="353" t="n">
        <v>204</v>
      </c>
      <c r="B212" s="387" t="n"/>
      <c r="C212" s="330" t="inlineStr">
        <is>
          <t>302-1317</t>
        </is>
      </c>
      <c r="D212" s="403" t="inlineStr">
        <is>
          <t>Трубопроводы из стальных электросварных труб с гильзами для отопления и водоснабжения, наружный диаметр 57 мм, толщина стенки 3,5 мм</t>
        </is>
      </c>
      <c r="E212" s="395" t="inlineStr">
        <is>
          <t>м</t>
        </is>
      </c>
      <c r="F212" s="330" t="n">
        <v>32</v>
      </c>
      <c r="G212" s="405" t="n">
        <v>41.28</v>
      </c>
      <c r="H212" s="333">
        <f>ROUND(F212*G212,2)</f>
        <v/>
      </c>
    </row>
    <row r="213" ht="38.25" customHeight="1" s="279">
      <c r="A213" s="353" t="n">
        <v>205</v>
      </c>
      <c r="B213" s="387" t="n"/>
      <c r="C213" s="330" t="inlineStr">
        <is>
          <t>507-0990</t>
        </is>
      </c>
      <c r="D213" s="403" t="inlineStr">
        <is>
          <t>Фланцы стальные плоские приварные из стали ВСт3сп2, ВСт3сп3, давлением 1,0 МПа (10 кгс/см2), диаметром 250 мм</t>
        </is>
      </c>
      <c r="E213" s="395" t="inlineStr">
        <is>
          <t>шт.</t>
        </is>
      </c>
      <c r="F213" s="330" t="n">
        <v>10</v>
      </c>
      <c r="G213" s="405" t="n">
        <v>131</v>
      </c>
      <c r="H213" s="333">
        <f>ROUND(F213*G213,2)</f>
        <v/>
      </c>
    </row>
    <row r="214">
      <c r="A214" s="353" t="n">
        <v>206</v>
      </c>
      <c r="B214" s="387" t="n"/>
      <c r="C214" s="330" t="inlineStr">
        <is>
          <t>203-0511</t>
        </is>
      </c>
      <c r="D214" s="403" t="inlineStr">
        <is>
          <t>Щиты из досок толщиной 25 мм</t>
        </is>
      </c>
      <c r="E214" s="395" t="inlineStr">
        <is>
          <t>м2</t>
        </is>
      </c>
      <c r="F214" s="330" t="n">
        <v>35.9885</v>
      </c>
      <c r="G214" s="405" t="n">
        <v>35.53</v>
      </c>
      <c r="H214" s="333">
        <f>ROUND(F214*G214,2)</f>
        <v/>
      </c>
    </row>
    <row r="215" ht="25.5" customHeight="1" s="279">
      <c r="A215" s="353" t="n">
        <v>207</v>
      </c>
      <c r="B215" s="387" t="n"/>
      <c r="C215" s="330" t="inlineStr">
        <is>
          <t>401-0069</t>
        </is>
      </c>
      <c r="D215" s="403" t="inlineStr">
        <is>
          <t>Бетон тяжелый, крупность заполнителя 20 мм, класс В25 (М350)</t>
        </is>
      </c>
      <c r="E215" s="395" t="inlineStr">
        <is>
          <t>м3</t>
        </is>
      </c>
      <c r="F215" s="330" t="n">
        <v>1.734</v>
      </c>
      <c r="G215" s="405" t="n">
        <v>720</v>
      </c>
      <c r="H215" s="333">
        <f>ROUND(F215*G215,2)</f>
        <v/>
      </c>
    </row>
    <row r="216">
      <c r="A216" s="353" t="n">
        <v>208</v>
      </c>
      <c r="B216" s="387" t="n"/>
      <c r="C216" s="330" t="inlineStr">
        <is>
          <t>204-0100</t>
        </is>
      </c>
      <c r="D216" s="403" t="inlineStr">
        <is>
          <t>Горячекатаная арматурная сталь класса А-I, А-II, А-III</t>
        </is>
      </c>
      <c r="E216" s="395" t="inlineStr">
        <is>
          <t>т</t>
        </is>
      </c>
      <c r="F216" s="330" t="n">
        <v>0.2106</v>
      </c>
      <c r="G216" s="405" t="n">
        <v>5650</v>
      </c>
      <c r="H216" s="333">
        <f>ROUND(F216*G216,2)</f>
        <v/>
      </c>
    </row>
    <row r="217">
      <c r="A217" s="353" t="n">
        <v>209</v>
      </c>
      <c r="B217" s="387" t="n"/>
      <c r="C217" s="330" t="inlineStr">
        <is>
          <t>201-0835</t>
        </is>
      </c>
      <c r="D217" s="403" t="inlineStr">
        <is>
          <t>Подкладки металлические</t>
        </is>
      </c>
      <c r="E217" s="395" t="inlineStr">
        <is>
          <t>кг</t>
        </is>
      </c>
      <c r="F217" s="330" t="n">
        <v>91.5</v>
      </c>
      <c r="G217" s="405" t="n">
        <v>12.6</v>
      </c>
      <c r="H217" s="333">
        <f>ROUND(F217*G217,2)</f>
        <v/>
      </c>
    </row>
    <row r="218">
      <c r="A218" s="353" t="n">
        <v>210</v>
      </c>
      <c r="B218" s="387" t="n"/>
      <c r="C218" s="330" t="inlineStr">
        <is>
          <t>101-1924</t>
        </is>
      </c>
      <c r="D218" s="403" t="inlineStr">
        <is>
          <t>Электроды диаметром 4 мм Э42А</t>
        </is>
      </c>
      <c r="E218" s="395" t="inlineStr">
        <is>
          <t>кг</t>
        </is>
      </c>
      <c r="F218" s="330" t="n">
        <v>100.0068</v>
      </c>
      <c r="G218" s="405" t="n">
        <v>10.57</v>
      </c>
      <c r="H218" s="333">
        <f>ROUND(F218*G218,2)</f>
        <v/>
      </c>
    </row>
    <row r="219" ht="25.5" customHeight="1" s="279">
      <c r="A219" s="353" t="n">
        <v>211</v>
      </c>
      <c r="B219" s="387" t="n"/>
      <c r="C219" s="330" t="inlineStr">
        <is>
          <t>509-0854</t>
        </is>
      </c>
      <c r="D219" s="403" t="inlineStr">
        <is>
          <t>Лакоткани хлопчатобумажные на перкале В, марки ЛХММ-105, шириной 800-850 мм, толщиной 0,24 мм</t>
        </is>
      </c>
      <c r="E219" s="395" t="inlineStr">
        <is>
          <t>м2</t>
        </is>
      </c>
      <c r="F219" s="330" t="n">
        <v>6</v>
      </c>
      <c r="G219" s="405" t="n">
        <v>167.3</v>
      </c>
      <c r="H219" s="333">
        <f>ROUND(F219*G219,2)</f>
        <v/>
      </c>
    </row>
    <row r="220">
      <c r="A220" s="353" t="n">
        <v>212</v>
      </c>
      <c r="B220" s="387" t="n"/>
      <c r="C220" s="330" t="inlineStr">
        <is>
          <t>101-0113</t>
        </is>
      </c>
      <c r="D220" s="403" t="inlineStr">
        <is>
          <t>Бязь суровая арт. 6804</t>
        </is>
      </c>
      <c r="E220" s="395" t="inlineStr">
        <is>
          <t>10 м2</t>
        </is>
      </c>
      <c r="F220" s="330" t="n">
        <v>12.396</v>
      </c>
      <c r="G220" s="405" t="n">
        <v>79.09999999999999</v>
      </c>
      <c r="H220" s="333">
        <f>ROUND(F220*G220,2)</f>
        <v/>
      </c>
    </row>
    <row r="221" ht="38.25" customHeight="1" s="279">
      <c r="A221" s="353" t="n">
        <v>213</v>
      </c>
      <c r="B221" s="387" t="n"/>
      <c r="C221" s="330" t="inlineStr">
        <is>
          <t>507-0988</t>
        </is>
      </c>
      <c r="D221" s="403" t="inlineStr">
        <is>
          <t>Фланцы стальные плоские приварные из стали ВСт3сп2, ВСт3сп3, давлением 1,0 МПа (10 кгс/см2), диаметром 150 мм</t>
        </is>
      </c>
      <c r="E221" s="395" t="inlineStr">
        <is>
          <t>шт.</t>
        </is>
      </c>
      <c r="F221" s="330" t="n">
        <v>12</v>
      </c>
      <c r="G221" s="405" t="n">
        <v>75</v>
      </c>
      <c r="H221" s="333">
        <f>ROUND(F221*G221,2)</f>
        <v/>
      </c>
    </row>
    <row r="222">
      <c r="A222" s="353" t="n">
        <v>214</v>
      </c>
      <c r="B222" s="387" t="n"/>
      <c r="C222" s="330" t="inlineStr">
        <is>
          <t>101-1529</t>
        </is>
      </c>
      <c r="D222" s="403" t="inlineStr">
        <is>
          <t>Электроды диаметром 6 мм Э42</t>
        </is>
      </c>
      <c r="E222" s="395" t="inlineStr">
        <is>
          <t>т</t>
        </is>
      </c>
      <c r="F222" s="330" t="n">
        <v>0.094</v>
      </c>
      <c r="G222" s="405" t="n">
        <v>9424</v>
      </c>
      <c r="H222" s="333">
        <f>ROUND(F222*G222,2)</f>
        <v/>
      </c>
    </row>
    <row r="223">
      <c r="A223" s="353" t="n">
        <v>215</v>
      </c>
      <c r="B223" s="387" t="n"/>
      <c r="C223" s="330" t="inlineStr">
        <is>
          <t>113-0021</t>
        </is>
      </c>
      <c r="D223" s="403" t="inlineStr">
        <is>
          <t>Грунтовка ГФ-021 красно-коричневая</t>
        </is>
      </c>
      <c r="E223" s="395" t="inlineStr">
        <is>
          <t>т</t>
        </is>
      </c>
      <c r="F223" s="330" t="n">
        <v>0.0559</v>
      </c>
      <c r="G223" s="405" t="n">
        <v>15620</v>
      </c>
      <c r="H223" s="333">
        <f>ROUND(F223*G223,2)</f>
        <v/>
      </c>
    </row>
    <row r="224">
      <c r="A224" s="353" t="n">
        <v>216</v>
      </c>
      <c r="B224" s="387" t="n"/>
      <c r="C224" s="330" t="inlineStr">
        <is>
          <t>407-0014</t>
        </is>
      </c>
      <c r="D224" s="403" t="inlineStr">
        <is>
          <t>Земля растительная</t>
        </is>
      </c>
      <c r="E224" s="395" t="inlineStr">
        <is>
          <t>м3</t>
        </is>
      </c>
      <c r="F224" s="330" t="n">
        <v>6.256</v>
      </c>
      <c r="G224" s="405" t="n">
        <v>135.6</v>
      </c>
      <c r="H224" s="333">
        <f>ROUND(F224*G224,2)</f>
        <v/>
      </c>
    </row>
    <row r="225">
      <c r="A225" s="353" t="n">
        <v>217</v>
      </c>
      <c r="B225" s="387" t="n"/>
      <c r="C225" s="330" t="inlineStr">
        <is>
          <t>101-2467</t>
        </is>
      </c>
      <c r="D225" s="403" t="inlineStr">
        <is>
          <t>Растворитель марки Р-4</t>
        </is>
      </c>
      <c r="E225" s="395" t="inlineStr">
        <is>
          <t>т</t>
        </is>
      </c>
      <c r="F225" s="330" t="n">
        <v>0.0892</v>
      </c>
      <c r="G225" s="405" t="n">
        <v>9420</v>
      </c>
      <c r="H225" s="333">
        <f>ROUND(F225*G225,2)</f>
        <v/>
      </c>
    </row>
    <row r="226">
      <c r="A226" s="353" t="n">
        <v>218</v>
      </c>
      <c r="B226" s="387" t="n"/>
      <c r="C226" s="330" t="inlineStr">
        <is>
          <t>101-3721</t>
        </is>
      </c>
      <c r="D226" s="403" t="inlineStr">
        <is>
          <t>Сталь полосовая 50х4 мм, марка Ст3сп</t>
        </is>
      </c>
      <c r="E226" s="395" t="inlineStr">
        <is>
          <t>т</t>
        </is>
      </c>
      <c r="F226" s="330" t="n">
        <v>0.10192</v>
      </c>
      <c r="G226" s="405" t="n">
        <v>7396.23</v>
      </c>
      <c r="H226" s="333">
        <f>ROUND(F226*G226,2)</f>
        <v/>
      </c>
    </row>
    <row r="227">
      <c r="A227" s="353" t="n">
        <v>219</v>
      </c>
      <c r="B227" s="387" t="n"/>
      <c r="C227" s="330" t="inlineStr">
        <is>
          <t>14.5.09.11-0101</t>
        </is>
      </c>
      <c r="D227" s="403" t="inlineStr">
        <is>
          <t>Уайт-спирит</t>
        </is>
      </c>
      <c r="E227" s="395" t="inlineStr">
        <is>
          <t>т</t>
        </is>
      </c>
      <c r="F227" s="330" t="n">
        <v>0.1123</v>
      </c>
      <c r="G227" s="405" t="n">
        <v>6667</v>
      </c>
      <c r="H227" s="333">
        <f>ROUND(F227*G227,2)</f>
        <v/>
      </c>
    </row>
    <row r="228" ht="25.5" customHeight="1" s="279">
      <c r="A228" s="353" t="n">
        <v>220</v>
      </c>
      <c r="B228" s="387" t="n"/>
      <c r="C228" s="330" t="inlineStr">
        <is>
          <t>101-1968</t>
        </is>
      </c>
      <c r="D228" s="403" t="inlineStr">
        <is>
          <t>Грунтовка битумная под полимерное или резиновое покрытие</t>
        </is>
      </c>
      <c r="E228" s="395" t="inlineStr">
        <is>
          <t>т</t>
        </is>
      </c>
      <c r="F228" s="330" t="n">
        <v>0.0241</v>
      </c>
      <c r="G228" s="405" t="n">
        <v>31060</v>
      </c>
      <c r="H228" s="333">
        <f>ROUND(F228*G228,2)</f>
        <v/>
      </c>
    </row>
    <row r="229">
      <c r="A229" s="353" t="n">
        <v>221</v>
      </c>
      <c r="B229" s="387" t="n"/>
      <c r="C229" s="330" t="inlineStr">
        <is>
          <t>102-8009</t>
        </is>
      </c>
      <c r="D229" s="403" t="inlineStr">
        <is>
          <t>Доски дубовые II сорта</t>
        </is>
      </c>
      <c r="E229" s="395" t="inlineStr">
        <is>
          <t>м3</t>
        </is>
      </c>
      <c r="F229" s="330" t="n">
        <v>0.5271</v>
      </c>
      <c r="G229" s="405" t="n">
        <v>1410</v>
      </c>
      <c r="H229" s="333">
        <f>ROUND(F229*G229,2)</f>
        <v/>
      </c>
    </row>
    <row r="230" ht="38.25" customHeight="1" s="279">
      <c r="A230" s="353" t="n">
        <v>222</v>
      </c>
      <c r="B230" s="387" t="n"/>
      <c r="C230" s="330" t="inlineStr">
        <is>
          <t>507-0986</t>
        </is>
      </c>
      <c r="D230" s="403" t="inlineStr">
        <is>
          <t>Фланцы стальные плоские приварные из стали ВСт3сп2, ВСт3сп3, давлением 1,0 МПа (10 кгс/см2), диаметром 100 мм</t>
        </is>
      </c>
      <c r="E230" s="395" t="inlineStr">
        <is>
          <t>шт.</t>
        </is>
      </c>
      <c r="F230" s="330" t="n">
        <v>16</v>
      </c>
      <c r="G230" s="405" t="n">
        <v>45</v>
      </c>
      <c r="H230" s="333">
        <f>ROUND(F230*G230,2)</f>
        <v/>
      </c>
    </row>
    <row r="231" ht="25.5" customHeight="1" s="279">
      <c r="A231" s="353" t="n">
        <v>223</v>
      </c>
      <c r="B231" s="387" t="n"/>
      <c r="C231" s="330" t="inlineStr">
        <is>
          <t>102-0025</t>
        </is>
      </c>
      <c r="D231" s="403" t="inlineStr">
        <is>
          <t>Бруски обрезные хвойных пород длиной 4-6,5 м, шириной 75-150 мм, толщиной 40-75 мм, III сорта</t>
        </is>
      </c>
      <c r="E231" s="395" t="inlineStr">
        <is>
          <t>м3</t>
        </is>
      </c>
      <c r="F231" s="330" t="n">
        <v>0.5411</v>
      </c>
      <c r="G231" s="405" t="n">
        <v>1287</v>
      </c>
      <c r="H231" s="333">
        <f>ROUND(F231*G231,2)</f>
        <v/>
      </c>
    </row>
    <row r="232">
      <c r="A232" s="353" t="n">
        <v>224</v>
      </c>
      <c r="B232" s="387" t="n"/>
      <c r="C232" s="330" t="inlineStr">
        <is>
          <t>407-0001</t>
        </is>
      </c>
      <c r="D232" s="403" t="inlineStr">
        <is>
          <t>Глина</t>
        </is>
      </c>
      <c r="E232" s="395" t="inlineStr">
        <is>
          <t>м3</t>
        </is>
      </c>
      <c r="F232" s="330" t="n">
        <v>7.876</v>
      </c>
      <c r="G232" s="405" t="n">
        <v>87.8</v>
      </c>
      <c r="H232" s="333">
        <f>ROUND(F232*G232,2)</f>
        <v/>
      </c>
    </row>
    <row r="233" ht="25.5" customHeight="1" s="279">
      <c r="A233" s="353" t="n">
        <v>225</v>
      </c>
      <c r="B233" s="387" t="n"/>
      <c r="C233" s="330" t="inlineStr">
        <is>
          <t>401-0049 Тех.часть, Прил. 4, табл. 1, 2.</t>
        </is>
      </c>
      <c r="D233" s="403" t="inlineStr">
        <is>
          <t>Надбавка на W8 для М350 3%  617,83*0,03</t>
        </is>
      </c>
      <c r="E233" s="395" t="inlineStr">
        <is>
          <t>м3</t>
        </is>
      </c>
      <c r="F233" s="330" t="n">
        <v>34.91</v>
      </c>
      <c r="G233" s="405" t="n">
        <v>18.53</v>
      </c>
      <c r="H233" s="333">
        <f>ROUND(F233*G233,2)</f>
        <v/>
      </c>
    </row>
    <row r="234" ht="25.5" customHeight="1" s="279">
      <c r="A234" s="353" t="n">
        <v>226</v>
      </c>
      <c r="B234" s="387" t="n"/>
      <c r="C234" s="330" t="inlineStr">
        <is>
          <t>102-0061</t>
        </is>
      </c>
      <c r="D234" s="403" t="inlineStr">
        <is>
          <t>Доски обрезные хвойных пород длиной 4-6,5 м, шириной 75-150 мм, толщиной 44 мм и более, III сорта</t>
        </is>
      </c>
      <c r="E234" s="395" t="inlineStr">
        <is>
          <t>м3</t>
        </is>
      </c>
      <c r="F234" s="330" t="n">
        <v>0.6094000000000001</v>
      </c>
      <c r="G234" s="405" t="n">
        <v>1056</v>
      </c>
      <c r="H234" s="333">
        <f>ROUND(F234*G234,2)</f>
        <v/>
      </c>
    </row>
    <row r="235" ht="25.5" customHeight="1" s="279">
      <c r="A235" s="353" t="n">
        <v>227</v>
      </c>
      <c r="B235" s="387" t="n"/>
      <c r="C235" s="330" t="inlineStr">
        <is>
          <t>101-2990</t>
        </is>
      </c>
      <c r="D235" s="403" t="inlineStr">
        <is>
          <t>Кольца резиновые уплотнительные для полиэтиленовых труб диаметром 315 мм</t>
        </is>
      </c>
      <c r="E235" s="395" t="inlineStr">
        <is>
          <t>шт.</t>
        </is>
      </c>
      <c r="F235" s="330" t="n">
        <v>28</v>
      </c>
      <c r="G235" s="405" t="n">
        <v>22.48</v>
      </c>
      <c r="H235" s="333">
        <f>ROUND(F235*G235,2)</f>
        <v/>
      </c>
    </row>
    <row r="236" ht="25.5" customHeight="1" s="279">
      <c r="A236" s="353" t="n">
        <v>228</v>
      </c>
      <c r="B236" s="387" t="n"/>
      <c r="C236" s="330" t="inlineStr">
        <is>
          <t>404-0005</t>
        </is>
      </c>
      <c r="D236" s="403" t="inlineStr">
        <is>
          <t>Кирпич керамический одинарный, размером 250х120х65 мм, марка 100</t>
        </is>
      </c>
      <c r="E236" s="395" t="inlineStr">
        <is>
          <t>1000 шт.</t>
        </is>
      </c>
      <c r="F236" s="330" t="n">
        <v>0.352</v>
      </c>
      <c r="G236" s="405" t="n">
        <v>1752.6</v>
      </c>
      <c r="H236" s="333">
        <f>ROUND(F236*G236,2)</f>
        <v/>
      </c>
    </row>
    <row r="237">
      <c r="A237" s="353" t="n">
        <v>229</v>
      </c>
      <c r="B237" s="387" t="n"/>
      <c r="C237" s="330" t="inlineStr">
        <is>
          <t>509-1784</t>
        </is>
      </c>
      <c r="D237" s="403" t="inlineStr">
        <is>
          <t>Скобы металлические</t>
        </is>
      </c>
      <c r="E237" s="395" t="inlineStr">
        <is>
          <t>кг</t>
        </is>
      </c>
      <c r="F237" s="330" t="n">
        <v>93.40000000000001</v>
      </c>
      <c r="G237" s="405" t="n">
        <v>6.4</v>
      </c>
      <c r="H237" s="333">
        <f>ROUND(F237*G237,2)</f>
        <v/>
      </c>
    </row>
    <row r="238" ht="25.5" customHeight="1" s="279">
      <c r="A238" s="353" t="n">
        <v>230</v>
      </c>
      <c r="B238" s="387" t="n"/>
      <c r="C238" s="330" t="inlineStr">
        <is>
          <t>103-1360</t>
        </is>
      </c>
      <c r="D238" s="403" t="inlineStr">
        <is>
          <t>Муфты для полиэтиленовых труб безнапорной и ливневой канализации, диаметром 250 мм</t>
        </is>
      </c>
      <c r="E238" s="395" t="inlineStr">
        <is>
          <t>шт.</t>
        </is>
      </c>
      <c r="F238" s="330" t="n">
        <v>14</v>
      </c>
      <c r="G238" s="405" t="n">
        <v>40.08</v>
      </c>
      <c r="H238" s="333">
        <f>ROUND(F238*G238,2)</f>
        <v/>
      </c>
    </row>
    <row r="239">
      <c r="A239" s="353" t="n">
        <v>231</v>
      </c>
      <c r="B239" s="387" t="n"/>
      <c r="C239" s="330" t="inlineStr">
        <is>
          <t>101-1292</t>
        </is>
      </c>
      <c r="D239" s="403" t="inlineStr">
        <is>
          <t>Уайт-спирит</t>
        </is>
      </c>
      <c r="E239" s="395" t="inlineStr">
        <is>
          <t>т</t>
        </is>
      </c>
      <c r="F239" s="330" t="n">
        <v>0.07580000000000001</v>
      </c>
      <c r="G239" s="405" t="n">
        <v>6667</v>
      </c>
      <c r="H239" s="333">
        <f>ROUND(F239*G239,2)</f>
        <v/>
      </c>
    </row>
    <row r="240" ht="38.25" customHeight="1" s="279">
      <c r="A240" s="353" t="n">
        <v>232</v>
      </c>
      <c r="B240" s="387" t="n"/>
      <c r="C240" s="330" t="inlineStr">
        <is>
          <t>301-1466</t>
        </is>
      </c>
      <c r="D240" s="403" t="inlineStr">
        <is>
          <t>Манометр для неагрессивных сред (класс точности 1.5) с резьбовым присоединением марка МП-3У-16 с трехходовым краном 11П18пкРу16 с трубкой сифоном</t>
        </is>
      </c>
      <c r="E240" s="395" t="inlineStr">
        <is>
          <t>компл.</t>
        </is>
      </c>
      <c r="F240" s="330" t="n">
        <v>2</v>
      </c>
      <c r="G240" s="405" t="n">
        <v>250</v>
      </c>
      <c r="H240" s="333">
        <f>ROUND(F240*G240,2)</f>
        <v/>
      </c>
    </row>
    <row r="241" ht="25.5" customHeight="1" s="279">
      <c r="A241" s="353" t="n">
        <v>233</v>
      </c>
      <c r="B241" s="387" t="n"/>
      <c r="C241" s="330" t="inlineStr">
        <is>
          <t>101-0612</t>
        </is>
      </c>
      <c r="D241" s="403" t="inlineStr">
        <is>
          <t>Мастика клеящая морозостойкая битумно-масляная МБ-50</t>
        </is>
      </c>
      <c r="E241" s="395" t="inlineStr">
        <is>
          <t>т</t>
        </is>
      </c>
      <c r="F241" s="330" t="n">
        <v>0.126</v>
      </c>
      <c r="G241" s="405" t="n">
        <v>3960</v>
      </c>
      <c r="H241" s="333">
        <f>ROUND(F241*G241,2)</f>
        <v/>
      </c>
    </row>
    <row r="242">
      <c r="A242" s="353" t="n">
        <v>234</v>
      </c>
      <c r="B242" s="387" t="n"/>
      <c r="C242" s="330" t="inlineStr">
        <is>
          <t>509-0102</t>
        </is>
      </c>
      <c r="D242" s="403" t="inlineStr">
        <is>
          <t>Скобы</t>
        </is>
      </c>
      <c r="E242" s="395" t="inlineStr">
        <is>
          <t>10 шт.</t>
        </is>
      </c>
      <c r="F242" s="330" t="n">
        <v>7.6</v>
      </c>
      <c r="G242" s="405" t="n">
        <v>64.8</v>
      </c>
      <c r="H242" s="333">
        <f>ROUND(F242*G242,2)</f>
        <v/>
      </c>
    </row>
    <row r="243">
      <c r="A243" s="353" t="n">
        <v>235</v>
      </c>
      <c r="B243" s="387" t="n"/>
      <c r="C243" s="330" t="inlineStr">
        <is>
          <t>101-1714</t>
        </is>
      </c>
      <c r="D243" s="403" t="inlineStr">
        <is>
          <t>Болты с гайками и шайбами строительные</t>
        </is>
      </c>
      <c r="E243" s="395" t="inlineStr">
        <is>
          <t>т</t>
        </is>
      </c>
      <c r="F243" s="330" t="n">
        <v>0.0543</v>
      </c>
      <c r="G243" s="405" t="n">
        <v>9040</v>
      </c>
      <c r="H243" s="333">
        <f>ROUND(F243*G243,2)</f>
        <v/>
      </c>
    </row>
    <row r="244">
      <c r="A244" s="353" t="n">
        <v>236</v>
      </c>
      <c r="B244" s="387" t="n"/>
      <c r="C244" s="330" t="inlineStr">
        <is>
          <t>101-0324</t>
        </is>
      </c>
      <c r="D244" s="403" t="inlineStr">
        <is>
          <t>Кислород технический газообразный</t>
        </is>
      </c>
      <c r="E244" s="395" t="inlineStr">
        <is>
          <t>м3</t>
        </is>
      </c>
      <c r="F244" s="330" t="n">
        <v>72.72450000000001</v>
      </c>
      <c r="G244" s="405" t="n">
        <v>6.22</v>
      </c>
      <c r="H244" s="333">
        <f>ROUND(F244*G244,2)</f>
        <v/>
      </c>
    </row>
    <row r="245">
      <c r="A245" s="353" t="n">
        <v>237</v>
      </c>
      <c r="B245" s="387" t="n"/>
      <c r="C245" s="330" t="inlineStr">
        <is>
          <t>113-0122</t>
        </is>
      </c>
      <c r="D245" s="403" t="inlineStr">
        <is>
          <t>Отвердитель № 1</t>
        </is>
      </c>
      <c r="E245" s="395" t="inlineStr">
        <is>
          <t>т</t>
        </is>
      </c>
      <c r="F245" s="330" t="n">
        <v>0.0066</v>
      </c>
      <c r="G245" s="405" t="n">
        <v>67872</v>
      </c>
      <c r="H245" s="333">
        <f>ROUND(F245*G245,2)</f>
        <v/>
      </c>
    </row>
    <row r="246">
      <c r="A246" s="353" t="n">
        <v>238</v>
      </c>
      <c r="B246" s="387" t="n"/>
      <c r="C246" s="330" t="inlineStr">
        <is>
          <t>113-0713</t>
        </is>
      </c>
      <c r="D246" s="403" t="inlineStr">
        <is>
          <t>Эмаль кремнийорганическая КО-174 разных цветов</t>
        </is>
      </c>
      <c r="E246" s="395" t="inlineStr">
        <is>
          <t>т</t>
        </is>
      </c>
      <c r="F246" s="330" t="n">
        <v>0.0132</v>
      </c>
      <c r="G246" s="405" t="n">
        <v>33250</v>
      </c>
      <c r="H246" s="333">
        <f>ROUND(F246*G246,2)</f>
        <v/>
      </c>
    </row>
    <row r="247">
      <c r="A247" s="353" t="n">
        <v>239</v>
      </c>
      <c r="B247" s="387" t="n"/>
      <c r="C247" s="330" t="inlineStr">
        <is>
          <t>411-0001</t>
        </is>
      </c>
      <c r="D247" s="403" t="inlineStr">
        <is>
          <t>Вода</t>
        </is>
      </c>
      <c r="E247" s="395" t="inlineStr">
        <is>
          <t>м3</t>
        </is>
      </c>
      <c r="F247" s="330" t="n">
        <v>179.6007</v>
      </c>
      <c r="G247" s="405" t="n">
        <v>2.44</v>
      </c>
      <c r="H247" s="333">
        <f>ROUND(F247*G247,2)</f>
        <v/>
      </c>
    </row>
    <row r="248">
      <c r="A248" s="353" t="n">
        <v>240</v>
      </c>
      <c r="B248" s="387" t="n"/>
      <c r="C248" s="330" t="inlineStr">
        <is>
          <t>101-1977</t>
        </is>
      </c>
      <c r="D248" s="403" t="inlineStr">
        <is>
          <t>Болты с гайками и шайбами строительные</t>
        </is>
      </c>
      <c r="E248" s="395" t="inlineStr">
        <is>
          <t>кг</t>
        </is>
      </c>
      <c r="F248" s="330" t="n">
        <v>47.739</v>
      </c>
      <c r="G248" s="405" t="n">
        <v>9.039999999999999</v>
      </c>
      <c r="H248" s="333">
        <f>ROUND(F248*G248,2)</f>
        <v/>
      </c>
    </row>
    <row r="249">
      <c r="A249" s="353" t="n">
        <v>241</v>
      </c>
      <c r="B249" s="387" t="n"/>
      <c r="C249" s="330" t="inlineStr">
        <is>
          <t>113-0079</t>
        </is>
      </c>
      <c r="D249" s="403" t="inlineStr">
        <is>
          <t>Лак БТ-577</t>
        </is>
      </c>
      <c r="E249" s="395" t="inlineStr">
        <is>
          <t>т</t>
        </is>
      </c>
      <c r="F249" s="330" t="n">
        <v>0.0431</v>
      </c>
      <c r="G249" s="405" t="n">
        <v>9550</v>
      </c>
      <c r="H249" s="333">
        <f>ROUND(F249*G249,2)</f>
        <v/>
      </c>
    </row>
    <row r="250" ht="25.5" customHeight="1" s="279">
      <c r="A250" s="353" t="n">
        <v>242</v>
      </c>
      <c r="B250" s="387" t="n"/>
      <c r="C250" s="330" t="inlineStr">
        <is>
          <t>101-1755</t>
        </is>
      </c>
      <c r="D250" s="403" t="inlineStr">
        <is>
          <t>Сталь полосовая, марка стали Ст3сп шириной 50-200 мм толщиной 4-5 мм</t>
        </is>
      </c>
      <c r="E250" s="395" t="inlineStr">
        <is>
          <t>т</t>
        </is>
      </c>
      <c r="F250" s="330" t="n">
        <v>0.082</v>
      </c>
      <c r="G250" s="405" t="n">
        <v>5000</v>
      </c>
      <c r="H250" s="333">
        <f>ROUND(F250*G250,2)</f>
        <v/>
      </c>
    </row>
    <row r="251" ht="25.5" customHeight="1" s="279">
      <c r="A251" s="353" t="n">
        <v>243</v>
      </c>
      <c r="B251" s="387" t="n"/>
      <c r="C251" s="330" t="inlineStr">
        <is>
          <t>101-1627</t>
        </is>
      </c>
      <c r="D251" s="403" t="inlineStr">
        <is>
          <t>Сталь листовая углеродистая обыкновенного качества марки ВСт3пс5 толщиной 4-6 мм</t>
        </is>
      </c>
      <c r="E251" s="395" t="inlineStr">
        <is>
          <t>т</t>
        </is>
      </c>
      <c r="F251" s="330" t="n">
        <v>0.0707</v>
      </c>
      <c r="G251" s="405" t="n">
        <v>5763</v>
      </c>
      <c r="H251" s="333">
        <f>ROUND(F251*G251,2)</f>
        <v/>
      </c>
    </row>
    <row r="252" ht="38.25" customHeight="1" s="279">
      <c r="A252" s="353" t="n">
        <v>244</v>
      </c>
      <c r="B252" s="387" t="n"/>
      <c r="C252" s="330" t="inlineStr">
        <is>
          <t>507-0989</t>
        </is>
      </c>
      <c r="D252" s="403" t="inlineStr">
        <is>
          <t>Фланцы стальные плоские приварные из стали ВСт3сп2, ВСт3сп3, давлением 1,0 МПа (10 кгс/см2), диаметром 200 мм</t>
        </is>
      </c>
      <c r="E252" s="395" t="inlineStr">
        <is>
          <t>шт.</t>
        </is>
      </c>
      <c r="F252" s="330" t="n">
        <v>4</v>
      </c>
      <c r="G252" s="405" t="n">
        <v>100</v>
      </c>
      <c r="H252" s="333">
        <f>ROUND(F252*G252,2)</f>
        <v/>
      </c>
    </row>
    <row r="253" ht="25.5" customHeight="1" s="279">
      <c r="A253" s="353" t="n">
        <v>245</v>
      </c>
      <c r="B253" s="387" t="n"/>
      <c r="C253" s="330" t="inlineStr">
        <is>
          <t>401-0061</t>
        </is>
      </c>
      <c r="D253" s="403" t="inlineStr">
        <is>
          <t>Бетон тяжелый, крупность заполнителя 20 мм, класс В3,5 (М50)</t>
        </is>
      </c>
      <c r="E253" s="395" t="inlineStr">
        <is>
          <t>м3</t>
        </is>
      </c>
      <c r="F253" s="330" t="n">
        <v>0.765</v>
      </c>
      <c r="G253" s="405" t="n">
        <v>520</v>
      </c>
      <c r="H253" s="333">
        <f>ROUND(F253*G253,2)</f>
        <v/>
      </c>
    </row>
    <row r="254">
      <c r="A254" s="353" t="n">
        <v>246</v>
      </c>
      <c r="B254" s="387" t="n"/>
      <c r="C254" s="330" t="inlineStr">
        <is>
          <t>302-1836</t>
        </is>
      </c>
      <c r="D254" s="403" t="inlineStr">
        <is>
          <t>Кран шаровой муфтовый 11Б27П1, диаметром 50 мм</t>
        </is>
      </c>
      <c r="E254" s="395" t="inlineStr">
        <is>
          <t>шт.</t>
        </is>
      </c>
      <c r="F254" s="330" t="n">
        <v>2</v>
      </c>
      <c r="G254" s="405" t="n">
        <v>188.87</v>
      </c>
      <c r="H254" s="333">
        <f>ROUND(F254*G254,2)</f>
        <v/>
      </c>
    </row>
    <row r="255">
      <c r="A255" s="353" t="n">
        <v>247</v>
      </c>
      <c r="B255" s="387" t="n"/>
      <c r="C255" s="330" t="inlineStr">
        <is>
          <t>509-0801</t>
        </is>
      </c>
      <c r="D255" s="403" t="inlineStr">
        <is>
          <t>Трос стальной</t>
        </is>
      </c>
      <c r="E255" s="395" t="inlineStr">
        <is>
          <t>м</t>
        </is>
      </c>
      <c r="F255" s="330" t="n">
        <v>27.9</v>
      </c>
      <c r="G255" s="405" t="n">
        <v>12.03</v>
      </c>
      <c r="H255" s="333">
        <f>ROUND(F255*G255,2)</f>
        <v/>
      </c>
    </row>
    <row r="256" ht="25.5" customHeight="1" s="279">
      <c r="A256" s="353" t="n">
        <v>248</v>
      </c>
      <c r="B256" s="387" t="n"/>
      <c r="C256" s="330" t="inlineStr">
        <is>
          <t>101-0797</t>
        </is>
      </c>
      <c r="D256" s="403" t="inlineStr">
        <is>
          <t>Проволока горячекатаная в мотках, диаметром 6,3-6,5 мм</t>
        </is>
      </c>
      <c r="E256" s="395" t="inlineStr">
        <is>
          <t>т</t>
        </is>
      </c>
      <c r="F256" s="330" t="n">
        <v>0.06950000000000001</v>
      </c>
      <c r="G256" s="405" t="n">
        <v>4455.2</v>
      </c>
      <c r="H256" s="333">
        <f>ROUND(F256*G256,2)</f>
        <v/>
      </c>
    </row>
    <row r="257">
      <c r="A257" s="353" t="n">
        <v>249</v>
      </c>
      <c r="B257" s="387" t="n"/>
      <c r="C257" s="330" t="inlineStr">
        <is>
          <t>101-2355</t>
        </is>
      </c>
      <c r="D257" s="403" t="inlineStr">
        <is>
          <t>Бумага шлифовальная</t>
        </is>
      </c>
      <c r="E257" s="395" t="inlineStr">
        <is>
          <t>кг</t>
        </is>
      </c>
      <c r="F257" s="330" t="n">
        <v>6</v>
      </c>
      <c r="G257" s="405" t="n">
        <v>50</v>
      </c>
      <c r="H257" s="333">
        <f>ROUND(F257*G257,2)</f>
        <v/>
      </c>
    </row>
    <row r="258">
      <c r="A258" s="353" t="n">
        <v>250</v>
      </c>
      <c r="B258" s="387" t="n"/>
      <c r="C258" s="330" t="inlineStr">
        <is>
          <t>101-2143</t>
        </is>
      </c>
      <c r="D258" s="403" t="inlineStr">
        <is>
          <t>Краска</t>
        </is>
      </c>
      <c r="E258" s="395" t="inlineStr">
        <is>
          <t>кг</t>
        </is>
      </c>
      <c r="F258" s="330" t="n">
        <v>10.429</v>
      </c>
      <c r="G258" s="405" t="n">
        <v>28.6</v>
      </c>
      <c r="H258" s="333">
        <f>ROUND(F258*G258,2)</f>
        <v/>
      </c>
    </row>
    <row r="259" ht="25.5" customHeight="1" s="279">
      <c r="A259" s="353" t="n">
        <v>251</v>
      </c>
      <c r="B259" s="387" t="n"/>
      <c r="C259" s="330" t="inlineStr">
        <is>
          <t>509-0218</t>
        </is>
      </c>
      <c r="D259" s="403" t="inlineStr">
        <is>
          <t>Коромысло для анкеровки двух контактных проводов (КС-043)</t>
        </is>
      </c>
      <c r="E259" s="395" t="inlineStr">
        <is>
          <t>шт.</t>
        </is>
      </c>
      <c r="F259" s="330" t="n">
        <v>20</v>
      </c>
      <c r="G259" s="405" t="n">
        <v>14.9</v>
      </c>
      <c r="H259" s="333">
        <f>ROUND(F259*G259,2)</f>
        <v/>
      </c>
    </row>
    <row r="260">
      <c r="A260" s="353" t="n">
        <v>252</v>
      </c>
      <c r="B260" s="387" t="n"/>
      <c r="C260" s="330" t="inlineStr">
        <is>
          <t>101-1521</t>
        </is>
      </c>
      <c r="D260" s="403" t="inlineStr">
        <is>
          <t>Электроды диаметром 5 мм Э42</t>
        </is>
      </c>
      <c r="E260" s="395" t="inlineStr">
        <is>
          <t>т</t>
        </is>
      </c>
      <c r="F260" s="330" t="n">
        <v>0.029</v>
      </c>
      <c r="G260" s="405" t="n">
        <v>9765</v>
      </c>
      <c r="H260" s="333">
        <f>ROUND(F260*G260,2)</f>
        <v/>
      </c>
    </row>
    <row r="261">
      <c r="A261" s="353" t="n">
        <v>253</v>
      </c>
      <c r="B261" s="387" t="n"/>
      <c r="C261" s="330" t="inlineStr">
        <is>
          <t>509-0166</t>
        </is>
      </c>
      <c r="D261" s="403" t="inlineStr">
        <is>
          <t>Серьга</t>
        </is>
      </c>
      <c r="E261" s="395" t="inlineStr">
        <is>
          <t>шт.</t>
        </is>
      </c>
      <c r="F261" s="330" t="n">
        <v>26</v>
      </c>
      <c r="G261" s="405" t="n">
        <v>10.54</v>
      </c>
      <c r="H261" s="333">
        <f>ROUND(F261*G261,2)</f>
        <v/>
      </c>
    </row>
    <row r="262">
      <c r="A262" s="353" t="n">
        <v>254</v>
      </c>
      <c r="B262" s="387" t="n"/>
      <c r="C262" s="330" t="inlineStr">
        <is>
          <t>411-0002</t>
        </is>
      </c>
      <c r="D262" s="403" t="inlineStr">
        <is>
          <t>Вода водопроводная</t>
        </is>
      </c>
      <c r="E262" s="395" t="inlineStr">
        <is>
          <t>м3</t>
        </is>
      </c>
      <c r="F262" s="330" t="n">
        <v>86.97620000000001</v>
      </c>
      <c r="G262" s="405" t="n">
        <v>3.15</v>
      </c>
      <c r="H262" s="333">
        <f>ROUND(F262*G262,2)</f>
        <v/>
      </c>
    </row>
    <row r="263">
      <c r="A263" s="353" t="n">
        <v>255</v>
      </c>
      <c r="B263" s="387" t="n"/>
      <c r="C263" s="330" t="inlineStr">
        <is>
          <t>413-0434</t>
        </is>
      </c>
      <c r="D263" s="403" t="inlineStr">
        <is>
          <t>Каменная мелочь марки 300</t>
        </is>
      </c>
      <c r="E263" s="395" t="inlineStr">
        <is>
          <t>м3</t>
        </is>
      </c>
      <c r="F263" s="330" t="n">
        <v>0.517</v>
      </c>
      <c r="G263" s="405" t="n">
        <v>518.5700000000001</v>
      </c>
      <c r="H263" s="333">
        <f>ROUND(F263*G263,2)</f>
        <v/>
      </c>
    </row>
    <row r="264" ht="38.25" customHeight="1" s="279">
      <c r="A264" s="353" t="n">
        <v>256</v>
      </c>
      <c r="B264" s="387" t="n"/>
      <c r="C264" s="330" t="inlineStr">
        <is>
          <t>507-0993</t>
        </is>
      </c>
      <c r="D264" s="403" t="inlineStr">
        <is>
          <t>Фланцы стальные плоские приварные из стали ВСт3сп2, ВСт3сп3, давлением 1,0 МПа (10 кгс/см2), диаметром 400 мм</t>
        </is>
      </c>
      <c r="E264" s="395" t="inlineStr">
        <is>
          <t>шт.</t>
        </is>
      </c>
      <c r="F264" s="330" t="n">
        <v>1</v>
      </c>
      <c r="G264" s="405" t="n">
        <v>259</v>
      </c>
      <c r="H264" s="333">
        <f>ROUND(F264*G264,2)</f>
        <v/>
      </c>
    </row>
    <row r="265">
      <c r="A265" s="353" t="n">
        <v>257</v>
      </c>
      <c r="B265" s="387" t="n"/>
      <c r="C265" s="330" t="inlineStr">
        <is>
          <t>101-2472</t>
        </is>
      </c>
      <c r="D265" s="403" t="inlineStr">
        <is>
          <t>Растворитель марки № 646</t>
        </is>
      </c>
      <c r="E265" s="395" t="inlineStr">
        <is>
          <t>т</t>
        </is>
      </c>
      <c r="F265" s="330" t="n">
        <v>0.0247</v>
      </c>
      <c r="G265" s="405" t="n">
        <v>10465</v>
      </c>
      <c r="H265" s="333">
        <f>ROUND(F265*G265,2)</f>
        <v/>
      </c>
    </row>
    <row r="266" ht="25.5" customHeight="1" s="279">
      <c r="A266" s="353" t="n">
        <v>258</v>
      </c>
      <c r="B266" s="387" t="n"/>
      <c r="C266" s="330" t="inlineStr">
        <is>
          <t>101-2575</t>
        </is>
      </c>
      <c r="D266" s="403" t="inlineStr">
        <is>
          <t>Болты с гайками и шайбами для санитарно-технических работ диаметром 12 мм</t>
        </is>
      </c>
      <c r="E266" s="395" t="inlineStr">
        <is>
          <t>т</t>
        </is>
      </c>
      <c r="F266" s="330" t="n">
        <v>0.0155</v>
      </c>
      <c r="G266" s="405" t="n">
        <v>15323</v>
      </c>
      <c r="H266" s="333">
        <f>ROUND(F266*G266,2)</f>
        <v/>
      </c>
    </row>
    <row r="267">
      <c r="A267" s="353" t="n">
        <v>259</v>
      </c>
      <c r="B267" s="387" t="n"/>
      <c r="C267" s="330" t="inlineStr">
        <is>
          <t>101-2611</t>
        </is>
      </c>
      <c r="D267" s="403" t="inlineStr">
        <is>
          <t>Опалубка металлическая</t>
        </is>
      </c>
      <c r="E267" s="395" t="inlineStr">
        <is>
          <t>т</t>
        </is>
      </c>
      <c r="F267" s="330" t="n">
        <v>0.06</v>
      </c>
      <c r="G267" s="405" t="n">
        <v>3938.2</v>
      </c>
      <c r="H267" s="333">
        <f>ROUND(F267*G267,2)</f>
        <v/>
      </c>
    </row>
    <row r="268">
      <c r="A268" s="353" t="n">
        <v>260</v>
      </c>
      <c r="B268" s="387" t="n"/>
      <c r="C268" s="330" t="inlineStr">
        <is>
          <t>101-1668</t>
        </is>
      </c>
      <c r="D268" s="403" t="inlineStr">
        <is>
          <t>Рогожа</t>
        </is>
      </c>
      <c r="E268" s="395" t="inlineStr">
        <is>
          <t>м2</t>
        </is>
      </c>
      <c r="F268" s="330" t="n">
        <v>21.1367</v>
      </c>
      <c r="G268" s="405" t="n">
        <v>10.2</v>
      </c>
      <c r="H268" s="333">
        <f>ROUND(F268*G268,2)</f>
        <v/>
      </c>
    </row>
    <row r="269">
      <c r="A269" s="353" t="n">
        <v>261</v>
      </c>
      <c r="B269" s="387" t="n"/>
      <c r="C269" s="330" t="inlineStr">
        <is>
          <t>101-2278</t>
        </is>
      </c>
      <c r="D269" s="403" t="inlineStr">
        <is>
          <t>Пропан-бутан, смесь техническая</t>
        </is>
      </c>
      <c r="E269" s="395" t="inlineStr">
        <is>
          <t>кг</t>
        </is>
      </c>
      <c r="F269" s="330" t="n">
        <v>35.2574</v>
      </c>
      <c r="G269" s="405" t="n">
        <v>6.09</v>
      </c>
      <c r="H269" s="333">
        <f>ROUND(F269*G269,2)</f>
        <v/>
      </c>
    </row>
    <row r="270">
      <c r="A270" s="353" t="n">
        <v>262</v>
      </c>
      <c r="B270" s="387" t="n"/>
      <c r="C270" s="330" t="inlineStr">
        <is>
          <t>109-0145</t>
        </is>
      </c>
      <c r="D270" s="403" t="inlineStr">
        <is>
          <t>Коронки буровые типа К-100В</t>
        </is>
      </c>
      <c r="E270" s="395" t="inlineStr">
        <is>
          <t>шт.</t>
        </is>
      </c>
      <c r="F270" s="330" t="n">
        <v>1.1405</v>
      </c>
      <c r="G270" s="405" t="n">
        <v>176.51</v>
      </c>
      <c r="H270" s="333">
        <f>ROUND(F270*G270,2)</f>
        <v/>
      </c>
    </row>
    <row r="271" ht="25.5" customHeight="1" s="279">
      <c r="A271" s="353" t="n">
        <v>263</v>
      </c>
      <c r="B271" s="387" t="n"/>
      <c r="C271" s="330" t="inlineStr">
        <is>
          <t>301-0609</t>
        </is>
      </c>
      <c r="D271" s="403" t="inlineStr">
        <is>
          <t>Рукава резинотканевые напорно-всасывающие для воды давлением 1 МПа (10 кгс/см2), диаметром 32 мм</t>
        </is>
      </c>
      <c r="E271" s="395" t="inlineStr">
        <is>
          <t>м</t>
        </is>
      </c>
      <c r="F271" s="330" t="n">
        <v>3</v>
      </c>
      <c r="G271" s="405" t="n">
        <v>67.09999999999999</v>
      </c>
      <c r="H271" s="333">
        <f>ROUND(F271*G271,2)</f>
        <v/>
      </c>
    </row>
    <row r="272">
      <c r="A272" s="353" t="n">
        <v>264</v>
      </c>
      <c r="B272" s="387" t="n"/>
      <c r="C272" s="330" t="inlineStr">
        <is>
          <t>111-0087</t>
        </is>
      </c>
      <c r="D272" s="403" t="inlineStr">
        <is>
          <t>Бирки-оконцеватели</t>
        </is>
      </c>
      <c r="E272" s="395" t="inlineStr">
        <is>
          <t>100 шт.</t>
        </is>
      </c>
      <c r="F272" s="330" t="n">
        <v>3.141</v>
      </c>
      <c r="G272" s="405" t="n">
        <v>63</v>
      </c>
      <c r="H272" s="333">
        <f>ROUND(F272*G272,2)</f>
        <v/>
      </c>
    </row>
    <row r="273" ht="25.5" customHeight="1" s="279">
      <c r="A273" s="353" t="n">
        <v>265</v>
      </c>
      <c r="B273" s="387" t="n"/>
      <c r="C273" s="330" t="inlineStr">
        <is>
          <t>102-0053</t>
        </is>
      </c>
      <c r="D273" s="403" t="inlineStr">
        <is>
          <t>Доски обрезные хвойных пород длиной 4-6,5 м, шириной 75-150 мм, толщиной 25 мм, III сорта</t>
        </is>
      </c>
      <c r="E273" s="395" t="inlineStr">
        <is>
          <t>м3</t>
        </is>
      </c>
      <c r="F273" s="330" t="n">
        <v>0.1759</v>
      </c>
      <c r="G273" s="405" t="n">
        <v>1100</v>
      </c>
      <c r="H273" s="333">
        <f>ROUND(F273*G273,2)</f>
        <v/>
      </c>
    </row>
    <row r="274">
      <c r="A274" s="353" t="n">
        <v>266</v>
      </c>
      <c r="B274" s="387" t="n"/>
      <c r="C274" s="330" t="inlineStr">
        <is>
          <t>101-0322</t>
        </is>
      </c>
      <c r="D274" s="403" t="inlineStr">
        <is>
          <t>Керосин для технических целей марок КТ-1, КТ-2</t>
        </is>
      </c>
      <c r="E274" s="395" t="inlineStr">
        <is>
          <t>т</t>
        </is>
      </c>
      <c r="F274" s="330" t="n">
        <v>0.07199999999999999</v>
      </c>
      <c r="G274" s="405" t="n">
        <v>2606.9</v>
      </c>
      <c r="H274" s="333">
        <f>ROUND(F274*G274,2)</f>
        <v/>
      </c>
    </row>
    <row r="275">
      <c r="A275" s="353" t="n">
        <v>267</v>
      </c>
      <c r="B275" s="387" t="n"/>
      <c r="C275" s="330" t="inlineStr">
        <is>
          <t>101-1518</t>
        </is>
      </c>
      <c r="D275" s="403" t="inlineStr">
        <is>
          <t>Электроды диаметром 4 мм Э50А</t>
        </is>
      </c>
      <c r="E275" s="395" t="inlineStr">
        <is>
          <t>т</t>
        </is>
      </c>
      <c r="F275" s="330" t="n">
        <v>0.0162</v>
      </c>
      <c r="G275" s="405" t="n">
        <v>11524</v>
      </c>
      <c r="H275" s="333">
        <f>ROUND(F275*G275,2)</f>
        <v/>
      </c>
    </row>
    <row r="276">
      <c r="A276" s="353" t="n">
        <v>268</v>
      </c>
      <c r="B276" s="387" t="n"/>
      <c r="C276" s="330" t="inlineStr">
        <is>
          <t>104-1593</t>
        </is>
      </c>
      <c r="D276" s="403" t="inlineStr">
        <is>
          <t>Холсты стекловолокнистые марки ВВ-Г</t>
        </is>
      </c>
      <c r="E276" s="395" t="inlineStr">
        <is>
          <t>10 м2</t>
        </is>
      </c>
      <c r="F276" s="330" t="n">
        <v>17.394</v>
      </c>
      <c r="G276" s="405" t="n">
        <v>10.71</v>
      </c>
      <c r="H276" s="333">
        <f>ROUND(F276*G276,2)</f>
        <v/>
      </c>
    </row>
    <row r="277">
      <c r="A277" s="353" t="n">
        <v>269</v>
      </c>
      <c r="B277" s="387" t="n"/>
      <c r="C277" s="330" t="inlineStr">
        <is>
          <t>402-0064</t>
        </is>
      </c>
      <c r="D277" s="403" t="inlineStr">
        <is>
          <t>Раствор асбоцементный</t>
        </is>
      </c>
      <c r="E277" s="395" t="inlineStr">
        <is>
          <t>м3</t>
        </is>
      </c>
      <c r="F277" s="330" t="n">
        <v>0.4649</v>
      </c>
      <c r="G277" s="405" t="n">
        <v>395</v>
      </c>
      <c r="H277" s="333">
        <f>ROUND(F277*G277,2)</f>
        <v/>
      </c>
    </row>
    <row r="278">
      <c r="A278" s="353" t="n">
        <v>270</v>
      </c>
      <c r="B278" s="387" t="n"/>
      <c r="C278" s="330" t="inlineStr">
        <is>
          <t>502-0639</t>
        </is>
      </c>
      <c r="D278" s="403" t="inlineStr">
        <is>
          <t>Муфта</t>
        </is>
      </c>
      <c r="E278" s="395" t="inlineStr">
        <is>
          <t>шт.</t>
        </is>
      </c>
      <c r="F278" s="330" t="n">
        <v>36</v>
      </c>
      <c r="G278" s="405" t="n">
        <v>5</v>
      </c>
      <c r="H278" s="333">
        <f>ROUND(F278*G278,2)</f>
        <v/>
      </c>
    </row>
    <row r="279" ht="51" customHeight="1" s="279">
      <c r="A279" s="353" t="n">
        <v>271</v>
      </c>
      <c r="B279" s="387" t="n"/>
      <c r="C279" s="330" t="inlineStr">
        <is>
          <t>201-0777</t>
        </is>
      </c>
      <c r="D279" s="403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E279" s="395" t="inlineStr">
        <is>
          <t>т</t>
        </is>
      </c>
      <c r="F279" s="330" t="n">
        <v>0.0174</v>
      </c>
      <c r="G279" s="405" t="n">
        <v>10045</v>
      </c>
      <c r="H279" s="333">
        <f>ROUND(F279*G279,2)</f>
        <v/>
      </c>
    </row>
    <row r="280" ht="63.75" customHeight="1" s="279">
      <c r="A280" s="353" t="n">
        <v>272</v>
      </c>
      <c r="B280" s="387" t="n"/>
      <c r="C280" s="330" t="inlineStr">
        <is>
          <t>204-0064</t>
        </is>
      </c>
      <c r="D280" s="403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</t>
        </is>
      </c>
      <c r="E280" s="395" t="inlineStr">
        <is>
          <t>т</t>
        </is>
      </c>
      <c r="F280" s="330" t="n">
        <v>0.0252</v>
      </c>
      <c r="G280" s="405" t="n">
        <v>6800</v>
      </c>
      <c r="H280" s="333">
        <f>ROUND(F280*G280,2)</f>
        <v/>
      </c>
    </row>
    <row r="281" ht="51" customHeight="1" s="279">
      <c r="A281" s="353" t="n">
        <v>273</v>
      </c>
      <c r="B281" s="387" t="n"/>
      <c r="C281" s="330" t="inlineStr">
        <is>
          <t>103-0139</t>
        </is>
      </c>
      <c r="D281" s="403" t="inlineStr">
        <is>
          <t>Трубы стальные электросварные прямошовные со снятой фаской из стали марок БСт2кп-БСт4кп и БСт2пс-БСт4пс наружный диаметр 57 мм, толщина стенки 3,5 мм</t>
        </is>
      </c>
      <c r="E281" s="395" t="inlineStr">
        <is>
          <t>м</t>
        </is>
      </c>
      <c r="F281" s="330" t="n">
        <v>4.6184</v>
      </c>
      <c r="G281" s="405" t="n">
        <v>35.7</v>
      </c>
      <c r="H281" s="333">
        <f>ROUND(F281*G281,2)</f>
        <v/>
      </c>
    </row>
    <row r="282" ht="63.75" customHeight="1" s="279">
      <c r="A282" s="353" t="n">
        <v>274</v>
      </c>
      <c r="B282" s="387" t="n"/>
      <c r="C282" s="330" t="inlineStr">
        <is>
          <t>201-0774</t>
        </is>
      </c>
      <c r="D282" s="403" t="inlineStr">
        <is>
          <t>Конструктивные элементы вспомогательного назначения массой не более 50 кг с преобладанием толстолистовой стали собираемые из двух и более деталей, с отверстиями и без отверстий, соединяемые на сварке</t>
        </is>
      </c>
      <c r="E282" s="395" t="inlineStr">
        <is>
          <t>т</t>
        </is>
      </c>
      <c r="F282" s="330" t="n">
        <v>0.0124</v>
      </c>
      <c r="G282" s="405" t="n">
        <v>11255</v>
      </c>
      <c r="H282" s="333">
        <f>ROUND(F282*G282,2)</f>
        <v/>
      </c>
    </row>
    <row r="283">
      <c r="A283" s="353" t="n">
        <v>275</v>
      </c>
      <c r="B283" s="387" t="n"/>
      <c r="C283" s="330" t="inlineStr">
        <is>
          <t>301-2025</t>
        </is>
      </c>
      <c r="D283" s="403" t="inlineStr">
        <is>
          <t>Блочки</t>
        </is>
      </c>
      <c r="E283" s="395" t="inlineStr">
        <is>
          <t>шт.</t>
        </is>
      </c>
      <c r="F283" s="330" t="n">
        <v>6</v>
      </c>
      <c r="G283" s="405" t="n">
        <v>22.8</v>
      </c>
      <c r="H283" s="333">
        <f>ROUND(F283*G283,2)</f>
        <v/>
      </c>
    </row>
    <row r="284" ht="25.5" customHeight="1" s="279">
      <c r="A284" s="353" t="n">
        <v>276</v>
      </c>
      <c r="B284" s="387" t="n"/>
      <c r="C284" s="330" t="inlineStr">
        <is>
          <t>401-0027</t>
        </is>
      </c>
      <c r="D284" s="403" t="inlineStr">
        <is>
          <t>Бетон тяжелый, крупность заполнителя более 40 мм, класс В20 (М250)</t>
        </is>
      </c>
      <c r="E284" s="395" t="inlineStr">
        <is>
          <t>м3</t>
        </is>
      </c>
      <c r="F284" s="330" t="n">
        <v>0.2132</v>
      </c>
      <c r="G284" s="405" t="n">
        <v>636.1900000000001</v>
      </c>
      <c r="H284" s="333">
        <f>ROUND(F284*G284,2)</f>
        <v/>
      </c>
    </row>
    <row r="285" ht="25.5" customHeight="1" s="279">
      <c r="A285" s="353" t="n">
        <v>277</v>
      </c>
      <c r="B285" s="387" t="n"/>
      <c r="C285" s="330" t="inlineStr">
        <is>
          <t>101-1671</t>
        </is>
      </c>
      <c r="D285" s="403" t="inlineStr">
        <is>
          <t>Поковки простые строительные /скобы, закрепы, хомуты и т,п,/ массой до 1,6 кг</t>
        </is>
      </c>
      <c r="E285" s="395" t="inlineStr">
        <is>
          <t>кг</t>
        </is>
      </c>
      <c r="F285" s="330" t="n">
        <v>8.4</v>
      </c>
      <c r="G285" s="405" t="n">
        <v>15.14</v>
      </c>
      <c r="H285" s="333">
        <f>ROUND(F285*G285,2)</f>
        <v/>
      </c>
    </row>
    <row r="286" ht="25.5" customHeight="1" s="279">
      <c r="A286" s="353" t="n">
        <v>278</v>
      </c>
      <c r="B286" s="387" t="n"/>
      <c r="C286" s="330" t="inlineStr">
        <is>
          <t>401-0066</t>
        </is>
      </c>
      <c r="D286" s="403" t="inlineStr">
        <is>
          <t>Бетон тяжелый, крупность заполнителя 20 мм, класс В15 (М200)</t>
        </is>
      </c>
      <c r="E286" s="395" t="inlineStr">
        <is>
          <t>м3</t>
        </is>
      </c>
      <c r="F286" s="330" t="n">
        <v>0.1872</v>
      </c>
      <c r="G286" s="405" t="n">
        <v>665</v>
      </c>
      <c r="H286" s="333">
        <f>ROUND(F286*G286,2)</f>
        <v/>
      </c>
    </row>
    <row r="287" ht="25.5" customHeight="1" s="279">
      <c r="A287" s="353" t="n">
        <v>279</v>
      </c>
      <c r="B287" s="387" t="n"/>
      <c r="C287" s="330" t="inlineStr">
        <is>
          <t>509-0971</t>
        </is>
      </c>
      <c r="D287" s="403" t="inlineStr">
        <is>
          <t>Прокладки из паронита марки ПМБ, толщиной 1 мм, диаметром 300 мм</t>
        </is>
      </c>
      <c r="E287" s="395" t="inlineStr">
        <is>
          <t>1000 шт.</t>
        </is>
      </c>
      <c r="F287" s="330" t="n">
        <v>0.008</v>
      </c>
      <c r="G287" s="405" t="n">
        <v>15270.7</v>
      </c>
      <c r="H287" s="333">
        <f>ROUND(F287*G287,2)</f>
        <v/>
      </c>
    </row>
    <row r="288" ht="25.5" customHeight="1" s="279">
      <c r="A288" s="353" t="n">
        <v>280</v>
      </c>
      <c r="B288" s="387" t="n"/>
      <c r="C288" s="330" t="inlineStr">
        <is>
          <t>102-0081</t>
        </is>
      </c>
      <c r="D288" s="403" t="inlineStr">
        <is>
          <t>Доски необрезные хвойных пород длиной 4-6,5 м, все ширины, толщиной 44 мм и более, III сорта</t>
        </is>
      </c>
      <c r="E288" s="395" t="inlineStr">
        <is>
          <t>м3</t>
        </is>
      </c>
      <c r="F288" s="330" t="n">
        <v>0.176</v>
      </c>
      <c r="G288" s="405" t="n">
        <v>684</v>
      </c>
      <c r="H288" s="333">
        <f>ROUND(F288*G288,2)</f>
        <v/>
      </c>
    </row>
    <row r="289">
      <c r="A289" s="353" t="n">
        <v>281</v>
      </c>
      <c r="B289" s="387" t="n"/>
      <c r="C289" s="330" t="inlineStr">
        <is>
          <t>506-0800</t>
        </is>
      </c>
      <c r="D289" s="403" t="inlineStr">
        <is>
          <t>Проволока латунная диаметром 1,5 мм</t>
        </is>
      </c>
      <c r="E289" s="395" t="inlineStr">
        <is>
          <t>т</t>
        </is>
      </c>
      <c r="F289" s="330" t="n">
        <v>0.003</v>
      </c>
      <c r="G289" s="405" t="n">
        <v>39700</v>
      </c>
      <c r="H289" s="333">
        <f>ROUND(F289*G289,2)</f>
        <v/>
      </c>
    </row>
    <row r="290" ht="25.5" customHeight="1" s="279">
      <c r="A290" s="353" t="n">
        <v>282</v>
      </c>
      <c r="B290" s="387" t="n"/>
      <c r="C290" s="330" t="inlineStr">
        <is>
          <t>204-0019</t>
        </is>
      </c>
      <c r="D290" s="403" t="inlineStr">
        <is>
          <t>Горячекатаная арматурная сталь периодического профиля класса А-III, диаметром 6 мм</t>
        </is>
      </c>
      <c r="E290" s="395" t="inlineStr">
        <is>
          <t>т</t>
        </is>
      </c>
      <c r="F290" s="330" t="n">
        <v>0.0143</v>
      </c>
      <c r="G290" s="405" t="n">
        <v>8213.719999999999</v>
      </c>
      <c r="H290" s="333">
        <f>ROUND(F290*G290,2)</f>
        <v/>
      </c>
    </row>
    <row r="291" ht="25.5" customHeight="1" s="279">
      <c r="A291" s="353" t="n">
        <v>283</v>
      </c>
      <c r="B291" s="387" t="n"/>
      <c r="C291" s="330" t="inlineStr">
        <is>
          <t>201-0843</t>
        </is>
      </c>
      <c r="D291" s="403" t="inlineStr">
        <is>
          <t>Конструкции стальные индивидуальные решетчатые сварные массой до 0,1 т</t>
        </is>
      </c>
      <c r="E291" s="395" t="inlineStr">
        <is>
          <t>т</t>
        </is>
      </c>
      <c r="F291" s="330" t="n">
        <v>0.01</v>
      </c>
      <c r="G291" s="405" t="n">
        <v>11500</v>
      </c>
      <c r="H291" s="333">
        <f>ROUND(F291*G291,2)</f>
        <v/>
      </c>
    </row>
    <row r="292" ht="25.5" customHeight="1" s="279">
      <c r="A292" s="353" t="n">
        <v>284</v>
      </c>
      <c r="B292" s="387" t="n"/>
      <c r="C292" s="330" t="inlineStr">
        <is>
          <t>509-0918</t>
        </is>
      </c>
      <c r="D292" s="403" t="inlineStr">
        <is>
          <t>Картон асбестовый общего назначения марки КАОН-1 толщиной 2 мм</t>
        </is>
      </c>
      <c r="E292" s="395" t="inlineStr">
        <is>
          <t>т</t>
        </is>
      </c>
      <c r="F292" s="330" t="n">
        <v>0.0124</v>
      </c>
      <c r="G292" s="405" t="n">
        <v>8892</v>
      </c>
      <c r="H292" s="333">
        <f>ROUND(F292*G292,2)</f>
        <v/>
      </c>
    </row>
    <row r="293">
      <c r="A293" s="353" t="n">
        <v>285</v>
      </c>
      <c r="B293" s="387" t="n"/>
      <c r="C293" s="330" t="inlineStr">
        <is>
          <t>101-2468</t>
        </is>
      </c>
      <c r="D293" s="403" t="inlineStr">
        <is>
          <t>Растворитель марки Р-5</t>
        </is>
      </c>
      <c r="E293" s="395" t="inlineStr">
        <is>
          <t>т</t>
        </is>
      </c>
      <c r="F293" s="330" t="n">
        <v>0.0107</v>
      </c>
      <c r="G293" s="405" t="n">
        <v>8897</v>
      </c>
      <c r="H293" s="333">
        <f>ROUND(F293*G293,2)</f>
        <v/>
      </c>
    </row>
    <row r="294" ht="25.5" customHeight="1" s="279">
      <c r="A294" s="353" t="n">
        <v>286</v>
      </c>
      <c r="B294" s="387" t="n"/>
      <c r="C294" s="330" t="inlineStr">
        <is>
          <t>103-1358</t>
        </is>
      </c>
      <c r="D294" s="403" t="inlineStr">
        <is>
          <t>Муфты для полиэтиленовых труб безнапорной и ливневой канализации, диаметром 160 мм</t>
        </is>
      </c>
      <c r="E294" s="395" t="inlineStr">
        <is>
          <t>шт.</t>
        </is>
      </c>
      <c r="F294" s="330" t="n">
        <v>6</v>
      </c>
      <c r="G294" s="405" t="n">
        <v>14.81</v>
      </c>
      <c r="H294" s="333">
        <f>ROUND(F294*G294,2)</f>
        <v/>
      </c>
    </row>
    <row r="295" ht="25.5" customHeight="1" s="279">
      <c r="A295" s="353" t="n">
        <v>287</v>
      </c>
      <c r="B295" s="387" t="n"/>
      <c r="C295" s="330" t="inlineStr">
        <is>
          <t>101-2343</t>
        </is>
      </c>
      <c r="D295" s="403" t="inlineStr">
        <is>
          <t>Смазка универсальная тугоплавкая УТ (консталин жировой)</t>
        </is>
      </c>
      <c r="E295" s="395" t="inlineStr">
        <is>
          <t>т</t>
        </is>
      </c>
      <c r="F295" s="330" t="n">
        <v>0.0048</v>
      </c>
      <c r="G295" s="405" t="n">
        <v>17500</v>
      </c>
      <c r="H295" s="333">
        <f>ROUND(F295*G295,2)</f>
        <v/>
      </c>
    </row>
    <row r="296">
      <c r="A296" s="353" t="n">
        <v>288</v>
      </c>
      <c r="B296" s="387" t="n"/>
      <c r="C296" s="330" t="inlineStr">
        <is>
          <t>101-1019</t>
        </is>
      </c>
      <c r="D296" s="403" t="inlineStr">
        <is>
          <t>Швеллеры № 40 из стали марки Ст0</t>
        </is>
      </c>
      <c r="E296" s="395" t="inlineStr">
        <is>
          <t>т</t>
        </is>
      </c>
      <c r="F296" s="330" t="n">
        <v>0.0167</v>
      </c>
      <c r="G296" s="405" t="n">
        <v>4920</v>
      </c>
      <c r="H296" s="333">
        <f>ROUND(F296*G296,2)</f>
        <v/>
      </c>
    </row>
    <row r="297">
      <c r="A297" s="353" t="n">
        <v>289</v>
      </c>
      <c r="B297" s="387" t="n"/>
      <c r="C297" s="330" t="inlineStr">
        <is>
          <t>414-0137</t>
        </is>
      </c>
      <c r="D297" s="403" t="inlineStr">
        <is>
          <t>Семена газонных трав (смесь)</t>
        </is>
      </c>
      <c r="E297" s="395" t="inlineStr">
        <is>
          <t>кг</t>
        </is>
      </c>
      <c r="F297" s="330" t="n">
        <v>0.552</v>
      </c>
      <c r="G297" s="405" t="n">
        <v>146.25</v>
      </c>
      <c r="H297" s="333">
        <f>ROUND(F297*G297,2)</f>
        <v/>
      </c>
    </row>
    <row r="298" ht="25.5" customHeight="1" s="279">
      <c r="A298" s="353" t="n">
        <v>290</v>
      </c>
      <c r="B298" s="387" t="n"/>
      <c r="C298" s="330" t="inlineStr">
        <is>
          <t>101-0072</t>
        </is>
      </c>
      <c r="D298" s="403" t="inlineStr">
        <is>
          <t>Битумы нефтяные строительные изоляционные БНИ-IV-3, БНИ-IV, БНИ-V</t>
        </is>
      </c>
      <c r="E298" s="395" t="inlineStr">
        <is>
          <t>т</t>
        </is>
      </c>
      <c r="F298" s="330" t="n">
        <v>0.0529</v>
      </c>
      <c r="G298" s="405" t="n">
        <v>1412.5</v>
      </c>
      <c r="H298" s="333">
        <f>ROUND(F298*G298,2)</f>
        <v/>
      </c>
    </row>
    <row r="299" ht="25.5" customHeight="1" s="279">
      <c r="A299" s="353" t="n">
        <v>291</v>
      </c>
      <c r="B299" s="387" t="n"/>
      <c r="C299" s="330" t="inlineStr">
        <is>
          <t>408-0012</t>
        </is>
      </c>
      <c r="D299" s="403" t="inlineStr">
        <is>
          <t>Щебень из природного камня для строительных работ марка 1000, фракция 40-70 мм</t>
        </is>
      </c>
      <c r="E299" s="395" t="inlineStr">
        <is>
          <t>м3</t>
        </is>
      </c>
      <c r="F299" s="330" t="n">
        <v>0.47</v>
      </c>
      <c r="G299" s="405" t="n">
        <v>155.94</v>
      </c>
      <c r="H299" s="333">
        <f>ROUND(F299*G299,2)</f>
        <v/>
      </c>
    </row>
    <row r="300">
      <c r="A300" s="353" t="n">
        <v>292</v>
      </c>
      <c r="B300" s="387" t="n"/>
      <c r="C300" s="330" t="inlineStr">
        <is>
          <t>509-0555</t>
        </is>
      </c>
      <c r="D300" s="403" t="inlineStr">
        <is>
          <t>Посты управления кнопочные ПКЕ112-2 У3</t>
        </is>
      </c>
      <c r="E300" s="395" t="inlineStr">
        <is>
          <t>шт.</t>
        </is>
      </c>
      <c r="F300" s="330" t="n">
        <v>1</v>
      </c>
      <c r="G300" s="405" t="n">
        <v>71.36</v>
      </c>
      <c r="H300" s="333">
        <f>ROUND(F300*G300,2)</f>
        <v/>
      </c>
    </row>
    <row r="301" ht="25.5" customHeight="1" s="279">
      <c r="A301" s="353" t="n">
        <v>293</v>
      </c>
      <c r="B301" s="387" t="n"/>
      <c r="C301" s="330" t="inlineStr">
        <is>
          <t>101-2577</t>
        </is>
      </c>
      <c r="D301" s="403" t="inlineStr">
        <is>
          <t>Болты с гайками и шайбами для санитарно-технических работ диаметром 20-22 мм</t>
        </is>
      </c>
      <c r="E301" s="395" t="inlineStr">
        <is>
          <t>т</t>
        </is>
      </c>
      <c r="F301" s="330" t="n">
        <v>0.0052</v>
      </c>
      <c r="G301" s="405" t="n">
        <v>13560</v>
      </c>
      <c r="H301" s="333">
        <f>ROUND(F301*G301,2)</f>
        <v/>
      </c>
    </row>
    <row r="302">
      <c r="A302" s="353" t="n">
        <v>294</v>
      </c>
      <c r="B302" s="387" t="n"/>
      <c r="C302" s="330" t="inlineStr">
        <is>
          <t>405-0253</t>
        </is>
      </c>
      <c r="D302" s="403" t="inlineStr">
        <is>
          <t>Известь строительная негашеная комовая, сорт I</t>
        </is>
      </c>
      <c r="E302" s="395" t="inlineStr">
        <is>
          <t>т</t>
        </is>
      </c>
      <c r="F302" s="330" t="n">
        <v>0.0926</v>
      </c>
      <c r="G302" s="405" t="n">
        <v>734.5</v>
      </c>
      <c r="H302" s="333">
        <f>ROUND(F302*G302,2)</f>
        <v/>
      </c>
    </row>
    <row r="303">
      <c r="A303" s="353" t="n">
        <v>295</v>
      </c>
      <c r="B303" s="387" t="n"/>
      <c r="C303" s="330" t="inlineStr">
        <is>
          <t>509-0067</t>
        </is>
      </c>
      <c r="D303" s="403" t="inlineStr">
        <is>
          <t>Профиль монтажный</t>
        </is>
      </c>
      <c r="E303" s="395" t="inlineStr">
        <is>
          <t>шт.</t>
        </is>
      </c>
      <c r="F303" s="330" t="n">
        <v>1</v>
      </c>
      <c r="G303" s="405" t="n">
        <v>66.81999999999999</v>
      </c>
      <c r="H303" s="333">
        <f>ROUND(F303*G303,2)</f>
        <v/>
      </c>
    </row>
    <row r="304" ht="25.5" customHeight="1" s="279">
      <c r="A304" s="353" t="n">
        <v>296</v>
      </c>
      <c r="B304" s="387" t="n"/>
      <c r="C304" s="330" t="inlineStr">
        <is>
          <t>101-0388</t>
        </is>
      </c>
      <c r="D304" s="403" t="inlineStr">
        <is>
          <t>Краски масляные земляные марки МА-0115 мумия, сурик железный</t>
        </is>
      </c>
      <c r="E304" s="395" t="inlineStr">
        <is>
          <t>т</t>
        </is>
      </c>
      <c r="F304" s="330" t="n">
        <v>0.0044</v>
      </c>
      <c r="G304" s="405" t="n">
        <v>15119</v>
      </c>
      <c r="H304" s="333">
        <f>ROUND(F304*G304,2)</f>
        <v/>
      </c>
    </row>
    <row r="305">
      <c r="A305" s="353" t="n">
        <v>297</v>
      </c>
      <c r="B305" s="387" t="n"/>
      <c r="C305" s="330" t="inlineStr">
        <is>
          <t>101-0073</t>
        </is>
      </c>
      <c r="D305" s="403" t="inlineStr">
        <is>
          <t>Битумы нефтяные строительные марки БН-90/10</t>
        </is>
      </c>
      <c r="E305" s="395" t="inlineStr">
        <is>
          <t>т</t>
        </is>
      </c>
      <c r="F305" s="330" t="n">
        <v>0.048</v>
      </c>
      <c r="G305" s="405" t="n">
        <v>1383.1</v>
      </c>
      <c r="H305" s="333">
        <f>ROUND(F305*G305,2)</f>
        <v/>
      </c>
    </row>
    <row r="306" ht="25.5" customHeight="1" s="279">
      <c r="A306" s="353" t="n">
        <v>298</v>
      </c>
      <c r="B306" s="387" t="n"/>
      <c r="C306" s="330" t="inlineStr">
        <is>
          <t>408-0013</t>
        </is>
      </c>
      <c r="D306" s="403" t="inlineStr">
        <is>
          <t>Щебень из природного камня для строительных работ марка 800, фракция 5(3)-10 мм</t>
        </is>
      </c>
      <c r="E306" s="395" t="inlineStr">
        <is>
          <t>м3</t>
        </is>
      </c>
      <c r="F306" s="330" t="n">
        <v>0.423</v>
      </c>
      <c r="G306" s="405" t="n">
        <v>155.94</v>
      </c>
      <c r="H306" s="333">
        <f>ROUND(F306*G306,2)</f>
        <v/>
      </c>
    </row>
    <row r="307">
      <c r="A307" s="353" t="n">
        <v>299</v>
      </c>
      <c r="B307" s="387" t="n"/>
      <c r="C307" s="330" t="inlineStr">
        <is>
          <t>402-0004</t>
        </is>
      </c>
      <c r="D307" s="403" t="inlineStr">
        <is>
          <t>Раствор готовый кладочный цементный марки 100</t>
        </is>
      </c>
      <c r="E307" s="395" t="inlineStr">
        <is>
          <t>м3</t>
        </is>
      </c>
      <c r="F307" s="330" t="n">
        <v>0.1177</v>
      </c>
      <c r="G307" s="405" t="n">
        <v>519.8</v>
      </c>
      <c r="H307" s="333">
        <f>ROUND(F307*G307,2)</f>
        <v/>
      </c>
    </row>
    <row r="308" ht="38.25" customHeight="1" s="279">
      <c r="A308" s="353" t="n">
        <v>300</v>
      </c>
      <c r="B308" s="387" t="n"/>
      <c r="C308" s="330" t="inlineStr">
        <is>
          <t>302-0887</t>
        </is>
      </c>
      <c r="D308" s="403" t="inlineStr">
        <is>
          <t>Узлы укрупненные монтажные (трубопроводы) из стальных водогазопроводных оцинкованных труб с гильзами для водоснабжения диаметром 15 мм</t>
        </is>
      </c>
      <c r="E308" s="395" t="inlineStr">
        <is>
          <t>м</t>
        </is>
      </c>
      <c r="F308" s="330" t="n">
        <v>2.06</v>
      </c>
      <c r="G308" s="405" t="n">
        <v>28.25</v>
      </c>
      <c r="H308" s="333">
        <f>ROUND(F308*G308,2)</f>
        <v/>
      </c>
    </row>
    <row r="309" ht="38.25" customHeight="1" s="279">
      <c r="A309" s="353" t="n">
        <v>301</v>
      </c>
      <c r="B309" s="387" t="n"/>
      <c r="C309" s="330" t="inlineStr">
        <is>
          <t>202-0012</t>
        </is>
      </c>
      <c r="D309" s="403" t="inlineStr">
        <is>
          <t>Пути крановые из рельсов железнодорожных на бетонном основании, марка стали С 255, рельсы железнодорожные</t>
        </is>
      </c>
      <c r="E309" s="395" t="inlineStr">
        <is>
          <t>т</t>
        </is>
      </c>
      <c r="F309" s="330" t="n">
        <v>0.006</v>
      </c>
      <c r="G309" s="405" t="n">
        <v>9670</v>
      </c>
      <c r="H309" s="333">
        <f>ROUND(F309*G309,2)</f>
        <v/>
      </c>
    </row>
    <row r="310" ht="25.5" customHeight="1" s="279">
      <c r="A310" s="353" t="n">
        <v>302</v>
      </c>
      <c r="B310" s="387" t="n"/>
      <c r="C310" s="330" t="inlineStr">
        <is>
          <t>204-0020</t>
        </is>
      </c>
      <c r="D310" s="403" t="inlineStr">
        <is>
          <t>Горячекатаная арматурная сталь периодического профиля класса А-III, диаметром 8 мм</t>
        </is>
      </c>
      <c r="E310" s="395" t="inlineStr">
        <is>
          <t>т</t>
        </is>
      </c>
      <c r="F310" s="330" t="n">
        <v>0.0064</v>
      </c>
      <c r="G310" s="405" t="n">
        <v>8102.64</v>
      </c>
      <c r="H310" s="333">
        <f>ROUND(F310*G310,2)</f>
        <v/>
      </c>
    </row>
    <row r="311" ht="25.5" customHeight="1" s="279">
      <c r="A311" s="353" t="n">
        <v>303</v>
      </c>
      <c r="B311" s="387" t="n"/>
      <c r="C311" s="330" t="inlineStr">
        <is>
          <t>101-2987</t>
        </is>
      </c>
      <c r="D311" s="403" t="inlineStr">
        <is>
          <t>Кольца резиновые уплотнительные для полиэтиленовых труб диаметром 160 мм</t>
        </is>
      </c>
      <c r="E311" s="395" t="inlineStr">
        <is>
          <t>шт.</t>
        </is>
      </c>
      <c r="F311" s="330" t="n">
        <v>10</v>
      </c>
      <c r="G311" s="405" t="n">
        <v>4.86</v>
      </c>
      <c r="H311" s="333">
        <f>ROUND(F311*G311,2)</f>
        <v/>
      </c>
    </row>
    <row r="312">
      <c r="A312" s="353" t="n">
        <v>304</v>
      </c>
      <c r="B312" s="387" t="n"/>
      <c r="C312" s="330" t="inlineStr">
        <is>
          <t>113-8040</t>
        </is>
      </c>
      <c r="D312" s="403" t="inlineStr">
        <is>
          <t>Клей БМК-5к</t>
        </is>
      </c>
      <c r="E312" s="395" t="inlineStr">
        <is>
          <t>кг</t>
        </is>
      </c>
      <c r="F312" s="330" t="n">
        <v>1.68</v>
      </c>
      <c r="G312" s="405" t="n">
        <v>25.8</v>
      </c>
      <c r="H312" s="333">
        <f>ROUND(F312*G312,2)</f>
        <v/>
      </c>
    </row>
    <row r="313" ht="25.5" customHeight="1" s="279">
      <c r="A313" s="353" t="n">
        <v>305</v>
      </c>
      <c r="B313" s="387" t="n"/>
      <c r="C313" s="330" t="inlineStr">
        <is>
          <t>102-0057</t>
        </is>
      </c>
      <c r="D313" s="403" t="inlineStr">
        <is>
          <t>Доски обрезные хвойных пород длиной 4-6,5 м, шириной 75-150 мм, толщиной 32-40 мм, III сорта</t>
        </is>
      </c>
      <c r="E313" s="395" t="inlineStr">
        <is>
          <t>м3</t>
        </is>
      </c>
      <c r="F313" s="330" t="n">
        <v>0.0324</v>
      </c>
      <c r="G313" s="405" t="n">
        <v>1155</v>
      </c>
      <c r="H313" s="333">
        <f>ROUND(F313*G313,2)</f>
        <v/>
      </c>
    </row>
    <row r="314">
      <c r="A314" s="353" t="n">
        <v>306</v>
      </c>
      <c r="B314" s="387" t="n"/>
      <c r="C314" s="330" t="inlineStr">
        <is>
          <t>101-1757</t>
        </is>
      </c>
      <c r="D314" s="403" t="inlineStr">
        <is>
          <t>Ветошь</t>
        </is>
      </c>
      <c r="E314" s="395" t="inlineStr">
        <is>
          <t>кг</t>
        </is>
      </c>
      <c r="F314" s="330" t="n">
        <v>19.3</v>
      </c>
      <c r="G314" s="405" t="n">
        <v>1.82</v>
      </c>
      <c r="H314" s="333">
        <f>ROUND(F314*G314,2)</f>
        <v/>
      </c>
    </row>
    <row r="315">
      <c r="A315" s="353" t="n">
        <v>307</v>
      </c>
      <c r="B315" s="387" t="n"/>
      <c r="C315" s="330" t="inlineStr">
        <is>
          <t>101-0309</t>
        </is>
      </c>
      <c r="D315" s="403" t="inlineStr">
        <is>
          <t>Канаты пеньковые пропитанные</t>
        </is>
      </c>
      <c r="E315" s="395" t="inlineStr">
        <is>
          <t>т</t>
        </is>
      </c>
      <c r="F315" s="330" t="n">
        <v>0.0009</v>
      </c>
      <c r="G315" s="405" t="n">
        <v>37900</v>
      </c>
      <c r="H315" s="333">
        <f>ROUND(F315*G315,2)</f>
        <v/>
      </c>
    </row>
    <row r="316">
      <c r="A316" s="353" t="n">
        <v>308</v>
      </c>
      <c r="B316" s="387" t="n"/>
      <c r="C316" s="330" t="inlineStr">
        <is>
          <t>302-1831</t>
        </is>
      </c>
      <c r="D316" s="403" t="inlineStr">
        <is>
          <t>Кран шаровой муфтовый 11Б27П1, диаметром 15 мм</t>
        </is>
      </c>
      <c r="E316" s="395" t="inlineStr">
        <is>
          <t>шт.</t>
        </is>
      </c>
      <c r="F316" s="330" t="n">
        <v>2</v>
      </c>
      <c r="G316" s="405" t="n">
        <v>15.71</v>
      </c>
      <c r="H316" s="333">
        <f>ROUND(F316*G316,2)</f>
        <v/>
      </c>
    </row>
    <row r="317" ht="25.5" customHeight="1" s="279">
      <c r="A317" s="353" t="n">
        <v>309</v>
      </c>
      <c r="B317" s="387" t="n"/>
      <c r="C317" s="330" t="inlineStr">
        <is>
          <t>401-0007 Тех.часть, Прил. 4, табл. 1, 2.</t>
        </is>
      </c>
      <c r="D317" s="403" t="inlineStr">
        <is>
          <t>Надбавка на W4 для М250 2%  586,94*0,02</t>
        </is>
      </c>
      <c r="E317" s="395" t="inlineStr">
        <is>
          <t>м3</t>
        </is>
      </c>
      <c r="F317" s="330" t="n">
        <v>2.538</v>
      </c>
      <c r="G317" s="405" t="n">
        <v>11.74</v>
      </c>
      <c r="H317" s="333">
        <f>ROUND(F317*G317,2)</f>
        <v/>
      </c>
    </row>
    <row r="318" ht="51" customHeight="1" s="279">
      <c r="A318" s="353" t="n">
        <v>310</v>
      </c>
      <c r="B318" s="387" t="n"/>
      <c r="C318" s="330" t="inlineStr">
        <is>
          <t>201-0756</t>
        </is>
      </c>
      <c r="D318" s="403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от 0,1 до 0,5 т</t>
        </is>
      </c>
      <c r="E318" s="395" t="inlineStr">
        <is>
          <t>т</t>
        </is>
      </c>
      <c r="F318" s="330" t="n">
        <v>0.0036</v>
      </c>
      <c r="G318" s="405" t="n">
        <v>7712</v>
      </c>
      <c r="H318" s="333">
        <f>ROUND(F318*G318,2)</f>
        <v/>
      </c>
    </row>
    <row r="319">
      <c r="A319" s="353" t="n">
        <v>311</v>
      </c>
      <c r="B319" s="387" t="n"/>
      <c r="C319" s="330" t="inlineStr">
        <is>
          <t>509-0860</t>
        </is>
      </c>
      <c r="D319" s="403" t="inlineStr">
        <is>
          <t>Прессшпан листовой, марки А</t>
        </is>
      </c>
      <c r="E319" s="395" t="inlineStr">
        <is>
          <t>кг</t>
        </is>
      </c>
      <c r="F319" s="330" t="n">
        <v>0.54</v>
      </c>
      <c r="G319" s="405" t="n">
        <v>47.57</v>
      </c>
      <c r="H319" s="333">
        <f>ROUND(F319*G319,2)</f>
        <v/>
      </c>
    </row>
    <row r="320" ht="25.5" customHeight="1" s="279">
      <c r="A320" s="353" t="n">
        <v>312</v>
      </c>
      <c r="B320" s="387" t="n"/>
      <c r="C320" s="330" t="inlineStr">
        <is>
          <t>401-0069 Тех.часть, Прил. 4, табл. 1, 2.</t>
        </is>
      </c>
      <c r="D320" s="403" t="inlineStr">
        <is>
          <t>Надбавка на W4 для М350 2%  635,48*0,02</t>
        </is>
      </c>
      <c r="E320" s="395" t="inlineStr">
        <is>
          <t>м3</t>
        </is>
      </c>
      <c r="F320" s="330" t="n">
        <v>1.734</v>
      </c>
      <c r="G320" s="405" t="n">
        <v>12.71</v>
      </c>
      <c r="H320" s="333">
        <f>ROUND(F320*G320,2)</f>
        <v/>
      </c>
    </row>
    <row r="321" ht="25.5" customHeight="1" s="279">
      <c r="A321" s="353" t="n">
        <v>313</v>
      </c>
      <c r="B321" s="387" t="n"/>
      <c r="C321" s="330" t="inlineStr">
        <is>
          <t>101-1703</t>
        </is>
      </c>
      <c r="D321" s="403" t="inlineStr">
        <is>
          <t>Прокладки резиновые (пластина техническая прессованная)</t>
        </is>
      </c>
      <c r="E321" s="395" t="inlineStr">
        <is>
          <t>кг</t>
        </is>
      </c>
      <c r="F321" s="330" t="n">
        <v>0.78</v>
      </c>
      <c r="G321" s="405" t="n">
        <v>23.09</v>
      </c>
      <c r="H321" s="333">
        <f>ROUND(F321*G321,2)</f>
        <v/>
      </c>
    </row>
    <row r="322" ht="38.25" customHeight="1" s="279">
      <c r="A322" s="353" t="n">
        <v>314</v>
      </c>
      <c r="B322" s="387" t="n"/>
      <c r="C322" s="330" t="inlineStr">
        <is>
          <t>103-0003</t>
        </is>
      </c>
      <c r="D322" s="403" t="inlineStr">
        <is>
          <t>Трубы стальные сварные водогазопроводные с резьбой черные легкие (неоцинкованные) диаметр условного прохода 25 мм, толщина стенки 2,8 мм</t>
        </is>
      </c>
      <c r="E322" s="395" t="inlineStr">
        <is>
          <t>м</t>
        </is>
      </c>
      <c r="F322" s="330" t="n">
        <v>1.17</v>
      </c>
      <c r="G322" s="405" t="n">
        <v>15.33</v>
      </c>
      <c r="H322" s="333">
        <f>ROUND(F322*G322,2)</f>
        <v/>
      </c>
    </row>
    <row r="323" ht="25.5" customHeight="1" s="279">
      <c r="A323" s="353" t="n">
        <v>315</v>
      </c>
      <c r="B323" s="387" t="n"/>
      <c r="C323" s="330" t="inlineStr">
        <is>
          <t>101-0796</t>
        </is>
      </c>
      <c r="D323" s="403" t="inlineStr">
        <is>
          <t>Проволока канатная оцинкованная, диаметром 5,5 мм</t>
        </is>
      </c>
      <c r="E323" s="395" t="inlineStr">
        <is>
          <t>т</t>
        </is>
      </c>
      <c r="F323" s="330" t="n">
        <v>0.0015</v>
      </c>
      <c r="G323" s="405" t="n">
        <v>11447.45</v>
      </c>
      <c r="H323" s="333">
        <f>ROUND(F323*G323,2)</f>
        <v/>
      </c>
    </row>
    <row r="324">
      <c r="A324" s="353" t="n">
        <v>316</v>
      </c>
      <c r="B324" s="387" t="n"/>
      <c r="C324" s="330" t="inlineStr">
        <is>
          <t>101-1669</t>
        </is>
      </c>
      <c r="D324" s="403" t="inlineStr">
        <is>
          <t>Очес льняной</t>
        </is>
      </c>
      <c r="E324" s="395" t="inlineStr">
        <is>
          <t>кг</t>
        </is>
      </c>
      <c r="F324" s="330" t="n">
        <v>0.46</v>
      </c>
      <c r="G324" s="405" t="n">
        <v>37.29</v>
      </c>
      <c r="H324" s="333">
        <f>ROUND(F324*G324,2)</f>
        <v/>
      </c>
    </row>
    <row r="325">
      <c r="A325" s="353" t="n">
        <v>317</v>
      </c>
      <c r="B325" s="387" t="n"/>
      <c r="C325" s="330" t="inlineStr">
        <is>
          <t>101-1764</t>
        </is>
      </c>
      <c r="D325" s="403" t="inlineStr">
        <is>
          <t>Тальк молотый, сорт I</t>
        </is>
      </c>
      <c r="E325" s="395" t="inlineStr">
        <is>
          <t>т</t>
        </is>
      </c>
      <c r="F325" s="330" t="n">
        <v>0.0086</v>
      </c>
      <c r="G325" s="405" t="n">
        <v>1820</v>
      </c>
      <c r="H325" s="333">
        <f>ROUND(F325*G325,2)</f>
        <v/>
      </c>
    </row>
    <row r="326">
      <c r="A326" s="353" t="n">
        <v>318</v>
      </c>
      <c r="B326" s="387" t="n"/>
      <c r="C326" s="330" t="inlineStr">
        <is>
          <t>509-0090</t>
        </is>
      </c>
      <c r="D326" s="403" t="inlineStr">
        <is>
          <t>Перемычки гибкие, тип ПГС-50</t>
        </is>
      </c>
      <c r="E326" s="395" t="inlineStr">
        <is>
          <t>шт.</t>
        </is>
      </c>
      <c r="F326" s="330" t="n">
        <v>4</v>
      </c>
      <c r="G326" s="405" t="n">
        <v>3.9</v>
      </c>
      <c r="H326" s="333">
        <f>ROUND(F326*G326,2)</f>
        <v/>
      </c>
    </row>
    <row r="327">
      <c r="A327" s="353" t="n">
        <v>319</v>
      </c>
      <c r="B327" s="387" t="n"/>
      <c r="C327" s="330" t="inlineStr">
        <is>
          <t>101-1597</t>
        </is>
      </c>
      <c r="D327" s="403" t="inlineStr">
        <is>
          <t>Брезент</t>
        </is>
      </c>
      <c r="E327" s="395" t="inlineStr">
        <is>
          <t>м2</t>
        </is>
      </c>
      <c r="F327" s="330" t="n">
        <v>0.4152</v>
      </c>
      <c r="G327" s="405" t="n">
        <v>37.43</v>
      </c>
      <c r="H327" s="333">
        <f>ROUND(F327*G327,2)</f>
        <v/>
      </c>
    </row>
    <row r="328" ht="25.5" customHeight="1" s="279">
      <c r="A328" s="353" t="n">
        <v>320</v>
      </c>
      <c r="B328" s="387" t="n"/>
      <c r="C328" s="330" t="inlineStr">
        <is>
          <t>102-0023</t>
        </is>
      </c>
      <c r="D328" s="403" t="inlineStr">
        <is>
          <t>Бруски обрезные хвойных пород длиной 4-6,5 м, шириной 75-150 мм, толщиной 40-75 мм, I сорта</t>
        </is>
      </c>
      <c r="E328" s="395" t="inlineStr">
        <is>
          <t>м3</t>
        </is>
      </c>
      <c r="F328" s="330" t="n">
        <v>0.008699999999999999</v>
      </c>
      <c r="G328" s="405" t="n">
        <v>1700</v>
      </c>
      <c r="H328" s="333">
        <f>ROUND(F328*G328,2)</f>
        <v/>
      </c>
    </row>
    <row r="329">
      <c r="A329" s="353" t="n">
        <v>321</v>
      </c>
      <c r="B329" s="387" t="n"/>
      <c r="C329" s="330" t="inlineStr">
        <is>
          <t>101-1515</t>
        </is>
      </c>
      <c r="D329" s="403" t="inlineStr">
        <is>
          <t>Электроды диаметром 4 мм Э46</t>
        </is>
      </c>
      <c r="E329" s="395" t="inlineStr">
        <is>
          <t>т</t>
        </is>
      </c>
      <c r="F329" s="330" t="n">
        <v>0.0013</v>
      </c>
      <c r="G329" s="405" t="n">
        <v>10749</v>
      </c>
      <c r="H329" s="333">
        <f>ROUND(F329*G329,2)</f>
        <v/>
      </c>
    </row>
    <row r="330">
      <c r="A330" s="353" t="n">
        <v>322</v>
      </c>
      <c r="B330" s="387" t="n"/>
      <c r="C330" s="330" t="inlineStr">
        <is>
          <t>101-0782</t>
        </is>
      </c>
      <c r="D330" s="403" t="inlineStr">
        <is>
          <t>Поковки из квадратных заготовок, масса 1,8 кг</t>
        </is>
      </c>
      <c r="E330" s="395" t="inlineStr">
        <is>
          <t>т</t>
        </is>
      </c>
      <c r="F330" s="330" t="n">
        <v>0.0023</v>
      </c>
      <c r="G330" s="405" t="n">
        <v>5989</v>
      </c>
      <c r="H330" s="333">
        <f>ROUND(F330*G330,2)</f>
        <v/>
      </c>
    </row>
    <row r="331">
      <c r="A331" s="353" t="n">
        <v>323</v>
      </c>
      <c r="B331" s="387" t="n"/>
      <c r="C331" s="330" t="inlineStr">
        <is>
          <t>101-3593</t>
        </is>
      </c>
      <c r="D331" s="403" t="inlineStr">
        <is>
          <t>Лента киперная 40 мм</t>
        </is>
      </c>
      <c r="E331" s="395" t="inlineStr">
        <is>
          <t>10 м</t>
        </is>
      </c>
      <c r="F331" s="330" t="n">
        <v>1.4</v>
      </c>
      <c r="G331" s="405" t="n">
        <v>9.4</v>
      </c>
      <c r="H331" s="333">
        <f>ROUND(F331*G331,2)</f>
        <v/>
      </c>
    </row>
    <row r="332">
      <c r="A332" s="353" t="n">
        <v>324</v>
      </c>
      <c r="B332" s="387" t="n"/>
      <c r="C332" s="330" t="inlineStr">
        <is>
          <t>101-0806</t>
        </is>
      </c>
      <c r="D332" s="403" t="inlineStr">
        <is>
          <t>Проволока сварочная легированная диаметром 2 мм</t>
        </is>
      </c>
      <c r="E332" s="395" t="inlineStr">
        <is>
          <t>т</t>
        </is>
      </c>
      <c r="F332" s="330" t="n">
        <v>0.0008</v>
      </c>
      <c r="G332" s="405" t="n">
        <v>16136</v>
      </c>
      <c r="H332" s="333">
        <f>ROUND(F332*G332,2)</f>
        <v/>
      </c>
    </row>
    <row r="333">
      <c r="A333" s="353" t="n">
        <v>325</v>
      </c>
      <c r="B333" s="387" t="n"/>
      <c r="C333" s="330" t="inlineStr">
        <is>
          <t>101-0807</t>
        </is>
      </c>
      <c r="D333" s="403" t="inlineStr">
        <is>
          <t>Проволока сварочная легированная диаметром 4 мм</t>
        </is>
      </c>
      <c r="E333" s="395" t="inlineStr">
        <is>
          <t>т</t>
        </is>
      </c>
      <c r="F333" s="330" t="n">
        <v>0.0009</v>
      </c>
      <c r="G333" s="405" t="n">
        <v>13560</v>
      </c>
      <c r="H333" s="333">
        <f>ROUND(F333*G333,2)</f>
        <v/>
      </c>
    </row>
    <row r="334" ht="25.5" customHeight="1" s="279">
      <c r="A334" s="353" t="n">
        <v>326</v>
      </c>
      <c r="B334" s="387" t="n"/>
      <c r="C334" s="330" t="inlineStr">
        <is>
          <t>101-1641</t>
        </is>
      </c>
      <c r="D334" s="403" t="inlineStr">
        <is>
          <t>Сталь угловая равнополочная, марка стали ВСт3кп2, размером 50x50x5 мм</t>
        </is>
      </c>
      <c r="E334" s="395" t="inlineStr">
        <is>
          <t>т</t>
        </is>
      </c>
      <c r="F334" s="330" t="n">
        <v>0.002</v>
      </c>
      <c r="G334" s="405" t="n">
        <v>5763</v>
      </c>
      <c r="H334" s="333">
        <f>ROUND(F334*G334,2)</f>
        <v/>
      </c>
    </row>
    <row r="335">
      <c r="A335" s="353" t="n">
        <v>327</v>
      </c>
      <c r="B335" s="387" t="n"/>
      <c r="C335" s="330" t="inlineStr">
        <is>
          <t>113-2221</t>
        </is>
      </c>
      <c r="D335" s="403" t="inlineStr">
        <is>
          <t>Праймер битумный производства «Техно-Николь»</t>
        </is>
      </c>
      <c r="E335" s="395" t="inlineStr">
        <is>
          <t>т</t>
        </is>
      </c>
      <c r="F335" s="330" t="n">
        <v>0.0009</v>
      </c>
      <c r="G335" s="405" t="n">
        <v>11885.47</v>
      </c>
      <c r="H335" s="333">
        <f>ROUND(F335*G335,2)</f>
        <v/>
      </c>
    </row>
    <row r="336" ht="25.5" customHeight="1" s="279">
      <c r="A336" s="353" t="n">
        <v>328</v>
      </c>
      <c r="B336" s="387" t="n"/>
      <c r="C336" s="330" t="inlineStr">
        <is>
          <t>509-0989</t>
        </is>
      </c>
      <c r="D336" s="403" t="inlineStr">
        <is>
          <t>Шнур асбестовый общего назначения марки ШАОН диаметром 8-10 мм</t>
        </is>
      </c>
      <c r="E336" s="395" t="inlineStr">
        <is>
          <t>т</t>
        </is>
      </c>
      <c r="F336" s="330" t="n">
        <v>0.0004</v>
      </c>
      <c r="G336" s="405" t="n">
        <v>26499</v>
      </c>
      <c r="H336" s="333">
        <f>ROUND(F336*G336,2)</f>
        <v/>
      </c>
    </row>
    <row r="337">
      <c r="A337" s="353" t="n">
        <v>329</v>
      </c>
      <c r="B337" s="387" t="n"/>
      <c r="C337" s="330" t="inlineStr">
        <is>
          <t>101-0627</t>
        </is>
      </c>
      <c r="D337" s="403" t="inlineStr">
        <is>
          <t>Олифа комбинированная, марки К-2</t>
        </is>
      </c>
      <c r="E337" s="395" t="inlineStr">
        <is>
          <t>т</t>
        </is>
      </c>
      <c r="F337" s="330" t="n">
        <v>0.0005</v>
      </c>
      <c r="G337" s="405" t="n">
        <v>20775</v>
      </c>
      <c r="H337" s="333">
        <f>ROUND(F337*G337,2)</f>
        <v/>
      </c>
    </row>
    <row r="338">
      <c r="A338" s="353" t="n">
        <v>330</v>
      </c>
      <c r="B338" s="387" t="n"/>
      <c r="C338" s="330" t="inlineStr">
        <is>
          <t>101-1519</t>
        </is>
      </c>
      <c r="D338" s="403" t="inlineStr">
        <is>
          <t>Электроды диаметром 4 мм Э55</t>
        </is>
      </c>
      <c r="E338" s="395" t="inlineStr">
        <is>
          <t>т</t>
        </is>
      </c>
      <c r="F338" s="330" t="n">
        <v>0.0008</v>
      </c>
      <c r="G338" s="405" t="n">
        <v>12650</v>
      </c>
      <c r="H338" s="333">
        <f>ROUND(F338*G338,2)</f>
        <v/>
      </c>
    </row>
    <row r="339" ht="25.5" customHeight="1" s="279">
      <c r="A339" s="353" t="n">
        <v>331</v>
      </c>
      <c r="B339" s="387" t="n"/>
      <c r="C339" s="330" t="inlineStr">
        <is>
          <t>101-1305</t>
        </is>
      </c>
      <c r="D339" s="403" t="inlineStr">
        <is>
          <t>Портландцемент общестроительного назначения бездобавочный, марки 400</t>
        </is>
      </c>
      <c r="E339" s="395" t="inlineStr">
        <is>
          <t>т</t>
        </is>
      </c>
      <c r="F339" s="330" t="n">
        <v>0.0235</v>
      </c>
      <c r="G339" s="405" t="n">
        <v>412</v>
      </c>
      <c r="H339" s="333">
        <f>ROUND(F339*G339,2)</f>
        <v/>
      </c>
    </row>
    <row r="340">
      <c r="A340" s="353" t="n">
        <v>332</v>
      </c>
      <c r="B340" s="387" t="n"/>
      <c r="C340" s="330" t="inlineStr">
        <is>
          <t>101-1782</t>
        </is>
      </c>
      <c r="D340" s="403" t="inlineStr">
        <is>
          <t>Ткань мешочная</t>
        </is>
      </c>
      <c r="E340" s="395" t="inlineStr">
        <is>
          <t>10 м2</t>
        </is>
      </c>
      <c r="F340" s="330" t="n">
        <v>0.1072</v>
      </c>
      <c r="G340" s="405" t="n">
        <v>84.75</v>
      </c>
      <c r="H340" s="333">
        <f>ROUND(F340*G340,2)</f>
        <v/>
      </c>
    </row>
    <row r="341">
      <c r="A341" s="353" t="n">
        <v>333</v>
      </c>
      <c r="B341" s="387" t="n"/>
      <c r="C341" s="330" t="inlineStr">
        <is>
          <t>101-0179</t>
        </is>
      </c>
      <c r="D341" s="403" t="inlineStr">
        <is>
          <t>Гвозди строительные с плоской головкой 1,6x50 мм</t>
        </is>
      </c>
      <c r="E341" s="395" t="inlineStr">
        <is>
          <t>т</t>
        </is>
      </c>
      <c r="F341" s="330" t="n">
        <v>0.001</v>
      </c>
      <c r="G341" s="405" t="n">
        <v>8475</v>
      </c>
      <c r="H341" s="333">
        <f>ROUND(F341*G341,2)</f>
        <v/>
      </c>
    </row>
    <row r="342">
      <c r="A342" s="353" t="n">
        <v>334</v>
      </c>
      <c r="B342" s="387" t="n"/>
      <c r="C342" s="330" t="inlineStr">
        <is>
          <t>101-1602</t>
        </is>
      </c>
      <c r="D342" s="403" t="inlineStr">
        <is>
          <t>Ацетилен газообразный технический</t>
        </is>
      </c>
      <c r="E342" s="395" t="inlineStr">
        <is>
          <t>м3</t>
        </is>
      </c>
      <c r="F342" s="330" t="n">
        <v>0.2112</v>
      </c>
      <c r="G342" s="405" t="n">
        <v>38.51</v>
      </c>
      <c r="H342" s="333">
        <f>ROUND(F342*G342,2)</f>
        <v/>
      </c>
    </row>
    <row r="343" ht="51" customHeight="1" s="279">
      <c r="A343" s="353" t="n">
        <v>335</v>
      </c>
      <c r="B343" s="387" t="n"/>
      <c r="C343" s="330" t="inlineStr">
        <is>
          <t>508-0097</t>
        </is>
      </c>
      <c r="D343" s="403" t="inlineStr">
        <is>
          <t>Канат двойной свивки типа ТК, конструкции 6х19(1+6+12)+1 о.с., оцинкованный из проволок марки В, маркировочная группа 1770 н/мм2, диаметром 5,5 мм</t>
        </is>
      </c>
      <c r="E343" s="395" t="inlineStr">
        <is>
          <t>10 м</t>
        </is>
      </c>
      <c r="F343" s="330" t="n">
        <v>0.1606</v>
      </c>
      <c r="G343" s="405" t="n">
        <v>50.23</v>
      </c>
      <c r="H343" s="333">
        <f>ROUND(F343*G343,2)</f>
        <v/>
      </c>
    </row>
    <row r="344">
      <c r="A344" s="353" t="n">
        <v>336</v>
      </c>
      <c r="B344" s="387" t="n"/>
      <c r="C344" s="330" t="inlineStr">
        <is>
          <t>101-2562</t>
        </is>
      </c>
      <c r="D344" s="403" t="inlineStr">
        <is>
          <t>Флюс АН-47</t>
        </is>
      </c>
      <c r="E344" s="395" t="inlineStr">
        <is>
          <t>т</t>
        </is>
      </c>
      <c r="F344" s="330" t="n">
        <v>0.0011</v>
      </c>
      <c r="G344" s="405" t="n">
        <v>6000</v>
      </c>
      <c r="H344" s="333">
        <f>ROUND(F344*G344,2)</f>
        <v/>
      </c>
    </row>
    <row r="345">
      <c r="A345" s="353" t="n">
        <v>337</v>
      </c>
      <c r="B345" s="387" t="n"/>
      <c r="C345" s="330" t="inlineStr">
        <is>
          <t>101-1680</t>
        </is>
      </c>
      <c r="D345" s="403" t="inlineStr">
        <is>
          <t>Патроны для строительно-монтажного пистолета</t>
        </is>
      </c>
      <c r="E345" s="395" t="inlineStr">
        <is>
          <t>1000 шт.</t>
        </is>
      </c>
      <c r="F345" s="330" t="n">
        <v>0.023</v>
      </c>
      <c r="G345" s="405" t="n">
        <v>253.8</v>
      </c>
      <c r="H345" s="333">
        <f>ROUND(F345*G345,2)</f>
        <v/>
      </c>
    </row>
    <row r="346">
      <c r="A346" s="353" t="n">
        <v>338</v>
      </c>
      <c r="B346" s="387" t="n"/>
      <c r="C346" s="330" t="inlineStr">
        <is>
          <t>111-0126</t>
        </is>
      </c>
      <c r="D346" s="403" t="inlineStr">
        <is>
          <t>Коробка клеммная соединительная КС-3</t>
        </is>
      </c>
      <c r="E346" s="395" t="inlineStr">
        <is>
          <t>шт.</t>
        </is>
      </c>
      <c r="F346" s="330" t="n">
        <v>1</v>
      </c>
      <c r="G346" s="405" t="n">
        <v>5.36</v>
      </c>
      <c r="H346" s="333">
        <f>ROUND(F346*G346,2)</f>
        <v/>
      </c>
    </row>
    <row r="347" ht="25.5" customHeight="1" s="279">
      <c r="A347" s="353" t="n">
        <v>339</v>
      </c>
      <c r="B347" s="387" t="n"/>
      <c r="C347" s="330" t="inlineStr">
        <is>
          <t>101-0147</t>
        </is>
      </c>
      <c r="D347" s="403" t="inlineStr">
        <is>
          <t>Дюбели с калиброванной головкой (россыпью) 3х58,5 мм</t>
        </is>
      </c>
      <c r="E347" s="395" t="inlineStr">
        <is>
          <t>т</t>
        </is>
      </c>
      <c r="F347" s="330" t="n">
        <v>0.0002</v>
      </c>
      <c r="G347" s="405" t="n">
        <v>25425</v>
      </c>
      <c r="H347" s="333">
        <f>ROUND(F347*G347,2)</f>
        <v/>
      </c>
    </row>
    <row r="348" ht="38.25" customHeight="1" s="279">
      <c r="A348" s="353" t="n">
        <v>340</v>
      </c>
      <c r="B348" s="387" t="n"/>
      <c r="C348" s="330" t="inlineStr">
        <is>
          <t>103-0006</t>
        </is>
      </c>
      <c r="D348" s="403" t="inlineStr">
        <is>
          <t>Трубы стальные сварные водогазопроводные с резьбой черные легкие (неоцинкованные) диаметр условного прохода 50 мм, толщина стенки 3 мм</t>
        </is>
      </c>
      <c r="E348" s="395" t="inlineStr">
        <is>
          <t>м</t>
        </is>
      </c>
      <c r="F348" s="330" t="n">
        <v>0.175</v>
      </c>
      <c r="G348" s="405" t="n">
        <v>28.05</v>
      </c>
      <c r="H348" s="333">
        <f>ROUND(F348*G348,2)</f>
        <v/>
      </c>
    </row>
    <row r="349">
      <c r="A349" s="353" t="n">
        <v>341</v>
      </c>
      <c r="B349" s="387" t="n"/>
      <c r="C349" s="330" t="inlineStr">
        <is>
          <t>101-1531</t>
        </is>
      </c>
      <c r="D349" s="403" t="inlineStr">
        <is>
          <t>Электроды диаметром 6 мм Э46</t>
        </is>
      </c>
      <c r="E349" s="395" t="inlineStr">
        <is>
          <t>т</t>
        </is>
      </c>
      <c r="F349" s="330" t="n">
        <v>0.0005</v>
      </c>
      <c r="G349" s="405" t="n">
        <v>9793</v>
      </c>
      <c r="H349" s="333">
        <f>ROUND(F349*G349,2)</f>
        <v/>
      </c>
    </row>
    <row r="350">
      <c r="A350" s="353" t="n">
        <v>342</v>
      </c>
      <c r="B350" s="387" t="n"/>
      <c r="C350" s="330" t="inlineStr">
        <is>
          <t>101-3914</t>
        </is>
      </c>
      <c r="D350" s="403" t="inlineStr">
        <is>
          <t>Дюбели распорные полипропиленовые</t>
        </is>
      </c>
      <c r="E350" s="395" t="inlineStr">
        <is>
          <t>100 шт.</t>
        </is>
      </c>
      <c r="F350" s="330" t="n">
        <v>0.056</v>
      </c>
      <c r="G350" s="405" t="n">
        <v>86</v>
      </c>
      <c r="H350" s="333">
        <f>ROUND(F350*G350,2)</f>
        <v/>
      </c>
    </row>
    <row r="351">
      <c r="A351" s="353" t="n">
        <v>343</v>
      </c>
      <c r="B351" s="387" t="n"/>
      <c r="C351" s="330" t="inlineStr">
        <is>
          <t>101-2111</t>
        </is>
      </c>
      <c r="D351" s="403" t="inlineStr">
        <is>
          <t>Проволока сварочная диаметром 2 мм СВ08Г2С</t>
        </is>
      </c>
      <c r="E351" s="395" t="inlineStr">
        <is>
          <t>кг</t>
        </is>
      </c>
      <c r="F351" s="330" t="n">
        <v>0.2592</v>
      </c>
      <c r="G351" s="405" t="n">
        <v>17.92</v>
      </c>
      <c r="H351" s="333">
        <f>ROUND(F351*G351,2)</f>
        <v/>
      </c>
    </row>
    <row r="352">
      <c r="A352" s="353" t="n">
        <v>344</v>
      </c>
      <c r="B352" s="387" t="n"/>
      <c r="C352" s="330" t="inlineStr">
        <is>
          <t>113-0077</t>
        </is>
      </c>
      <c r="D352" s="403" t="inlineStr">
        <is>
          <t>Ксилол нефтяной марки А</t>
        </is>
      </c>
      <c r="E352" s="395" t="inlineStr">
        <is>
          <t>т</t>
        </is>
      </c>
      <c r="F352" s="330" t="n">
        <v>0.0005999999999999999</v>
      </c>
      <c r="G352" s="405" t="n">
        <v>7640</v>
      </c>
      <c r="H352" s="333">
        <f>ROUND(F352*G352,2)</f>
        <v/>
      </c>
    </row>
    <row r="353">
      <c r="A353" s="353" t="n">
        <v>345</v>
      </c>
      <c r="B353" s="387" t="n"/>
      <c r="C353" s="330" t="inlineStr">
        <is>
          <t>101-1522</t>
        </is>
      </c>
      <c r="D353" s="403" t="inlineStr">
        <is>
          <t>Электроды диаметром 5 мм Э42А</t>
        </is>
      </c>
      <c r="E353" s="395" t="inlineStr">
        <is>
          <t>т</t>
        </is>
      </c>
      <c r="F353" s="330" t="n">
        <v>0.0003</v>
      </c>
      <c r="G353" s="405" t="n">
        <v>10362</v>
      </c>
      <c r="H353" s="333">
        <f>ROUND(F353*G353,2)</f>
        <v/>
      </c>
    </row>
    <row r="354">
      <c r="A354" s="353" t="n">
        <v>346</v>
      </c>
      <c r="B354" s="387" t="n"/>
      <c r="C354" s="330" t="inlineStr">
        <is>
          <t>301-3241</t>
        </is>
      </c>
      <c r="D354" s="403" t="inlineStr">
        <is>
          <t>Колпачки типа К-440</t>
        </is>
      </c>
      <c r="E354" s="395" t="inlineStr">
        <is>
          <t>1000 шт.</t>
        </is>
      </c>
      <c r="F354" s="330" t="n">
        <v>0.0224</v>
      </c>
      <c r="G354" s="405" t="n">
        <v>135.82</v>
      </c>
      <c r="H354" s="333">
        <f>ROUND(F354*G354,2)</f>
        <v/>
      </c>
    </row>
    <row r="355" ht="25.5" customHeight="1" s="279">
      <c r="A355" s="353" t="n">
        <v>347</v>
      </c>
      <c r="B355" s="387" t="n"/>
      <c r="C355" s="330" t="inlineStr">
        <is>
          <t>101-2499</t>
        </is>
      </c>
      <c r="D355" s="403" t="inlineStr">
        <is>
          <t>Лента изоляционная прорезиненная односторонняя ширина 20 мм, толщина 0,25-0,35 мм</t>
        </is>
      </c>
      <c r="E355" s="395" t="inlineStr">
        <is>
          <t>кг</t>
        </is>
      </c>
      <c r="F355" s="330" t="n">
        <v>0.1</v>
      </c>
      <c r="G355" s="405" t="n">
        <v>30.4</v>
      </c>
      <c r="H355" s="333">
        <f>ROUND(F355*G355,2)</f>
        <v/>
      </c>
    </row>
    <row r="356" ht="25.5" customHeight="1" s="279">
      <c r="A356" s="353" t="n">
        <v>348</v>
      </c>
      <c r="B356" s="387" t="n"/>
      <c r="C356" s="330" t="inlineStr">
        <is>
          <t>401-0027 Тех.часть, Прил. 4, табл. 1, 2.</t>
        </is>
      </c>
      <c r="D356" s="403" t="inlineStr">
        <is>
          <t>Надбавка на W4 для М250 2%  561,51*0,02</t>
        </is>
      </c>
      <c r="E356" s="395" t="inlineStr">
        <is>
          <t>м3</t>
        </is>
      </c>
      <c r="F356" s="330" t="n">
        <v>0.2132</v>
      </c>
      <c r="G356" s="405" t="n">
        <v>11.23</v>
      </c>
      <c r="H356" s="333">
        <f>ROUND(F356*G356,2)</f>
        <v/>
      </c>
    </row>
    <row r="357">
      <c r="A357" s="353" t="n">
        <v>349</v>
      </c>
      <c r="B357" s="387" t="n"/>
      <c r="C357" s="330" t="inlineStr">
        <is>
          <t>509-2160</t>
        </is>
      </c>
      <c r="D357" s="403" t="inlineStr">
        <is>
          <t>Прокладки паронитовые</t>
        </is>
      </c>
      <c r="E357" s="395" t="inlineStr">
        <is>
          <t>кг</t>
        </is>
      </c>
      <c r="F357" s="330" t="n">
        <v>0.08400000000000001</v>
      </c>
      <c r="G357" s="405" t="n">
        <v>26.44</v>
      </c>
      <c r="H357" s="333">
        <f>ROUND(F357*G357,2)</f>
        <v/>
      </c>
    </row>
    <row r="358" ht="25.5" customHeight="1" s="279">
      <c r="A358" s="353" t="n">
        <v>350</v>
      </c>
      <c r="B358" s="387" t="n"/>
      <c r="C358" s="330" t="inlineStr">
        <is>
          <t>101-0092</t>
        </is>
      </c>
      <c r="D358" s="403" t="inlineStr">
        <is>
          <t>Болты с шестигранной головкой диаметром резьбы 16 (18) мм</t>
        </is>
      </c>
      <c r="E358" s="395" t="inlineStr">
        <is>
          <t>т</t>
        </is>
      </c>
      <c r="F358" s="330" t="n">
        <v>0.0002</v>
      </c>
      <c r="G358" s="405" t="n">
        <v>9680</v>
      </c>
      <c r="H358" s="333">
        <f>ROUND(F358*G358,2)</f>
        <v/>
      </c>
    </row>
    <row r="359">
      <c r="A359" s="353" t="n">
        <v>351</v>
      </c>
      <c r="B359" s="387" t="n"/>
      <c r="C359" s="330" t="inlineStr">
        <is>
          <t>101-1768</t>
        </is>
      </c>
      <c r="D359" s="403" t="inlineStr">
        <is>
          <t>Бумага оберточная листовая</t>
        </is>
      </c>
      <c r="E359" s="395" t="inlineStr">
        <is>
          <t>1000 м2</t>
        </is>
      </c>
      <c r="F359" s="330" t="n">
        <v>0.0015</v>
      </c>
      <c r="G359" s="405" t="n">
        <v>1252</v>
      </c>
      <c r="H359" s="333">
        <f>ROUND(F359*G359,2)</f>
        <v/>
      </c>
    </row>
    <row r="360">
      <c r="A360" s="353" t="n">
        <v>352</v>
      </c>
      <c r="B360" s="387" t="n"/>
      <c r="C360" s="330" t="inlineStr">
        <is>
          <t>509-1210</t>
        </is>
      </c>
      <c r="D360" s="403" t="inlineStr">
        <is>
          <t>Вазелин технический</t>
        </is>
      </c>
      <c r="E360" s="395" t="inlineStr">
        <is>
          <t>кг</t>
        </is>
      </c>
      <c r="F360" s="330" t="n">
        <v>0.038</v>
      </c>
      <c r="G360" s="405" t="n">
        <v>44.97</v>
      </c>
      <c r="H360" s="333">
        <f>ROUND(F360*G360,2)</f>
        <v/>
      </c>
    </row>
    <row r="361" ht="25.5" customHeight="1" s="279">
      <c r="A361" s="353" t="n">
        <v>353</v>
      </c>
      <c r="B361" s="387" t="n"/>
      <c r="C361" s="330" t="inlineStr">
        <is>
          <t>402-0078</t>
        </is>
      </c>
      <c r="D361" s="403" t="inlineStr">
        <is>
          <t>Раствор готовый отделочный тяжелый, цементный 1:3</t>
        </is>
      </c>
      <c r="E361" s="395" t="inlineStr">
        <is>
          <t>м3</t>
        </is>
      </c>
      <c r="F361" s="330" t="n">
        <v>0.0034</v>
      </c>
      <c r="G361" s="405" t="n">
        <v>497</v>
      </c>
      <c r="H361" s="333">
        <f>ROUND(F361*G361,2)</f>
        <v/>
      </c>
    </row>
    <row r="362">
      <c r="A362" s="353" t="n">
        <v>354</v>
      </c>
      <c r="B362" s="387" t="n"/>
      <c r="C362" s="330" t="inlineStr">
        <is>
          <t>101-2357</t>
        </is>
      </c>
      <c r="D362" s="403" t="inlineStr">
        <is>
          <t>Бумага шлифовальная</t>
        </is>
      </c>
      <c r="E362" s="395" t="inlineStr">
        <is>
          <t>лист</t>
        </is>
      </c>
      <c r="F362" s="330" t="n">
        <v>0.4</v>
      </c>
      <c r="G362" s="405" t="n">
        <v>3.75</v>
      </c>
      <c r="H362" s="333">
        <f>ROUND(F362*G362,2)</f>
        <v/>
      </c>
    </row>
    <row r="363" ht="25.5" customHeight="1" s="279">
      <c r="A363" s="353" t="n">
        <v>355</v>
      </c>
      <c r="B363" s="387" t="n"/>
      <c r="C363" s="330" t="inlineStr">
        <is>
          <t>101-1742</t>
        </is>
      </c>
      <c r="D363" s="403" t="inlineStr">
        <is>
          <t>Толь с крупнозернистой посыпкой гидроизоляционный марки ТГ-350</t>
        </is>
      </c>
      <c r="E363" s="395" t="inlineStr">
        <is>
          <t>м2</t>
        </is>
      </c>
      <c r="F363" s="330" t="n">
        <v>0.2396</v>
      </c>
      <c r="G363" s="405" t="n">
        <v>5.71</v>
      </c>
      <c r="H363" s="333">
        <f>ROUND(F363*G363,2)</f>
        <v/>
      </c>
    </row>
    <row r="364">
      <c r="A364" s="353" t="n">
        <v>356</v>
      </c>
      <c r="B364" s="387" t="n"/>
      <c r="C364" s="330" t="inlineStr">
        <is>
          <t>101-0816</t>
        </is>
      </c>
      <c r="D364" s="403" t="inlineStr">
        <is>
          <t>Проволока светлая диаметром 1,1 мм</t>
        </is>
      </c>
      <c r="E364" s="395" t="inlineStr">
        <is>
          <t>т</t>
        </is>
      </c>
      <c r="F364" s="330" t="n">
        <v>0.0001</v>
      </c>
      <c r="G364" s="405" t="n">
        <v>10200</v>
      </c>
      <c r="H364" s="333">
        <f>ROUND(F364*G364,2)</f>
        <v/>
      </c>
    </row>
    <row r="365">
      <c r="A365" s="353" t="n">
        <v>357</v>
      </c>
      <c r="B365" s="387" t="n"/>
      <c r="C365" s="330" t="inlineStr">
        <is>
          <t>101-1665</t>
        </is>
      </c>
      <c r="D365" s="403" t="inlineStr">
        <is>
          <t>Лак электроизоляционный 318</t>
        </is>
      </c>
      <c r="E365" s="395" t="inlineStr">
        <is>
          <t>кг</t>
        </is>
      </c>
      <c r="F365" s="330" t="n">
        <v>0.028</v>
      </c>
      <c r="G365" s="405" t="n">
        <v>35.63</v>
      </c>
      <c r="H365" s="333">
        <f>ROUND(F365*G365,2)</f>
        <v/>
      </c>
    </row>
    <row r="366">
      <c r="A366" s="353" t="n">
        <v>358</v>
      </c>
      <c r="B366" s="387" t="n"/>
      <c r="C366" s="330" t="inlineStr">
        <is>
          <t>101-2365</t>
        </is>
      </c>
      <c r="D366" s="403" t="inlineStr">
        <is>
          <t>Нитки швейные</t>
        </is>
      </c>
      <c r="E366" s="395" t="inlineStr">
        <is>
          <t>кг</t>
        </is>
      </c>
      <c r="F366" s="330" t="n">
        <v>0.005</v>
      </c>
      <c r="G366" s="405" t="n">
        <v>133.05</v>
      </c>
      <c r="H366" s="333">
        <f>ROUND(F366*G366,2)</f>
        <v/>
      </c>
    </row>
    <row r="367">
      <c r="A367" s="353" t="n">
        <v>359</v>
      </c>
      <c r="B367" s="387" t="n"/>
      <c r="C367" s="330" t="inlineStr">
        <is>
          <t>101-1964</t>
        </is>
      </c>
      <c r="D367" s="403" t="inlineStr">
        <is>
          <t>Шпагат бумажный</t>
        </is>
      </c>
      <c r="E367" s="395" t="inlineStr">
        <is>
          <t>кг</t>
        </is>
      </c>
      <c r="F367" s="330" t="n">
        <v>0.008999999999999999</v>
      </c>
      <c r="G367" s="405" t="n">
        <v>11.5</v>
      </c>
      <c r="H367" s="333">
        <f>ROUND(F367*G367,2)</f>
        <v/>
      </c>
    </row>
    <row r="368">
      <c r="A368" s="353" t="n">
        <v>360</v>
      </c>
      <c r="B368" s="387" t="n"/>
      <c r="C368" s="330" t="inlineStr">
        <is>
          <t>101-2050</t>
        </is>
      </c>
      <c r="D368" s="403" t="inlineStr">
        <is>
          <t>Шайбы оцинкованные, диаметр 18 мм</t>
        </is>
      </c>
      <c r="E368" s="395" t="inlineStr">
        <is>
          <t>кг</t>
        </is>
      </c>
      <c r="F368" s="330" t="n">
        <v>0.001</v>
      </c>
      <c r="G368" s="405" t="n">
        <v>29.37</v>
      </c>
      <c r="H368" s="333">
        <f>ROUND(F368*G368,2)</f>
        <v/>
      </c>
    </row>
    <row r="369">
      <c r="A369" s="353" t="n">
        <v>361</v>
      </c>
      <c r="B369" s="387" t="n"/>
      <c r="C369" s="330" t="inlineStr">
        <is>
          <t>101-4621</t>
        </is>
      </c>
      <c r="D369" s="403" t="inlineStr">
        <is>
          <t>Шуруп самонарезающий (LN) 3,5/11 мм</t>
        </is>
      </c>
      <c r="E369" s="395" t="inlineStr">
        <is>
          <t>шт.</t>
        </is>
      </c>
      <c r="F369" s="330" t="n">
        <v>0.8</v>
      </c>
      <c r="G369" s="405" t="n">
        <v>0.02</v>
      </c>
      <c r="H369" s="333">
        <f>ROUND(F369*G369,2)</f>
        <v/>
      </c>
    </row>
    <row r="372">
      <c r="B372" s="243" t="inlineStr">
        <is>
          <t>Составил ______________________    Р.Р. Шагеева</t>
        </is>
      </c>
      <c r="C372" s="301" t="n"/>
    </row>
    <row r="373">
      <c r="B373" s="324" t="inlineStr">
        <is>
          <t xml:space="preserve">                         (подпись, инициалы, фамилия)</t>
        </is>
      </c>
    </row>
    <row r="375">
      <c r="B375" s="243" t="inlineStr">
        <is>
          <t>Проверил ______________________        А.В. Костянецкая</t>
        </is>
      </c>
    </row>
    <row r="376">
      <c r="B376" s="324" t="inlineStr">
        <is>
          <t xml:space="preserve">                        (подпись, инициалы, фамилия)</t>
        </is>
      </c>
    </row>
  </sheetData>
  <mergeCells count="16">
    <mergeCell ref="A39:E39"/>
    <mergeCell ref="B9:B10"/>
    <mergeCell ref="A12:E12"/>
    <mergeCell ref="A3:H3"/>
    <mergeCell ref="C9:C10"/>
    <mergeCell ref="D9:D10"/>
    <mergeCell ref="E9:E10"/>
    <mergeCell ref="F9:F10"/>
    <mergeCell ref="A9:A10"/>
    <mergeCell ref="A2:H2"/>
    <mergeCell ref="A41:E41"/>
    <mergeCell ref="A128:E128"/>
    <mergeCell ref="C4:H4"/>
    <mergeCell ref="A123:E123"/>
    <mergeCell ref="G9:H9"/>
    <mergeCell ref="A6:H6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1" workbookViewId="0">
      <selection activeCell="B39" sqref="B39"/>
    </sheetView>
  </sheetViews>
  <sheetFormatPr baseColWidth="8" defaultColWidth="9.140625" defaultRowHeight="15"/>
  <cols>
    <col width="4.140625" customWidth="1" style="279" min="1" max="1"/>
    <col width="36.28515625" customWidth="1" style="279" min="2" max="2"/>
    <col width="18.85546875" customWidth="1" style="279" min="3" max="3"/>
    <col width="18.28515625" customWidth="1" style="279" min="4" max="4"/>
    <col width="18.85546875" customWidth="1" style="279" min="5" max="5"/>
    <col width="9.140625" customWidth="1" style="279" min="6" max="6"/>
    <col width="13.42578125" customWidth="1" style="279" min="7" max="7"/>
    <col width="9.140625" customWidth="1" style="279" min="8" max="11"/>
    <col width="13.5703125" customWidth="1" style="279" min="12" max="12"/>
    <col width="9.140625" customWidth="1" style="279" min="13" max="13"/>
  </cols>
  <sheetData>
    <row r="1">
      <c r="B1" s="259" t="n"/>
      <c r="C1" s="259" t="n"/>
      <c r="D1" s="259" t="n"/>
      <c r="E1" s="259" t="n"/>
    </row>
    <row r="2">
      <c r="B2" s="259" t="n"/>
      <c r="C2" s="259" t="n"/>
      <c r="D2" s="259" t="n"/>
      <c r="E2" s="411" t="inlineStr">
        <is>
          <t>Приложение № 4</t>
        </is>
      </c>
    </row>
    <row r="3">
      <c r="B3" s="259" t="n"/>
      <c r="C3" s="259" t="n"/>
      <c r="D3" s="259" t="n"/>
      <c r="E3" s="259" t="n"/>
    </row>
    <row r="4">
      <c r="B4" s="259" t="n"/>
      <c r="C4" s="259" t="n"/>
      <c r="D4" s="259" t="n"/>
      <c r="E4" s="259" t="n"/>
    </row>
    <row r="5">
      <c r="B5" s="365" t="inlineStr">
        <is>
          <t>Ресурсная модель</t>
        </is>
      </c>
    </row>
    <row r="6">
      <c r="B6" s="269" t="n"/>
      <c r="C6" s="259" t="n"/>
      <c r="D6" s="259" t="n"/>
      <c r="E6" s="259" t="n"/>
    </row>
    <row r="7" ht="25.5" customHeight="1" s="279">
      <c r="B7" s="378" t="inlineStr">
        <is>
          <t>Наименование разрабатываемого показателя УНЦ — Ячейка автотрансформатора АТ 220(150)/110/НН, мощность 150МВА</t>
        </is>
      </c>
    </row>
    <row r="8">
      <c r="B8" s="391" t="inlineStr">
        <is>
          <t>Единица измерения  — 1 ячейка</t>
        </is>
      </c>
    </row>
    <row r="9">
      <c r="B9" s="269" t="n"/>
      <c r="C9" s="259" t="n"/>
      <c r="D9" s="259" t="n"/>
      <c r="E9" s="259" t="n"/>
    </row>
    <row r="10" ht="51" customHeight="1" s="279">
      <c r="B10" s="395" t="inlineStr">
        <is>
          <t>Наименование</t>
        </is>
      </c>
      <c r="C10" s="395" t="inlineStr">
        <is>
          <t>Сметная стоимость в ценах на 01.01.2023
 (руб.)</t>
        </is>
      </c>
      <c r="D10" s="395" t="inlineStr">
        <is>
          <t>Удельный вес, 
(в СМР)</t>
        </is>
      </c>
      <c r="E10" s="395" t="inlineStr">
        <is>
          <t>Удельный вес, % 
(от всего по РМ)</t>
        </is>
      </c>
    </row>
    <row r="11">
      <c r="B11" s="310" t="inlineStr">
        <is>
          <t>Оплата труда рабочих</t>
        </is>
      </c>
      <c r="C11" s="262">
        <f>'Прил.5 Расчет СМР и ОБ'!J14</f>
        <v/>
      </c>
      <c r="D11" s="263">
        <f>C11/$C$24</f>
        <v/>
      </c>
      <c r="E11" s="263">
        <f>C11/$C$40</f>
        <v/>
      </c>
    </row>
    <row r="12">
      <c r="B12" s="310" t="inlineStr">
        <is>
          <t>Эксплуатация машин основных</t>
        </is>
      </c>
      <c r="C12" s="262">
        <f>'Прил.5 Расчет СМР и ОБ'!J37</f>
        <v/>
      </c>
      <c r="D12" s="263">
        <f>C12/$C$24</f>
        <v/>
      </c>
      <c r="E12" s="263">
        <f>C12/$C$40</f>
        <v/>
      </c>
    </row>
    <row r="13">
      <c r="B13" s="310" t="inlineStr">
        <is>
          <t>Эксплуатация машин прочих</t>
        </is>
      </c>
      <c r="C13" s="262">
        <f>'Прил.5 Расчет СМР и ОБ'!J101</f>
        <v/>
      </c>
      <c r="D13" s="263">
        <f>C13/$C$24</f>
        <v/>
      </c>
      <c r="E13" s="263">
        <f>C13/$C$40</f>
        <v/>
      </c>
    </row>
    <row r="14">
      <c r="B14" s="310" t="inlineStr">
        <is>
          <t>ЭКСПЛУАТАЦИЯ МАШИН, ВСЕГО:</t>
        </is>
      </c>
      <c r="C14" s="262">
        <f>C13+C12</f>
        <v/>
      </c>
      <c r="D14" s="263">
        <f>C14/$C$24</f>
        <v/>
      </c>
      <c r="E14" s="263">
        <f>C14/$C$40</f>
        <v/>
      </c>
    </row>
    <row r="15">
      <c r="B15" s="310" t="inlineStr">
        <is>
          <t>в том числе зарплата машинистов</t>
        </is>
      </c>
      <c r="C15" s="262">
        <f>'Прил.5 Расчет СМР и ОБ'!J16</f>
        <v/>
      </c>
      <c r="D15" s="263">
        <f>C15/$C$24</f>
        <v/>
      </c>
      <c r="E15" s="263">
        <f>C15/$C$40</f>
        <v/>
      </c>
    </row>
    <row r="16">
      <c r="B16" s="310" t="inlineStr">
        <is>
          <t>Материалы основные</t>
        </is>
      </c>
      <c r="C16" s="262">
        <f>'Прил.5 Расчет СМР и ОБ'!J128</f>
        <v/>
      </c>
      <c r="D16" s="263">
        <f>C16/$C$24</f>
        <v/>
      </c>
      <c r="E16" s="263">
        <f>C16/$C$40</f>
        <v/>
      </c>
    </row>
    <row r="17">
      <c r="B17" s="310" t="inlineStr">
        <is>
          <t>Материалы прочие</t>
        </is>
      </c>
      <c r="C17" s="262">
        <f>'Прил.5 Расчет СМР и ОБ'!J357</f>
        <v/>
      </c>
      <c r="D17" s="263">
        <f>C17/$C$24</f>
        <v/>
      </c>
      <c r="E17" s="263">
        <f>C17/$C$40</f>
        <v/>
      </c>
      <c r="G17" s="267" t="n"/>
    </row>
    <row r="18">
      <c r="B18" s="310" t="inlineStr">
        <is>
          <t>МАТЕРИАЛЫ, ВСЕГО:</t>
        </is>
      </c>
      <c r="C18" s="262">
        <f>C17+C16</f>
        <v/>
      </c>
      <c r="D18" s="263">
        <f>C18/$C$24</f>
        <v/>
      </c>
      <c r="E18" s="263">
        <f>C18/$C$40</f>
        <v/>
      </c>
    </row>
    <row r="19">
      <c r="B19" s="310" t="inlineStr">
        <is>
          <t>ИТОГО</t>
        </is>
      </c>
      <c r="C19" s="262">
        <f>C18+C14+C11</f>
        <v/>
      </c>
      <c r="D19" s="263" t="n"/>
      <c r="E19" s="310" t="n"/>
    </row>
    <row r="20">
      <c r="B20" s="310" t="inlineStr">
        <is>
          <t>Сметная прибыль, руб.</t>
        </is>
      </c>
      <c r="C20" s="262">
        <f>ROUND(C21*(C11+C15),2)</f>
        <v/>
      </c>
      <c r="D20" s="263">
        <f>C20/$C$24</f>
        <v/>
      </c>
      <c r="E20" s="263">
        <f>C20/$C$40</f>
        <v/>
      </c>
    </row>
    <row r="21">
      <c r="B21" s="310" t="inlineStr">
        <is>
          <t>Сметная прибыль, %</t>
        </is>
      </c>
      <c r="C21" s="266">
        <f>'Прил.5 Расчет СМР и ОБ'!D361</f>
        <v/>
      </c>
      <c r="D21" s="263" t="n"/>
      <c r="E21" s="310" t="n"/>
    </row>
    <row r="22">
      <c r="B22" s="310" t="inlineStr">
        <is>
          <t>Накладные расходы, руб.</t>
        </is>
      </c>
      <c r="C22" s="262">
        <f>ROUND(C23*(C11+C15),2)</f>
        <v/>
      </c>
      <c r="D22" s="263">
        <f>C22/$C$24</f>
        <v/>
      </c>
      <c r="E22" s="263">
        <f>C22/$C$40</f>
        <v/>
      </c>
    </row>
    <row r="23">
      <c r="B23" s="310" t="inlineStr">
        <is>
          <t>Накладные расходы, %</t>
        </is>
      </c>
      <c r="C23" s="266">
        <f>'Прил.5 Расчет СМР и ОБ'!D360</f>
        <v/>
      </c>
      <c r="D23" s="263" t="n"/>
      <c r="E23" s="310" t="n"/>
    </row>
    <row r="24">
      <c r="B24" s="310" t="inlineStr">
        <is>
          <t>ВСЕГО СМР с НР и СП</t>
        </is>
      </c>
      <c r="C24" s="262">
        <f>C19+C20+C22</f>
        <v/>
      </c>
      <c r="D24" s="263">
        <f>C24/$C$24</f>
        <v/>
      </c>
      <c r="E24" s="263">
        <f>C24/$C$40</f>
        <v/>
      </c>
    </row>
    <row r="25" ht="25.5" customHeight="1" s="279">
      <c r="B25" s="310" t="inlineStr">
        <is>
          <t>ВСЕГО стоимость оборудования, в том числе</t>
        </is>
      </c>
      <c r="C25" s="262">
        <f>'Прил.5 Расчет СМР и ОБ'!J111</f>
        <v/>
      </c>
      <c r="D25" s="263" t="n"/>
      <c r="E25" s="263">
        <f>C25/$C$40</f>
        <v/>
      </c>
    </row>
    <row r="26" ht="25.5" customHeight="1" s="279">
      <c r="B26" s="310" t="inlineStr">
        <is>
          <t>стоимость оборудования технологического</t>
        </is>
      </c>
      <c r="C26" s="262">
        <f>'Прил.5 Расчет СМР и ОБ'!J112</f>
        <v/>
      </c>
      <c r="D26" s="263" t="n"/>
      <c r="E26" s="263">
        <f>C26/$C$40</f>
        <v/>
      </c>
    </row>
    <row r="27">
      <c r="B27" s="310" t="inlineStr">
        <is>
          <t>ИТОГО (СМР + ОБОРУДОВАНИЕ)</t>
        </is>
      </c>
      <c r="C27" s="311">
        <f>C24+C25</f>
        <v/>
      </c>
      <c r="D27" s="263" t="n"/>
      <c r="E27" s="263">
        <f>C27/$C$40</f>
        <v/>
      </c>
      <c r="G27" s="264" t="n"/>
    </row>
    <row r="28" ht="33" customHeight="1" s="279">
      <c r="B28" s="310" t="inlineStr">
        <is>
          <t>ПРОЧ. ЗАТР., УЧТЕННЫЕ ПОКАЗАТЕЛЕМ,  в том числе</t>
        </is>
      </c>
      <c r="C28" s="310" t="n"/>
      <c r="D28" s="310" t="n"/>
      <c r="E28" s="310" t="n"/>
    </row>
    <row r="29" ht="25.5" customHeight="1" s="279">
      <c r="B29" s="310" t="inlineStr">
        <is>
          <t>Временные здания и сооружения - 3,9%</t>
        </is>
      </c>
      <c r="C29" s="311">
        <f>ROUND(C24*3.9%,2)</f>
        <v/>
      </c>
      <c r="D29" s="310" t="n"/>
      <c r="E29" s="263">
        <f>C29/$C$40</f>
        <v/>
      </c>
    </row>
    <row r="30" ht="38.25" customHeight="1" s="279">
      <c r="B30" s="310" t="inlineStr">
        <is>
          <t>Дополнительные затраты при производстве строительно-монтажных работ в зимнее время - 2,1%</t>
        </is>
      </c>
      <c r="C30" s="311">
        <f>ROUND((C24+C29)*2.1%,2)</f>
        <v/>
      </c>
      <c r="D30" s="310" t="n"/>
      <c r="E30" s="263">
        <f>C30/$C$40</f>
        <v/>
      </c>
    </row>
    <row r="31">
      <c r="B31" s="310" t="inlineStr">
        <is>
          <t>Пусконаладочные работы</t>
        </is>
      </c>
      <c r="C31" s="311" t="n">
        <v>969897.8199999999</v>
      </c>
      <c r="D31" s="310" t="n"/>
      <c r="E31" s="263">
        <f>C31/$C$40</f>
        <v/>
      </c>
    </row>
    <row r="32" ht="25.5" customHeight="1" s="279">
      <c r="B32" s="310" t="inlineStr">
        <is>
          <t>Затраты по перевозке работников к месту работы и обратно</t>
        </is>
      </c>
      <c r="C32" s="311" t="n">
        <v>0</v>
      </c>
      <c r="D32" s="310" t="n"/>
      <c r="E32" s="263">
        <f>C32/$C$40</f>
        <v/>
      </c>
    </row>
    <row r="33" ht="25.5" customHeight="1" s="279">
      <c r="B33" s="310" t="inlineStr">
        <is>
          <t>Затраты, связанные с осуществлением работ вахтовым методом</t>
        </is>
      </c>
      <c r="C33" s="311">
        <f>ROUND(C27*0%,2)</f>
        <v/>
      </c>
      <c r="D33" s="310" t="n"/>
      <c r="E33" s="263">
        <f>C33/$C$40</f>
        <v/>
      </c>
    </row>
    <row r="34" ht="51" customHeight="1" s="279">
      <c r="B34" s="310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311" t="n">
        <v>0</v>
      </c>
      <c r="D34" s="310" t="n"/>
      <c r="E34" s="263">
        <f>C34/$C$40</f>
        <v/>
      </c>
    </row>
    <row r="35" ht="76.5" customHeight="1" s="279">
      <c r="B35" s="31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11">
        <f>ROUND(C27*0%,2)</f>
        <v/>
      </c>
      <c r="D35" s="310" t="n"/>
      <c r="E35" s="263">
        <f>C35/$C$40</f>
        <v/>
      </c>
    </row>
    <row r="36" ht="25.5" customHeight="1" s="279">
      <c r="B36" s="310" t="inlineStr">
        <is>
          <t>Строительный контроль и содержание службы заказчика - 2,14%</t>
        </is>
      </c>
      <c r="C36" s="311">
        <f>ROUND((C27+C32+C33+C34+C35+C29+C31+C30)*2.14%,2)</f>
        <v/>
      </c>
      <c r="D36" s="310" t="n"/>
      <c r="E36" s="263">
        <f>C36/$C$40</f>
        <v/>
      </c>
      <c r="G36" s="289" t="n"/>
      <c r="L36" s="264" t="n"/>
    </row>
    <row r="37">
      <c r="B37" s="310" t="inlineStr">
        <is>
          <t>Авторский надзор - 0,2%</t>
        </is>
      </c>
      <c r="C37" s="311">
        <f>ROUND((C27+C32+C33+C34+C35+C29+C31+C30)*0.2%,2)</f>
        <v/>
      </c>
      <c r="D37" s="310" t="n"/>
      <c r="E37" s="263">
        <f>C37/$C$40</f>
        <v/>
      </c>
      <c r="G37" s="290" t="n"/>
      <c r="L37" s="264" t="n"/>
    </row>
    <row r="38" ht="38.25" customHeight="1" s="279">
      <c r="B38" s="310" t="inlineStr">
        <is>
          <t>ИТОГО (СМР+ОБОРУДОВАНИЕ+ПРОЧ. ЗАТР., УЧТЕННЫЕ ПОКАЗАТЕЛЕМ)</t>
        </is>
      </c>
      <c r="C38" s="262">
        <f>C27+C32+C33+C34+C35+C29+C31+C30+C36+C37</f>
        <v/>
      </c>
      <c r="D38" s="310" t="n"/>
      <c r="E38" s="263">
        <f>C38/$C$40</f>
        <v/>
      </c>
    </row>
    <row r="39" ht="13.5" customHeight="1" s="279">
      <c r="B39" s="310" t="inlineStr">
        <is>
          <t>Непредвиденные расходы</t>
        </is>
      </c>
      <c r="C39" s="262">
        <f>ROUND(C38*3%,2)</f>
        <v/>
      </c>
      <c r="D39" s="310" t="n"/>
      <c r="E39" s="263">
        <f>C39/$C$38</f>
        <v/>
      </c>
    </row>
    <row r="40">
      <c r="B40" s="310" t="inlineStr">
        <is>
          <t>ВСЕГО:</t>
        </is>
      </c>
      <c r="C40" s="262">
        <f>C39+C38</f>
        <v/>
      </c>
      <c r="D40" s="310" t="n"/>
      <c r="E40" s="263">
        <f>C40/$C$40</f>
        <v/>
      </c>
    </row>
    <row r="41">
      <c r="B41" s="310" t="inlineStr">
        <is>
          <t>ИТОГО ПОКАЗАТЕЛЬ НА ЕД. ИЗМ.</t>
        </is>
      </c>
      <c r="C41" s="262">
        <f>C40/'Прил.5 Расчет СМР и ОБ'!E364</f>
        <v/>
      </c>
      <c r="D41" s="310" t="n"/>
      <c r="E41" s="310" t="n"/>
    </row>
    <row r="42">
      <c r="B42" s="260" t="n"/>
      <c r="C42" s="259" t="n"/>
      <c r="D42" s="259" t="n"/>
      <c r="E42" s="259" t="n"/>
    </row>
    <row r="43">
      <c r="B43" s="260" t="inlineStr">
        <is>
          <t>Составил ______________________    Р.Р. Шагеева</t>
        </is>
      </c>
      <c r="C43" s="259" t="n"/>
      <c r="D43" s="259" t="n"/>
      <c r="E43" s="259" t="n"/>
    </row>
    <row r="44">
      <c r="B44" s="260" t="inlineStr">
        <is>
          <t xml:space="preserve">(должность, подпись, инициалы, фамилия) </t>
        </is>
      </c>
      <c r="C44" s="259" t="n"/>
      <c r="D44" s="259" t="n"/>
      <c r="E44" s="259" t="n"/>
    </row>
    <row r="45">
      <c r="B45" s="260" t="n"/>
      <c r="C45" s="259" t="n"/>
      <c r="D45" s="259" t="n"/>
      <c r="E45" s="259" t="n"/>
    </row>
    <row r="46">
      <c r="B46" s="260" t="inlineStr">
        <is>
          <t>Проверил ____________________________ А.В. Костянецкая</t>
        </is>
      </c>
      <c r="C46" s="259" t="n"/>
      <c r="D46" s="259" t="n"/>
      <c r="E46" s="259" t="n"/>
    </row>
    <row r="47">
      <c r="B47" s="391" t="inlineStr">
        <is>
          <t>(должность, подпись, инициалы, фамилия)</t>
        </is>
      </c>
      <c r="D47" s="259" t="n"/>
      <c r="E47" s="259" t="n"/>
    </row>
    <row r="49">
      <c r="B49" s="259" t="n"/>
      <c r="C49" s="259" t="n"/>
      <c r="D49" s="259" t="n"/>
      <c r="E49" s="259" t="n"/>
    </row>
    <row r="50">
      <c r="B50" s="259" t="n"/>
      <c r="C50" s="259" t="n"/>
      <c r="D50" s="259" t="n"/>
      <c r="E50" s="25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6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370"/>
  <sheetViews>
    <sheetView view="pageBreakPreview" topLeftCell="A116" zoomScale="70" workbookViewId="0">
      <selection activeCell="B366" sqref="B366"/>
    </sheetView>
  </sheetViews>
  <sheetFormatPr baseColWidth="8" defaultColWidth="9.140625" defaultRowHeight="15" outlineLevelRow="1"/>
  <cols>
    <col width="5.7109375" customWidth="1" style="301" min="1" max="1"/>
    <col width="22.5703125" customWidth="1" style="301" min="2" max="2"/>
    <col width="39.140625" customWidth="1" style="301" min="3" max="3"/>
    <col width="13.5703125" customWidth="1" style="301" min="4" max="4"/>
    <col width="12.7109375" customWidth="1" style="301" min="5" max="5"/>
    <col width="14.5703125" customWidth="1" style="301" min="6" max="6"/>
    <col width="13.42578125" customWidth="1" style="301" min="7" max="7"/>
    <col width="12.7109375" customWidth="1" style="301" min="8" max="8"/>
    <col width="16.28515625" customWidth="1" style="301" min="9" max="9"/>
    <col width="17.5703125" customWidth="1" style="301" min="10" max="10"/>
    <col width="10.85546875" customWidth="1" style="301" min="11" max="11"/>
    <col width="13.85546875" customWidth="1" style="301" min="12" max="12"/>
    <col width="9.140625" customWidth="1" style="279" min="13" max="13"/>
  </cols>
  <sheetData>
    <row r="1" s="279">
      <c r="A1" s="301" t="n"/>
      <c r="B1" s="301" t="n"/>
      <c r="C1" s="301" t="n"/>
      <c r="D1" s="301" t="n"/>
      <c r="E1" s="301" t="n"/>
      <c r="F1" s="301" t="n"/>
      <c r="G1" s="301" t="n"/>
      <c r="H1" s="301" t="n"/>
      <c r="I1" s="301" t="n"/>
      <c r="J1" s="301" t="n"/>
      <c r="K1" s="301" t="n"/>
      <c r="L1" s="301" t="n"/>
      <c r="M1" s="301" t="n"/>
      <c r="N1" s="301" t="n"/>
    </row>
    <row r="2" ht="15.75" customHeight="1" s="279">
      <c r="A2" s="301" t="n"/>
      <c r="B2" s="301" t="n"/>
      <c r="C2" s="301" t="n"/>
      <c r="D2" s="301" t="n"/>
      <c r="E2" s="301" t="n"/>
      <c r="F2" s="301" t="n"/>
      <c r="G2" s="301" t="n"/>
      <c r="H2" s="392" t="inlineStr">
        <is>
          <t>Приложение №5</t>
        </is>
      </c>
      <c r="K2" s="301" t="n"/>
      <c r="L2" s="301" t="n"/>
      <c r="M2" s="301" t="n"/>
      <c r="N2" s="301" t="n"/>
    </row>
    <row r="3" s="279">
      <c r="A3" s="301" t="n"/>
      <c r="B3" s="301" t="n"/>
      <c r="C3" s="301" t="n"/>
      <c r="D3" s="301" t="n"/>
      <c r="E3" s="301" t="n"/>
      <c r="F3" s="301" t="n"/>
      <c r="G3" s="301" t="n"/>
      <c r="H3" s="301" t="n"/>
      <c r="I3" s="301" t="n"/>
      <c r="J3" s="301" t="n"/>
      <c r="K3" s="301" t="n"/>
      <c r="L3" s="301" t="n"/>
      <c r="M3" s="301" t="n"/>
      <c r="N3" s="301" t="n"/>
    </row>
    <row r="4" ht="12.75" customFormat="1" customHeight="1" s="259">
      <c r="A4" s="365" t="inlineStr">
        <is>
          <t>Расчет стоимости СМР и оборудования</t>
        </is>
      </c>
    </row>
    <row r="5" ht="12.75" customFormat="1" customHeight="1" s="259">
      <c r="A5" s="365" t="n"/>
      <c r="B5" s="365" t="n"/>
      <c r="C5" s="418" t="n"/>
      <c r="D5" s="365" t="n"/>
      <c r="E5" s="365" t="n"/>
      <c r="F5" s="365" t="n"/>
      <c r="G5" s="365" t="n"/>
      <c r="H5" s="365" t="n"/>
      <c r="I5" s="365" t="n"/>
      <c r="J5" s="365" t="n"/>
    </row>
    <row r="6" ht="12.75" customFormat="1" customHeight="1" s="259">
      <c r="A6" s="230" t="inlineStr">
        <is>
          <t>Наименование разрабатываемого показателя УНЦ</t>
        </is>
      </c>
      <c r="B6" s="293" t="n"/>
      <c r="C6" s="293" t="n"/>
      <c r="D6" s="368" t="inlineStr">
        <is>
          <t xml:space="preserve">Ячейка автотрансформатора АТ 220(150)/110/НН, мощность 150МВА </t>
        </is>
      </c>
    </row>
    <row r="7" ht="12.75" customFormat="1" customHeight="1" s="259">
      <c r="A7" s="368" t="inlineStr">
        <is>
          <t>Единица измерения  — 1 ячейка</t>
        </is>
      </c>
      <c r="I7" s="378" t="n"/>
      <c r="J7" s="378" t="n"/>
    </row>
    <row r="8" ht="15" customFormat="1" customHeight="1" s="259">
      <c r="A8" s="368" t="n"/>
    </row>
    <row r="9" ht="27" customHeight="1" s="279">
      <c r="A9" s="395" t="inlineStr">
        <is>
          <t>№ пп.</t>
        </is>
      </c>
      <c r="B9" s="395" t="inlineStr">
        <is>
          <t>Код ресурса</t>
        </is>
      </c>
      <c r="C9" s="395" t="inlineStr">
        <is>
          <t>Наименование</t>
        </is>
      </c>
      <c r="D9" s="395" t="inlineStr">
        <is>
          <t>Ед. изм.</t>
        </is>
      </c>
      <c r="E9" s="395" t="inlineStr">
        <is>
          <t>Кол-во единиц по проектным данным</t>
        </is>
      </c>
      <c r="F9" s="395" t="inlineStr">
        <is>
          <t>Сметная стоимость в ценах на 01.01.2000 (руб.)</t>
        </is>
      </c>
      <c r="G9" s="462" t="n"/>
      <c r="H9" s="395" t="inlineStr">
        <is>
          <t>Удельный вес, %</t>
        </is>
      </c>
      <c r="I9" s="395" t="inlineStr">
        <is>
          <t>Сметная стоимость в ценах на 01.01.2023 (руб.)</t>
        </is>
      </c>
      <c r="J9" s="462" t="n"/>
      <c r="K9" s="301" t="n"/>
      <c r="L9" s="301" t="n"/>
      <c r="M9" s="301" t="n"/>
      <c r="N9" s="301" t="n"/>
    </row>
    <row r="10" ht="30.75" customHeight="1" s="279">
      <c r="A10" s="464" t="n"/>
      <c r="B10" s="464" t="n"/>
      <c r="C10" s="464" t="n"/>
      <c r="D10" s="464" t="n"/>
      <c r="E10" s="464" t="n"/>
      <c r="F10" s="395" t="inlineStr">
        <is>
          <t>на ед. изм.</t>
        </is>
      </c>
      <c r="G10" s="395" t="inlineStr">
        <is>
          <t>общая</t>
        </is>
      </c>
      <c r="H10" s="464" t="n"/>
      <c r="I10" s="395" t="inlineStr">
        <is>
          <t>на ед. изм.</t>
        </is>
      </c>
      <c r="J10" s="395" t="inlineStr">
        <is>
          <t>общая</t>
        </is>
      </c>
      <c r="K10" s="301" t="n"/>
      <c r="L10" s="301" t="n"/>
      <c r="M10" s="301" t="n"/>
      <c r="N10" s="301" t="n"/>
    </row>
    <row r="11" s="279">
      <c r="A11" s="395" t="n">
        <v>1</v>
      </c>
      <c r="B11" s="395" t="n">
        <v>2</v>
      </c>
      <c r="C11" s="395" t="n">
        <v>3</v>
      </c>
      <c r="D11" s="395" t="n">
        <v>4</v>
      </c>
      <c r="E11" s="395" t="n">
        <v>5</v>
      </c>
      <c r="F11" s="395" t="n">
        <v>6</v>
      </c>
      <c r="G11" s="395" t="n">
        <v>7</v>
      </c>
      <c r="H11" s="395" t="n">
        <v>8</v>
      </c>
      <c r="I11" s="396" t="n">
        <v>9</v>
      </c>
      <c r="J11" s="396" t="n">
        <v>10</v>
      </c>
      <c r="K11" s="301" t="n"/>
      <c r="L11" s="301" t="n"/>
      <c r="M11" s="301" t="n"/>
      <c r="N11" s="301" t="n"/>
    </row>
    <row r="12">
      <c r="A12" s="395" t="n"/>
      <c r="B12" s="402" t="inlineStr">
        <is>
          <t>Затраты труда рабочих-строителей</t>
        </is>
      </c>
      <c r="C12" s="461" t="n"/>
      <c r="D12" s="461" t="n"/>
      <c r="E12" s="461" t="n"/>
      <c r="F12" s="461" t="n"/>
      <c r="G12" s="461" t="n"/>
      <c r="H12" s="462" t="n"/>
      <c r="I12" s="218" t="n"/>
      <c r="J12" s="218" t="n"/>
    </row>
    <row r="13" ht="25.5" customHeight="1" s="279">
      <c r="A13" s="395" t="n">
        <v>1</v>
      </c>
      <c r="B13" s="330" t="inlineStr">
        <is>
          <t>1-3-8</t>
        </is>
      </c>
      <c r="C13" s="403" t="inlineStr">
        <is>
          <t>Затраты труда рабочих-строителей среднего разряда (3,8)</t>
        </is>
      </c>
      <c r="D13" s="395" t="inlineStr">
        <is>
          <t>чел.-ч.</t>
        </is>
      </c>
      <c r="E13" s="341">
        <f>G13/F13</f>
        <v/>
      </c>
      <c r="F13" s="333" t="n">
        <v>9.4</v>
      </c>
      <c r="G13" s="333" t="n">
        <v>180813.77</v>
      </c>
      <c r="H13" s="334">
        <f>G13/G14</f>
        <v/>
      </c>
      <c r="I13" s="333">
        <f>ФОТр.тек.!E13</f>
        <v/>
      </c>
      <c r="J13" s="333">
        <f>ROUND(I13*E13,2)</f>
        <v/>
      </c>
    </row>
    <row r="14" ht="25.5" customFormat="1" customHeight="1" s="301">
      <c r="A14" s="395" t="n"/>
      <c r="B14" s="395" t="n"/>
      <c r="C14" s="402" t="inlineStr">
        <is>
          <t>Итого по разделу "Затраты труда рабочих-строителей"</t>
        </is>
      </c>
      <c r="D14" s="395" t="inlineStr">
        <is>
          <t>чел.-ч.</t>
        </is>
      </c>
      <c r="E14" s="341">
        <f>E13</f>
        <v/>
      </c>
      <c r="F14" s="333" t="n"/>
      <c r="G14" s="333">
        <f>SUM(G13:G13)</f>
        <v/>
      </c>
      <c r="H14" s="406" t="n">
        <v>1</v>
      </c>
      <c r="I14" s="218" t="n"/>
      <c r="J14" s="333">
        <f>SUM(J13:J13)</f>
        <v/>
      </c>
    </row>
    <row r="15" ht="14.25" customFormat="1" customHeight="1" s="301">
      <c r="A15" s="395" t="n"/>
      <c r="B15" s="403" t="inlineStr">
        <is>
          <t>Затраты труда машинистов</t>
        </is>
      </c>
      <c r="C15" s="461" t="n"/>
      <c r="D15" s="461" t="n"/>
      <c r="E15" s="461" t="n"/>
      <c r="F15" s="461" t="n"/>
      <c r="G15" s="461" t="n"/>
      <c r="H15" s="462" t="n"/>
      <c r="I15" s="218" t="n"/>
      <c r="J15" s="218" t="n"/>
    </row>
    <row r="16" ht="14.25" customFormat="1" customHeight="1" s="301">
      <c r="A16" s="395" t="n">
        <v>2</v>
      </c>
      <c r="B16" s="395" t="n">
        <v>2</v>
      </c>
      <c r="C16" s="403" t="inlineStr">
        <is>
          <t>Затраты труда машинистов</t>
        </is>
      </c>
      <c r="D16" s="395" t="inlineStr">
        <is>
          <t>чел.-ч.</t>
        </is>
      </c>
      <c r="E16" s="341" t="n">
        <v>2347.27</v>
      </c>
      <c r="F16" s="333">
        <f>G16/E16</f>
        <v/>
      </c>
      <c r="G16" s="333" t="n">
        <v>33262.33</v>
      </c>
      <c r="H16" s="406" t="n">
        <v>1</v>
      </c>
      <c r="I16" s="333">
        <f>ROUND(F16*Прил.10!D11,2)</f>
        <v/>
      </c>
      <c r="J16" s="333">
        <f>ROUND(I16*E16,2)</f>
        <v/>
      </c>
    </row>
    <row r="17" ht="14.25" customFormat="1" customHeight="1" s="301">
      <c r="A17" s="395" t="n"/>
      <c r="B17" s="402" t="inlineStr">
        <is>
          <t>Машины и механизмы</t>
        </is>
      </c>
      <c r="C17" s="461" t="n"/>
      <c r="D17" s="461" t="n"/>
      <c r="E17" s="461" t="n"/>
      <c r="F17" s="461" t="n"/>
      <c r="G17" s="461" t="n"/>
      <c r="H17" s="462" t="n"/>
      <c r="I17" s="218" t="n"/>
      <c r="J17" s="218" t="n"/>
    </row>
    <row r="18" ht="14.25" customFormat="1" customHeight="1" s="301">
      <c r="A18" s="395" t="n"/>
      <c r="B18" s="403" t="inlineStr">
        <is>
          <t>Основные машины и механизмы</t>
        </is>
      </c>
      <c r="C18" s="461" t="n"/>
      <c r="D18" s="461" t="n"/>
      <c r="E18" s="461" t="n"/>
      <c r="F18" s="461" t="n"/>
      <c r="G18" s="461" t="n"/>
      <c r="H18" s="462" t="n"/>
      <c r="I18" s="218" t="n"/>
      <c r="J18" s="218" t="n"/>
    </row>
    <row r="19" ht="25.5" customFormat="1" customHeight="1" s="301">
      <c r="A19" s="395" t="n">
        <v>3</v>
      </c>
      <c r="B19" s="330" t="inlineStr">
        <is>
          <t>91.02.02-003</t>
        </is>
      </c>
      <c r="C19" s="403" t="inlineStr">
        <is>
          <t>Агрегаты копровые без дизель-молота на базе экскаватора с емкостью ковша 1 м3</t>
        </is>
      </c>
      <c r="D19" s="395" t="inlineStr">
        <is>
          <t>маш.-ч</t>
        </is>
      </c>
      <c r="E19" s="341" t="n">
        <v>143.94</v>
      </c>
      <c r="F19" s="405" t="n">
        <v>200.67</v>
      </c>
      <c r="G19" s="333">
        <f>ROUND(E19*F19,2)</f>
        <v/>
      </c>
      <c r="H19" s="334">
        <f>G19/$G$102</f>
        <v/>
      </c>
      <c r="I19" s="333">
        <f>ROUND(F19*Прил.10!$D$12,2)</f>
        <v/>
      </c>
      <c r="J19" s="333">
        <f>ROUND(I19*E19,2)</f>
        <v/>
      </c>
    </row>
    <row r="20" ht="51" customFormat="1" customHeight="1" s="301">
      <c r="A20" s="395" t="n">
        <v>4</v>
      </c>
      <c r="B20" s="330" t="inlineStr">
        <is>
          <t>91.18.01-007</t>
        </is>
      </c>
      <c r="C20" s="403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0" s="395" t="inlineStr">
        <is>
          <t>маш.-ч</t>
        </is>
      </c>
      <c r="E20" s="341" t="n">
        <v>275.42</v>
      </c>
      <c r="F20" s="405" t="n">
        <v>90</v>
      </c>
      <c r="G20" s="333">
        <f>ROUND(E20*F20,2)</f>
        <v/>
      </c>
      <c r="H20" s="334">
        <f>G20/$G$102</f>
        <v/>
      </c>
      <c r="I20" s="333">
        <f>ROUND(F20*Прил.10!$D$12,2)</f>
        <v/>
      </c>
      <c r="J20" s="333">
        <f>ROUND(I20*E20,2)</f>
        <v/>
      </c>
    </row>
    <row r="21" ht="51" customFormat="1" customHeight="1" s="301">
      <c r="A21" s="395" t="n">
        <v>5</v>
      </c>
      <c r="B21" s="330" t="inlineStr">
        <is>
          <t>91.04.01-021</t>
        </is>
      </c>
      <c r="C21" s="403" t="inlineStr">
        <is>
          <t>Комплекты оборудования шнекового бурения на базе автомобиля глубина бурения до 50 м, грузоподъемность мачты 3,7 т</t>
        </is>
      </c>
      <c r="D21" s="395" t="inlineStr">
        <is>
          <t>маш.-ч</t>
        </is>
      </c>
      <c r="E21" s="341" t="n">
        <v>260.5</v>
      </c>
      <c r="F21" s="405" t="n">
        <v>87.59999999999999</v>
      </c>
      <c r="G21" s="333">
        <f>ROUND(E21*F21,2)</f>
        <v/>
      </c>
      <c r="H21" s="334">
        <f>G21/$G$102</f>
        <v/>
      </c>
      <c r="I21" s="333">
        <f>ROUND(F21*Прил.10!$D$12,2)</f>
        <v/>
      </c>
      <c r="J21" s="333">
        <f>ROUND(I21*E21,2)</f>
        <v/>
      </c>
    </row>
    <row r="22" ht="25.5" customFormat="1" customHeight="1" s="301">
      <c r="A22" s="395" t="n">
        <v>6</v>
      </c>
      <c r="B22" s="330" t="inlineStr">
        <is>
          <t>91.10.05-006</t>
        </is>
      </c>
      <c r="C22" s="403" t="inlineStr">
        <is>
          <t>Трубоукладчики, номинальная грузоподъемность 6,3 т</t>
        </is>
      </c>
      <c r="D22" s="395" t="inlineStr">
        <is>
          <t>маш.-ч</t>
        </is>
      </c>
      <c r="E22" s="341" t="n">
        <v>105.09</v>
      </c>
      <c r="F22" s="405" t="n">
        <v>160.03</v>
      </c>
      <c r="G22" s="333">
        <f>ROUND(E22*F22,2)</f>
        <v/>
      </c>
      <c r="H22" s="334">
        <f>G22/$G$102</f>
        <v/>
      </c>
      <c r="I22" s="333">
        <f>ROUND(F22*Прил.10!$D$12,2)</f>
        <v/>
      </c>
      <c r="J22" s="333">
        <f>ROUND(I22*E22,2)</f>
        <v/>
      </c>
    </row>
    <row r="23" ht="14.25" customFormat="1" customHeight="1" s="301">
      <c r="A23" s="395" t="n">
        <v>7</v>
      </c>
      <c r="B23" s="330" t="inlineStr">
        <is>
          <t>91.21.22-447</t>
        </is>
      </c>
      <c r="C23" s="403" t="inlineStr">
        <is>
          <t>Установки электрометаллизационные</t>
        </is>
      </c>
      <c r="D23" s="395" t="inlineStr">
        <is>
          <t>маш.-ч</t>
        </is>
      </c>
      <c r="E23" s="341" t="n">
        <v>219.08</v>
      </c>
      <c r="F23" s="405" t="n">
        <v>74.23999999999999</v>
      </c>
      <c r="G23" s="333">
        <f>ROUND(E23*F23,2)</f>
        <v/>
      </c>
      <c r="H23" s="334">
        <f>G23/$G$102</f>
        <v/>
      </c>
      <c r="I23" s="333">
        <f>ROUND(F23*Прил.10!$D$12,2)</f>
        <v/>
      </c>
      <c r="J23" s="333">
        <f>ROUND(I23*E23,2)</f>
        <v/>
      </c>
    </row>
    <row r="24" ht="38.25" customFormat="1" customHeight="1" s="301">
      <c r="A24" s="395" t="n">
        <v>8</v>
      </c>
      <c r="B24" s="330" t="inlineStr">
        <is>
          <t>91.17.04-033</t>
        </is>
      </c>
      <c r="C24" s="403" t="inlineStr">
        <is>
          <t>Агрегаты сварочные двухпостовые для ручной сварки на тракторе, мощность 79 кВт (108 л.с.)</t>
        </is>
      </c>
      <c r="D24" s="395" t="inlineStr">
        <is>
          <t>маш.-ч</t>
        </is>
      </c>
      <c r="E24" s="341" t="n">
        <v>120.16</v>
      </c>
      <c r="F24" s="405" t="n">
        <v>133.97</v>
      </c>
      <c r="G24" s="333">
        <f>ROUND(E24*F24,2)</f>
        <v/>
      </c>
      <c r="H24" s="334">
        <f>G24/$G$102</f>
        <v/>
      </c>
      <c r="I24" s="333">
        <f>ROUND(F24*Прил.10!$D$12,2)</f>
        <v/>
      </c>
      <c r="J24" s="333">
        <f>ROUND(I24*E24,2)</f>
        <v/>
      </c>
    </row>
    <row r="25" ht="25.5" customFormat="1" customHeight="1" s="301">
      <c r="A25" s="395" t="n">
        <v>9</v>
      </c>
      <c r="B25" s="330" t="inlineStr">
        <is>
          <t>91.21.22-432</t>
        </is>
      </c>
      <c r="C25" s="403" t="inlineStr">
        <is>
          <t>Установки вакуумной обработки трансформаторного масла</t>
        </is>
      </c>
      <c r="D25" s="395" t="inlineStr">
        <is>
          <t>маш.-ч</t>
        </is>
      </c>
      <c r="E25" s="341" t="n">
        <v>181.28</v>
      </c>
      <c r="F25" s="405" t="n">
        <v>77.03</v>
      </c>
      <c r="G25" s="333">
        <f>ROUND(E25*F25,2)</f>
        <v/>
      </c>
      <c r="H25" s="334">
        <f>G25/$G$102</f>
        <v/>
      </c>
      <c r="I25" s="333">
        <f>ROUND(F25*Прил.10!$D$12,2)</f>
        <v/>
      </c>
      <c r="J25" s="333">
        <f>ROUND(I25*E25,2)</f>
        <v/>
      </c>
    </row>
    <row r="26" ht="25.5" customFormat="1" customHeight="1" s="301">
      <c r="A26" s="395" t="n">
        <v>10</v>
      </c>
      <c r="B26" s="330" t="inlineStr">
        <is>
          <t>91.14.03-002</t>
        </is>
      </c>
      <c r="C26" s="403" t="inlineStr">
        <is>
          <t>Автомобили-самосвалы, грузоподъемность до 10 т</t>
        </is>
      </c>
      <c r="D26" s="395" t="inlineStr">
        <is>
          <t>маш.-ч</t>
        </is>
      </c>
      <c r="E26" s="397">
        <f>158.18+11.63</f>
        <v/>
      </c>
      <c r="F26" s="405" t="n">
        <v>87.48999999999999</v>
      </c>
      <c r="G26" s="333">
        <f>ROUND(E26*F26,2)</f>
        <v/>
      </c>
      <c r="H26" s="334">
        <f>G26/$G$102</f>
        <v/>
      </c>
      <c r="I26" s="333">
        <f>ROUND(F26*Прил.10!$D$12,2)</f>
        <v/>
      </c>
      <c r="J26" s="333">
        <f>ROUND(I26*E26,2)</f>
        <v/>
      </c>
    </row>
    <row r="27" ht="14.25" customFormat="1" customHeight="1" s="301">
      <c r="A27" s="395" t="n">
        <v>11</v>
      </c>
      <c r="B27" s="330" t="inlineStr">
        <is>
          <t>91.02.03-024</t>
        </is>
      </c>
      <c r="C27" s="403" t="inlineStr">
        <is>
          <t>Дизель-молоты 2,5 т</t>
        </is>
      </c>
      <c r="D27" s="395" t="inlineStr">
        <is>
          <t>маш.-ч</t>
        </is>
      </c>
      <c r="E27" s="341" t="n">
        <v>187.14</v>
      </c>
      <c r="F27" s="405" t="n">
        <v>70.67</v>
      </c>
      <c r="G27" s="333">
        <f>ROUND(E27*F27,2)</f>
        <v/>
      </c>
      <c r="H27" s="334">
        <f>G27/$G$102</f>
        <v/>
      </c>
      <c r="I27" s="333">
        <f>ROUND(F27*Прил.10!$D$12,2)</f>
        <v/>
      </c>
      <c r="J27" s="333">
        <f>ROUND(I27*E27,2)</f>
        <v/>
      </c>
    </row>
    <row r="28" ht="38.25" customFormat="1" customHeight="1" s="301">
      <c r="A28" s="395" t="n">
        <v>12</v>
      </c>
      <c r="B28" s="330" t="inlineStr">
        <is>
          <t>91.02.02-001</t>
        </is>
      </c>
      <c r="C28" s="403" t="inlineStr">
        <is>
          <t>Агрегаты копровые без дизель-молота на базе трактора мощностью 80 кВт (108 л.с.)</t>
        </is>
      </c>
      <c r="D28" s="395" t="inlineStr">
        <is>
          <t>маш.-ч</t>
        </is>
      </c>
      <c r="E28" s="341" t="n">
        <v>43.2</v>
      </c>
      <c r="F28" s="405" t="n">
        <v>239.25</v>
      </c>
      <c r="G28" s="333">
        <f>ROUND(E28*F28,2)</f>
        <v/>
      </c>
      <c r="H28" s="334">
        <f>G28/$G$102</f>
        <v/>
      </c>
      <c r="I28" s="333">
        <f>ROUND(F28*Прил.10!$D$12,2)</f>
        <v/>
      </c>
      <c r="J28" s="333">
        <f>ROUND(I28*E28,2)</f>
        <v/>
      </c>
    </row>
    <row r="29" ht="25.5" customFormat="1" customHeight="1" s="301">
      <c r="A29" s="395" t="n">
        <v>13</v>
      </c>
      <c r="B29" s="330" t="inlineStr">
        <is>
          <t>91.14.02-001</t>
        </is>
      </c>
      <c r="C29" s="403" t="inlineStr">
        <is>
          <t>Автомобили бортовые, грузоподъемность до 5 т</t>
        </is>
      </c>
      <c r="D29" s="395" t="inlineStr">
        <is>
          <t>маш.-ч</t>
        </is>
      </c>
      <c r="E29" s="341" t="n">
        <v>155.17</v>
      </c>
      <c r="F29" s="405" t="n">
        <v>65.70999999999999</v>
      </c>
      <c r="G29" s="333">
        <f>ROUND(E29*F29,2)</f>
        <v/>
      </c>
      <c r="H29" s="334">
        <f>G29/$G$102</f>
        <v/>
      </c>
      <c r="I29" s="333">
        <f>ROUND(F29*Прил.10!$D$12,2)</f>
        <v/>
      </c>
      <c r="J29" s="333">
        <f>ROUND(I29*E29,2)</f>
        <v/>
      </c>
    </row>
    <row r="30" ht="25.5" customFormat="1" customHeight="1" s="301">
      <c r="A30" s="395" t="n">
        <v>14</v>
      </c>
      <c r="B30" s="330" t="inlineStr">
        <is>
          <t>91.05.06-012</t>
        </is>
      </c>
      <c r="C30" s="403" t="inlineStr">
        <is>
          <t>Краны на гусеничном ходу, грузоподъемность до 16 т</t>
        </is>
      </c>
      <c r="D30" s="395" t="inlineStr">
        <is>
          <t>маш.-ч</t>
        </is>
      </c>
      <c r="E30" s="341" t="n">
        <v>95.16</v>
      </c>
      <c r="F30" s="405" t="n">
        <v>96.89</v>
      </c>
      <c r="G30" s="333">
        <f>ROUND(E30*F30,2)</f>
        <v/>
      </c>
      <c r="H30" s="334">
        <f>G30/$G$102</f>
        <v/>
      </c>
      <c r="I30" s="333">
        <f>ROUND(F30*Прил.10!$D$12,2)</f>
        <v/>
      </c>
      <c r="J30" s="333">
        <f>ROUND(I30*E30,2)</f>
        <v/>
      </c>
    </row>
    <row r="31" ht="38.25" customFormat="1" customHeight="1" s="301">
      <c r="A31" s="395" t="n">
        <v>15</v>
      </c>
      <c r="B31" s="330" t="inlineStr">
        <is>
          <t>91.01.05-085</t>
        </is>
      </c>
      <c r="C31" s="403" t="inlineStr">
        <is>
          <t>Экскаваторы одноковшовые дизельные на гусеничном ходу, емкость ковша 0,5 м3</t>
        </is>
      </c>
      <c r="D31" s="395" t="inlineStr">
        <is>
          <t>маш.-ч</t>
        </is>
      </c>
      <c r="E31" s="341" t="n">
        <v>83.31</v>
      </c>
      <c r="F31" s="405" t="n">
        <v>100</v>
      </c>
      <c r="G31" s="333">
        <f>ROUND(E31*F31,2)</f>
        <v/>
      </c>
      <c r="H31" s="334">
        <f>G31/$G$102</f>
        <v/>
      </c>
      <c r="I31" s="333">
        <f>ROUND(F31*Прил.10!$D$12,2)</f>
        <v/>
      </c>
      <c r="J31" s="333">
        <f>ROUND(I31*E31,2)</f>
        <v/>
      </c>
    </row>
    <row r="32" ht="25.5" customFormat="1" customHeight="1" s="301">
      <c r="A32" s="395" t="n">
        <v>16</v>
      </c>
      <c r="B32" s="330" t="inlineStr">
        <is>
          <t>91.10.05-001</t>
        </is>
      </c>
      <c r="C32" s="403" t="inlineStr">
        <is>
          <t>Трубоукладчики для труб диаметром 800-1000 мм, грузоподъемность 35 т</t>
        </is>
      </c>
      <c r="D32" s="395" t="inlineStr">
        <is>
          <t>маш.-ч</t>
        </is>
      </c>
      <c r="E32" s="341" t="n">
        <v>38.1</v>
      </c>
      <c r="F32" s="405" t="n">
        <v>175.35</v>
      </c>
      <c r="G32" s="333">
        <f>ROUND(E32*F32,2)</f>
        <v/>
      </c>
      <c r="H32" s="334">
        <f>G32/$G$102</f>
        <v/>
      </c>
      <c r="I32" s="333">
        <f>ROUND(F32*Прил.10!$D$12,2)</f>
        <v/>
      </c>
      <c r="J32" s="333">
        <f>ROUND(I32*E32,2)</f>
        <v/>
      </c>
    </row>
    <row r="33" ht="14.25" customFormat="1" customHeight="1" s="301">
      <c r="A33" s="395" t="n">
        <v>17</v>
      </c>
      <c r="B33" s="330" t="inlineStr">
        <is>
          <t>91.21.18-011</t>
        </is>
      </c>
      <c r="C33" s="403" t="inlineStr">
        <is>
          <t>Маслоподогреватели</t>
        </is>
      </c>
      <c r="D33" s="395" t="inlineStr">
        <is>
          <t>маш.-ч</t>
        </is>
      </c>
      <c r="E33" s="341" t="n">
        <v>132.92</v>
      </c>
      <c r="F33" s="405" t="n">
        <v>38.87</v>
      </c>
      <c r="G33" s="333">
        <f>ROUND(E33*F33,2)</f>
        <v/>
      </c>
      <c r="H33" s="334">
        <f>G33/$G$102</f>
        <v/>
      </c>
      <c r="I33" s="333">
        <f>ROUND(F33*Прил.10!$D$12,2)</f>
        <v/>
      </c>
      <c r="J33" s="333">
        <f>ROUND(I33*E33,2)</f>
        <v/>
      </c>
    </row>
    <row r="34" ht="25.5" customFormat="1" customHeight="1" s="301">
      <c r="A34" s="395" t="n">
        <v>18</v>
      </c>
      <c r="B34" s="330" t="inlineStr">
        <is>
          <t>91.06.06-042</t>
        </is>
      </c>
      <c r="C34" s="403" t="inlineStr">
        <is>
          <t>Подъемники гидравлические, высота подъема 10 м</t>
        </is>
      </c>
      <c r="D34" s="395" t="inlineStr">
        <is>
          <t>маш.-ч</t>
        </is>
      </c>
      <c r="E34" s="341" t="n">
        <v>165.66</v>
      </c>
      <c r="F34" s="405" t="n">
        <v>29.6</v>
      </c>
      <c r="G34" s="333">
        <f>ROUND(E34*F34,2)</f>
        <v/>
      </c>
      <c r="H34" s="334">
        <f>G34/$G$102</f>
        <v/>
      </c>
      <c r="I34" s="333">
        <f>ROUND(F34*Прил.10!$D$12,2)</f>
        <v/>
      </c>
      <c r="J34" s="333">
        <f>ROUND(I34*E34,2)</f>
        <v/>
      </c>
    </row>
    <row r="35" ht="25.5" customFormat="1" customHeight="1" s="301">
      <c r="A35" s="395" t="n">
        <v>19</v>
      </c>
      <c r="B35" s="330" t="inlineStr">
        <is>
          <t>91.10.01-002</t>
        </is>
      </c>
      <c r="C35" s="403" t="inlineStr">
        <is>
          <t>Агрегаты наполнительно-опрессовочные до 300 м3/ч</t>
        </is>
      </c>
      <c r="D35" s="395" t="inlineStr">
        <is>
          <t>маш.-ч</t>
        </is>
      </c>
      <c r="E35" s="341" t="n">
        <v>14.79</v>
      </c>
      <c r="F35" s="405" t="n">
        <v>287.99</v>
      </c>
      <c r="G35" s="333">
        <f>ROUND(E35*F35,2)</f>
        <v/>
      </c>
      <c r="H35" s="334">
        <f>G35/$G$102</f>
        <v/>
      </c>
      <c r="I35" s="333">
        <f>ROUND(F35*Прил.10!$D$12,2)</f>
        <v/>
      </c>
      <c r="J35" s="333">
        <f>ROUND(I35*E35,2)</f>
        <v/>
      </c>
    </row>
    <row r="36" ht="14.25" customFormat="1" customHeight="1" s="301">
      <c r="A36" s="395" t="n">
        <v>20</v>
      </c>
      <c r="B36" s="330" t="inlineStr">
        <is>
          <t>91.01.01-036</t>
        </is>
      </c>
      <c r="C36" s="403" t="inlineStr">
        <is>
          <t>Бульдозеры, мощность 96 кВт (130 л.с.)</t>
        </is>
      </c>
      <c r="D36" s="395" t="inlineStr">
        <is>
          <t>маш.-ч</t>
        </is>
      </c>
      <c r="E36" s="341" t="n">
        <v>38.16</v>
      </c>
      <c r="F36" s="405" t="n">
        <v>94.05</v>
      </c>
      <c r="G36" s="333">
        <f>ROUND(E36*F36,2)</f>
        <v/>
      </c>
      <c r="H36" s="334">
        <f>G36/$G$102</f>
        <v/>
      </c>
      <c r="I36" s="333">
        <f>ROUND(F36*Прил.10!$D$12,2)</f>
        <v/>
      </c>
      <c r="J36" s="333">
        <f>ROUND(I36*E36,2)</f>
        <v/>
      </c>
    </row>
    <row r="37" ht="14.25" customFormat="1" customHeight="1" s="301">
      <c r="A37" s="395" t="n"/>
      <c r="B37" s="395" t="n"/>
      <c r="C37" s="403" t="inlineStr">
        <is>
          <t>Итого основные машины и механизмы</t>
        </is>
      </c>
      <c r="D37" s="395" t="n"/>
      <c r="E37" s="341" t="n"/>
      <c r="F37" s="333" t="n"/>
      <c r="G37" s="333">
        <f>SUM(G19:G36)</f>
        <v/>
      </c>
      <c r="H37" s="406">
        <f>G37/G102</f>
        <v/>
      </c>
      <c r="I37" s="340" t="n"/>
      <c r="J37" s="333">
        <f>SUM(J19:J36)</f>
        <v/>
      </c>
    </row>
    <row r="38" hidden="1" outlineLevel="1" ht="25.5" customFormat="1" customHeight="1" s="301">
      <c r="A38" s="395" t="n">
        <v>21</v>
      </c>
      <c r="B38" s="330" t="inlineStr">
        <is>
          <t>91.06.06-014</t>
        </is>
      </c>
      <c r="C38" s="403" t="inlineStr">
        <is>
          <t>Автогидроподъемники, высота подъема 28 м</t>
        </is>
      </c>
      <c r="D38" s="395" t="inlineStr">
        <is>
          <t>маш.-ч</t>
        </is>
      </c>
      <c r="E38" s="341" t="n">
        <v>14.16</v>
      </c>
      <c r="F38" s="405" t="n">
        <v>243.49</v>
      </c>
      <c r="G38" s="333">
        <f>ROUND(E38*F38,2)</f>
        <v/>
      </c>
      <c r="H38" s="334">
        <f>G38/$G$102</f>
        <v/>
      </c>
      <c r="I38" s="333">
        <f>ROUND(F38*Прил.10!$D$12,2)</f>
        <v/>
      </c>
      <c r="J38" s="333">
        <f>ROUND(I38*E38,2)</f>
        <v/>
      </c>
    </row>
    <row r="39" hidden="1" outlineLevel="1" ht="14.25" customFormat="1" customHeight="1" s="301">
      <c r="A39" s="395" t="n">
        <v>22</v>
      </c>
      <c r="B39" s="330" t="n">
        <v>350401</v>
      </c>
      <c r="C39" s="403" t="inlineStr">
        <is>
          <t>Насос вакуумный 3,6 м3/мин</t>
        </is>
      </c>
      <c r="D39" s="395" t="inlineStr">
        <is>
          <t>маш.-ч</t>
        </is>
      </c>
      <c r="E39" s="341" t="n">
        <v>508.8</v>
      </c>
      <c r="F39" s="405" t="n">
        <v>6.28</v>
      </c>
      <c r="G39" s="333">
        <f>ROUND(E39*F39,2)</f>
        <v/>
      </c>
      <c r="H39" s="334">
        <f>G39/$G$102</f>
        <v/>
      </c>
      <c r="I39" s="333">
        <f>ROUND(F39*Прил.10!$D$12,2)</f>
        <v/>
      </c>
      <c r="J39" s="333">
        <f>ROUND(I39*E39,2)</f>
        <v/>
      </c>
    </row>
    <row r="40" hidden="1" outlineLevel="1" ht="14.25" customFormat="1" customHeight="1" s="301">
      <c r="A40" s="395" t="n">
        <v>23</v>
      </c>
      <c r="B40" s="330" t="n">
        <v>351051</v>
      </c>
      <c r="C40" s="403" t="inlineStr">
        <is>
          <t>Установка передвижная цеолитовая</t>
        </is>
      </c>
      <c r="D40" s="395" t="inlineStr">
        <is>
          <t>маш.-ч</t>
        </is>
      </c>
      <c r="E40" s="341" t="n">
        <v>76.92</v>
      </c>
      <c r="F40" s="405" t="n">
        <v>38.65</v>
      </c>
      <c r="G40" s="333">
        <f>ROUND(E40*F40,2)</f>
        <v/>
      </c>
      <c r="H40" s="334">
        <f>G40/$G$102</f>
        <v/>
      </c>
      <c r="I40" s="333">
        <f>ROUND(F40*Прил.10!$D$12,2)</f>
        <v/>
      </c>
      <c r="J40" s="333">
        <f>ROUND(I40*E40,2)</f>
        <v/>
      </c>
    </row>
    <row r="41" hidden="1" outlineLevel="1" ht="25.5" customFormat="1" customHeight="1" s="301">
      <c r="A41" s="395" t="n">
        <v>24</v>
      </c>
      <c r="B41" s="330" t="n">
        <v>150702</v>
      </c>
      <c r="C41" s="403" t="inlineStr">
        <is>
          <t>Трубоукладчики для труб диаметром до 700 мм грузоподъемностью 12,5 т</t>
        </is>
      </c>
      <c r="D41" s="395" t="inlineStr">
        <is>
          <t>маш.-ч</t>
        </is>
      </c>
      <c r="E41" s="341" t="n">
        <v>18.91</v>
      </c>
      <c r="F41" s="405" t="n">
        <v>152.5</v>
      </c>
      <c r="G41" s="333">
        <f>ROUND(E41*F41,2)</f>
        <v/>
      </c>
      <c r="H41" s="334">
        <f>G41/$G$102</f>
        <v/>
      </c>
      <c r="I41" s="333">
        <f>ROUND(F41*Прил.10!$D$12,2)</f>
        <v/>
      </c>
      <c r="J41" s="333">
        <f>ROUND(I41*E41,2)</f>
        <v/>
      </c>
    </row>
    <row r="42" hidden="1" outlineLevel="1" ht="38.25" customFormat="1" customHeight="1" s="301">
      <c r="A42" s="395" t="n">
        <v>25</v>
      </c>
      <c r="B42" s="330" t="n">
        <v>21401</v>
      </c>
      <c r="C42" s="403" t="inlineStr">
        <is>
          <t>Краны на пневмоколесном ходу при работе на монтаже технологического оборудования 16 т</t>
        </is>
      </c>
      <c r="D42" s="395" t="inlineStr">
        <is>
          <t>маш.-ч</t>
        </is>
      </c>
      <c r="E42" s="341" t="n">
        <v>21.06</v>
      </c>
      <c r="F42" s="405" t="n">
        <v>131.16</v>
      </c>
      <c r="G42" s="333">
        <f>ROUND(E42*F42,2)</f>
        <v/>
      </c>
      <c r="H42" s="334">
        <f>G42/$G$102</f>
        <v/>
      </c>
      <c r="I42" s="333">
        <f>ROUND(F42*Прил.10!$D$12,2)</f>
        <v/>
      </c>
      <c r="J42" s="333">
        <f>ROUND(I42*E42,2)</f>
        <v/>
      </c>
    </row>
    <row r="43" hidden="1" outlineLevel="1" ht="25.5" customFormat="1" customHeight="1" s="301">
      <c r="A43" s="395" t="n">
        <v>26</v>
      </c>
      <c r="B43" s="330" t="n">
        <v>350100</v>
      </c>
      <c r="C43" s="403" t="inlineStr">
        <is>
          <t>Выпрямитель полупроводниковый для подогрева трансформаторов</t>
        </is>
      </c>
      <c r="D43" s="395" t="inlineStr">
        <is>
          <t>маш.-ч</t>
        </is>
      </c>
      <c r="E43" s="341" t="n">
        <v>647.4</v>
      </c>
      <c r="F43" s="405" t="n">
        <v>3.82</v>
      </c>
      <c r="G43" s="333">
        <f>ROUND(E43*F43,2)</f>
        <v/>
      </c>
      <c r="H43" s="334">
        <f>G43/$G$102</f>
        <v/>
      </c>
      <c r="I43" s="333">
        <f>ROUND(F43*Прил.10!$D$12,2)</f>
        <v/>
      </c>
      <c r="J43" s="333">
        <f>ROUND(I43*E43,2)</f>
        <v/>
      </c>
    </row>
    <row r="44" hidden="1" outlineLevel="1" ht="25.5" customFormat="1" customHeight="1" s="301">
      <c r="A44" s="395" t="n">
        <v>27</v>
      </c>
      <c r="B44" s="330" t="n">
        <v>40502</v>
      </c>
      <c r="C44" s="403" t="inlineStr">
        <is>
          <t>Установки для сварки ручной дуговой (постоянного тока)</t>
        </is>
      </c>
      <c r="D44" s="395" t="inlineStr">
        <is>
          <t>маш.-ч</t>
        </is>
      </c>
      <c r="E44" s="341" t="n">
        <v>260.68</v>
      </c>
      <c r="F44" s="405" t="n">
        <v>8.1</v>
      </c>
      <c r="G44" s="333">
        <f>ROUND(E44*F44,2)</f>
        <v/>
      </c>
      <c r="H44" s="334">
        <f>G44/$G$102</f>
        <v/>
      </c>
      <c r="I44" s="333">
        <f>ROUND(F44*Прил.10!$D$12,2)</f>
        <v/>
      </c>
      <c r="J44" s="333">
        <f>ROUND(I44*E44,2)</f>
        <v/>
      </c>
    </row>
    <row r="45" hidden="1" outlineLevel="1" ht="25.5" customFormat="1" customHeight="1" s="301">
      <c r="A45" s="395" t="n">
        <v>28</v>
      </c>
      <c r="B45" s="330" t="n">
        <v>30408</v>
      </c>
      <c r="C45" s="403" t="inlineStr">
        <is>
          <t>Лебедки электрические тяговым усилием 156,96 кН (16 т)</t>
        </is>
      </c>
      <c r="D45" s="395" t="inlineStr">
        <is>
          <t>маш.-ч</t>
        </is>
      </c>
      <c r="E45" s="341" t="n">
        <v>14.79</v>
      </c>
      <c r="F45" s="405" t="n">
        <v>131.44</v>
      </c>
      <c r="G45" s="333">
        <f>ROUND(E45*F45,2)</f>
        <v/>
      </c>
      <c r="H45" s="334">
        <f>G45/$G$102</f>
        <v/>
      </c>
      <c r="I45" s="333">
        <f>ROUND(F45*Прил.10!$D$12,2)</f>
        <v/>
      </c>
      <c r="J45" s="333">
        <f>ROUND(I45*E45,2)</f>
        <v/>
      </c>
    </row>
    <row r="46" hidden="1" outlineLevel="1" ht="25.5" customFormat="1" customHeight="1" s="301">
      <c r="A46" s="395" t="n">
        <v>29</v>
      </c>
      <c r="B46" s="330" t="n">
        <v>20121</v>
      </c>
      <c r="C46" s="403" t="inlineStr">
        <is>
          <t>Краны башенные при работе на монтаже технологического оборудования 25-75 т</t>
        </is>
      </c>
      <c r="D46" s="395" t="inlineStr">
        <is>
          <t>маш.-ч</t>
        </is>
      </c>
      <c r="E46" s="341" t="n">
        <v>4.48</v>
      </c>
      <c r="F46" s="405" t="n">
        <v>312.21</v>
      </c>
      <c r="G46" s="333">
        <f>ROUND(E46*F46,2)</f>
        <v/>
      </c>
      <c r="H46" s="334">
        <f>G46/$G$102</f>
        <v/>
      </c>
      <c r="I46" s="333">
        <f>ROUND(F46*Прил.10!$D$12,2)</f>
        <v/>
      </c>
      <c r="J46" s="333">
        <f>ROUND(I46*E46,2)</f>
        <v/>
      </c>
    </row>
    <row r="47" hidden="1" outlineLevel="1" ht="38.25" customFormat="1" customHeight="1" s="301">
      <c r="A47" s="395" t="n">
        <v>30</v>
      </c>
      <c r="B47" s="330" t="n">
        <v>40202</v>
      </c>
      <c r="C47" s="403" t="inlineStr">
        <is>
          <t>Агрегаты сварочные передвижные с номинальным сварочным током 250-400 А с дизельным двигателем</t>
        </is>
      </c>
      <c r="D47" s="395" t="inlineStr">
        <is>
          <t>маш.-ч</t>
        </is>
      </c>
      <c r="E47" s="341" t="n">
        <v>99.22</v>
      </c>
      <c r="F47" s="405" t="n">
        <v>14</v>
      </c>
      <c r="G47" s="333">
        <f>ROUND(E47*F47,2)</f>
        <v/>
      </c>
      <c r="H47" s="334">
        <f>G47/$G$102</f>
        <v/>
      </c>
      <c r="I47" s="333">
        <f>ROUND(F47*Прил.10!$D$12,2)</f>
        <v/>
      </c>
      <c r="J47" s="333">
        <f>ROUND(I47*E47,2)</f>
        <v/>
      </c>
    </row>
    <row r="48" hidden="1" outlineLevel="1" ht="25.5" customFormat="1" customHeight="1" s="301">
      <c r="A48" s="395" t="n">
        <v>31</v>
      </c>
      <c r="B48" s="330" t="n">
        <v>20403</v>
      </c>
      <c r="C48" s="403" t="inlineStr">
        <is>
          <t>Краны козловые при работе на монтаже технологического оборудования 32 т</t>
        </is>
      </c>
      <c r="D48" s="395" t="inlineStr">
        <is>
          <t>маш.-ч</t>
        </is>
      </c>
      <c r="E48" s="341" t="n">
        <v>11.08</v>
      </c>
      <c r="F48" s="405" t="n">
        <v>120.52</v>
      </c>
      <c r="G48" s="333">
        <f>ROUND(E48*F48,2)</f>
        <v/>
      </c>
      <c r="H48" s="334">
        <f>G48/$G$102</f>
        <v/>
      </c>
      <c r="I48" s="333">
        <f>ROUND(F48*Прил.10!$D$12,2)</f>
        <v/>
      </c>
      <c r="J48" s="333">
        <f>ROUND(I48*E48,2)</f>
        <v/>
      </c>
    </row>
    <row r="49" hidden="1" outlineLevel="1" ht="25.5" customFormat="1" customHeight="1" s="301">
      <c r="A49" s="395" t="n">
        <v>32</v>
      </c>
      <c r="B49" s="330" t="n">
        <v>400004</v>
      </c>
      <c r="C49" s="403" t="inlineStr">
        <is>
          <t>Автомобили бортовые, грузоподъемность до 15 т</t>
        </is>
      </c>
      <c r="D49" s="395" t="inlineStr">
        <is>
          <t>маш.-ч</t>
        </is>
      </c>
      <c r="E49" s="341" t="n">
        <v>10.14</v>
      </c>
      <c r="F49" s="405" t="n">
        <v>117.92</v>
      </c>
      <c r="G49" s="333">
        <f>ROUND(E49*F49,2)</f>
        <v/>
      </c>
      <c r="H49" s="334">
        <f>G49/$G$102</f>
        <v/>
      </c>
      <c r="I49" s="333">
        <f>ROUND(F49*Прил.10!$D$12,2)</f>
        <v/>
      </c>
      <c r="J49" s="333">
        <f>ROUND(I49*E49,2)</f>
        <v/>
      </c>
    </row>
    <row r="50" hidden="1" outlineLevel="1" ht="14.25" customFormat="1" customHeight="1" s="301">
      <c r="A50" s="395" t="n">
        <v>33</v>
      </c>
      <c r="B50" s="330" t="n">
        <v>351101</v>
      </c>
      <c r="C50" s="403" t="inlineStr">
        <is>
          <t>Установка «Суховей»</t>
        </is>
      </c>
      <c r="D50" s="395" t="inlineStr">
        <is>
          <t>маш.-ч</t>
        </is>
      </c>
      <c r="E50" s="341" t="n">
        <v>84</v>
      </c>
      <c r="F50" s="405" t="n">
        <v>13.49</v>
      </c>
      <c r="G50" s="333">
        <f>ROUND(E50*F50,2)</f>
        <v/>
      </c>
      <c r="H50" s="334">
        <f>G50/$G$102</f>
        <v/>
      </c>
      <c r="I50" s="333">
        <f>ROUND(F50*Прил.10!$D$12,2)</f>
        <v/>
      </c>
      <c r="J50" s="333">
        <f>ROUND(I50*E50,2)</f>
        <v/>
      </c>
    </row>
    <row r="51" hidden="1" outlineLevel="1" ht="25.5" customFormat="1" customHeight="1" s="301">
      <c r="A51" s="395" t="n">
        <v>34</v>
      </c>
      <c r="B51" s="330" t="inlineStr">
        <is>
          <t>91.14.02-001</t>
        </is>
      </c>
      <c r="C51" s="403" t="inlineStr">
        <is>
          <t>Автомобили бортовые, грузоподъемность: до 5 т</t>
        </is>
      </c>
      <c r="D51" s="395" t="inlineStr">
        <is>
          <t>маш.-ч</t>
        </is>
      </c>
      <c r="E51" s="341" t="n">
        <v>16.85</v>
      </c>
      <c r="F51" s="405" t="n">
        <v>65.70999999999999</v>
      </c>
      <c r="G51" s="333">
        <f>ROUND(E51*F51,2)</f>
        <v/>
      </c>
      <c r="H51" s="334">
        <f>G51/$G$102</f>
        <v/>
      </c>
      <c r="I51" s="333">
        <f>ROUND(F51*Прил.10!$D$12,2)</f>
        <v/>
      </c>
      <c r="J51" s="333">
        <f>ROUND(I51*E51,2)</f>
        <v/>
      </c>
    </row>
    <row r="52" hidden="1" outlineLevel="1" ht="63.75" customFormat="1" customHeight="1" s="301">
      <c r="A52" s="395" t="n">
        <v>35</v>
      </c>
      <c r="B52" s="330" t="n">
        <v>42901</v>
      </c>
      <c r="C52" s="403" t="inlineStr">
        <is>
          <t>Установки для гидравлических испытаний трубопроводов, давление нагнетания низкое 0,1 МПа (1 кгс/см2), высокое 10 МПа (100 кгс/см2) при работе от передвижных электростанций</t>
        </is>
      </c>
      <c r="D52" s="395" t="inlineStr">
        <is>
          <t>маш.-ч</t>
        </is>
      </c>
      <c r="E52" s="341" t="n">
        <v>41.06</v>
      </c>
      <c r="F52" s="405" t="n">
        <v>26.32</v>
      </c>
      <c r="G52" s="333">
        <f>ROUND(E52*F52,2)</f>
        <v/>
      </c>
      <c r="H52" s="334">
        <f>G52/$G$102</f>
        <v/>
      </c>
      <c r="I52" s="333">
        <f>ROUND(F52*Прил.10!$D$12,2)</f>
        <v/>
      </c>
      <c r="J52" s="333">
        <f>ROUND(I52*E52,2)</f>
        <v/>
      </c>
    </row>
    <row r="53" hidden="1" outlineLevel="1" ht="38.25" customFormat="1" customHeight="1" s="301">
      <c r="A53" s="395" t="n">
        <v>36</v>
      </c>
      <c r="B53" s="330" t="n">
        <v>21201</v>
      </c>
      <c r="C53" s="403" t="inlineStr">
        <is>
          <t>Краны на гусеничном ходу при работе на монтаже технологического оборудования до 16 т</t>
        </is>
      </c>
      <c r="D53" s="395" t="inlineStr">
        <is>
          <t>маш.-ч</t>
        </is>
      </c>
      <c r="E53" s="341" t="n">
        <v>10.41</v>
      </c>
      <c r="F53" s="405" t="n">
        <v>99.78</v>
      </c>
      <c r="G53" s="333">
        <f>ROUND(E53*F53,2)</f>
        <v/>
      </c>
      <c r="H53" s="334">
        <f>G53/$G$102</f>
        <v/>
      </c>
      <c r="I53" s="333">
        <f>ROUND(F53*Прил.10!$D$12,2)</f>
        <v/>
      </c>
      <c r="J53" s="333">
        <f>ROUND(I53*E53,2)</f>
        <v/>
      </c>
    </row>
    <row r="54" hidden="1" outlineLevel="1" ht="25.5" customFormat="1" customHeight="1" s="301">
      <c r="A54" s="395" t="n">
        <v>37</v>
      </c>
      <c r="B54" s="330" t="n">
        <v>70149</v>
      </c>
      <c r="C54" s="403" t="inlineStr">
        <is>
          <t>Бульдозеры при работе на других видах строительства 79 кВт (108 л.с.)</t>
        </is>
      </c>
      <c r="D54" s="395" t="inlineStr">
        <is>
          <t>маш.-ч</t>
        </is>
      </c>
      <c r="E54" s="341" t="n">
        <v>12.44</v>
      </c>
      <c r="F54" s="405" t="n">
        <v>79.06999999999999</v>
      </c>
      <c r="G54" s="333">
        <f>ROUND(E54*F54,2)</f>
        <v/>
      </c>
      <c r="H54" s="334">
        <f>G54/$G$102</f>
        <v/>
      </c>
      <c r="I54" s="333">
        <f>ROUND(F54*Прил.10!$D$12,2)</f>
        <v/>
      </c>
      <c r="J54" s="333">
        <f>ROUND(I54*E54,2)</f>
        <v/>
      </c>
    </row>
    <row r="55" hidden="1" outlineLevel="1" ht="14.25" customFormat="1" customHeight="1" s="301">
      <c r="A55" s="395" t="n">
        <v>38</v>
      </c>
      <c r="B55" s="330" t="n">
        <v>81600</v>
      </c>
      <c r="C55" s="403" t="inlineStr">
        <is>
          <t>Агрегаты для сварки полиэтиленовых труб</t>
        </is>
      </c>
      <c r="D55" s="395" t="inlineStr">
        <is>
          <t>маш.-ч</t>
        </is>
      </c>
      <c r="E55" s="341" t="n">
        <v>9.6</v>
      </c>
      <c r="F55" s="405" t="n">
        <v>100.1</v>
      </c>
      <c r="G55" s="333">
        <f>ROUND(E55*F55,2)</f>
        <v/>
      </c>
      <c r="H55" s="334">
        <f>G55/$G$102</f>
        <v/>
      </c>
      <c r="I55" s="333">
        <f>ROUND(F55*Прил.10!$D$12,2)</f>
        <v/>
      </c>
      <c r="J55" s="333">
        <f>ROUND(I55*E55,2)</f>
        <v/>
      </c>
    </row>
    <row r="56" hidden="1" outlineLevel="1" ht="14.25" customFormat="1" customHeight="1" s="301">
      <c r="A56" s="395" t="n">
        <v>39</v>
      </c>
      <c r="B56" s="330" t="n">
        <v>400101</v>
      </c>
      <c r="C56" s="403" t="inlineStr">
        <is>
          <t>Тягачи седельные, грузоподъемность 12 т</t>
        </is>
      </c>
      <c r="D56" s="395" t="inlineStr">
        <is>
          <t>маш.-ч</t>
        </is>
      </c>
      <c r="E56" s="341" t="n">
        <v>5.96</v>
      </c>
      <c r="F56" s="405" t="n">
        <v>127.82</v>
      </c>
      <c r="G56" s="333">
        <f>ROUND(E56*F56,2)</f>
        <v/>
      </c>
      <c r="H56" s="334">
        <f>G56/$G$102</f>
        <v/>
      </c>
      <c r="I56" s="333">
        <f>ROUND(F56*Прил.10!$D$12,2)</f>
        <v/>
      </c>
      <c r="J56" s="333">
        <f>ROUND(I56*E56,2)</f>
        <v/>
      </c>
    </row>
    <row r="57" hidden="1" outlineLevel="1" ht="38.25" customFormat="1" customHeight="1" s="301">
      <c r="A57" s="395" t="n">
        <v>40</v>
      </c>
      <c r="B57" s="330" t="n">
        <v>340101</v>
      </c>
      <c r="C57" s="403" t="inlineStr">
        <is>
          <t>Агрегаты окрасочные высокого давления для окраски поверхностей конструкций мощностью 1 кВт</t>
        </is>
      </c>
      <c r="D57" s="395" t="inlineStr">
        <is>
          <t>маш.-ч</t>
        </is>
      </c>
      <c r="E57" s="341" t="n">
        <v>92.17</v>
      </c>
      <c r="F57" s="405" t="n">
        <v>6.82</v>
      </c>
      <c r="G57" s="333">
        <f>ROUND(E57*F57,2)</f>
        <v/>
      </c>
      <c r="H57" s="334">
        <f>G57/$G$102</f>
        <v/>
      </c>
      <c r="I57" s="333">
        <f>ROUND(F57*Прил.10!$D$12,2)</f>
        <v/>
      </c>
      <c r="J57" s="333">
        <f>ROUND(I57*E57,2)</f>
        <v/>
      </c>
    </row>
    <row r="58" hidden="1" outlineLevel="1" ht="14.25" customFormat="1" customHeight="1" s="301">
      <c r="A58" s="395" t="n">
        <v>41</v>
      </c>
      <c r="B58" s="330" t="n">
        <v>351365</v>
      </c>
      <c r="C58" s="403" t="inlineStr">
        <is>
          <t>Насосы мощностью 7,2 м3/ч</t>
        </is>
      </c>
      <c r="D58" s="395" t="inlineStr">
        <is>
          <t>маш.-ч</t>
        </is>
      </c>
      <c r="E58" s="341" t="n">
        <v>32.29</v>
      </c>
      <c r="F58" s="405" t="n">
        <v>18.68</v>
      </c>
      <c r="G58" s="333">
        <f>ROUND(E58*F58,2)</f>
        <v/>
      </c>
      <c r="H58" s="334">
        <f>G58/$G$102</f>
        <v/>
      </c>
      <c r="I58" s="333">
        <f>ROUND(F58*Прил.10!$D$12,2)</f>
        <v/>
      </c>
      <c r="J58" s="333">
        <f>ROUND(I58*E58,2)</f>
        <v/>
      </c>
    </row>
    <row r="59" hidden="1" outlineLevel="1" ht="14.25" customFormat="1" customHeight="1" s="301">
      <c r="A59" s="395" t="n">
        <v>42</v>
      </c>
      <c r="B59" s="330" t="inlineStr">
        <is>
          <t>91.06.05-011</t>
        </is>
      </c>
      <c r="C59" s="403" t="inlineStr">
        <is>
          <t>Погрузчик, грузоподъемность 5 т</t>
        </is>
      </c>
      <c r="D59" s="395" t="inlineStr">
        <is>
          <t>маш.-ч</t>
        </is>
      </c>
      <c r="E59" s="341" t="n">
        <v>5.62</v>
      </c>
      <c r="F59" s="405" t="n">
        <v>89.98999999999999</v>
      </c>
      <c r="G59" s="333">
        <f>ROUND(E59*F59,2)</f>
        <v/>
      </c>
      <c r="H59" s="334">
        <f>G59/$G$102</f>
        <v/>
      </c>
      <c r="I59" s="333">
        <f>ROUND(F59*Прил.10!$D$12,2)</f>
        <v/>
      </c>
      <c r="J59" s="333">
        <f>ROUND(I59*E59,2)</f>
        <v/>
      </c>
    </row>
    <row r="60" hidden="1" outlineLevel="1" ht="14.25" customFormat="1" customHeight="1" s="301">
      <c r="A60" s="395" t="n">
        <v>43</v>
      </c>
      <c r="B60" s="330" t="n">
        <v>121012</v>
      </c>
      <c r="C60" s="403" t="inlineStr">
        <is>
          <t>Котлы битумные передвижные 1000 л</t>
        </is>
      </c>
      <c r="D60" s="395" t="inlineStr">
        <is>
          <t>маш.-ч</t>
        </is>
      </c>
      <c r="E60" s="341" t="n">
        <v>8.06</v>
      </c>
      <c r="F60" s="405" t="n">
        <v>50</v>
      </c>
      <c r="G60" s="333">
        <f>ROUND(E60*F60,2)</f>
        <v/>
      </c>
      <c r="H60" s="334">
        <f>G60/$G$102</f>
        <v/>
      </c>
      <c r="I60" s="333">
        <f>ROUND(F60*Прил.10!$D$12,2)</f>
        <v/>
      </c>
      <c r="J60" s="333">
        <f>ROUND(I60*E60,2)</f>
        <v/>
      </c>
    </row>
    <row r="61" hidden="1" outlineLevel="1" ht="14.25" customFormat="1" customHeight="1" s="301">
      <c r="A61" s="395" t="n">
        <v>44</v>
      </c>
      <c r="B61" s="330" t="n">
        <v>351251</v>
      </c>
      <c r="C61" s="403" t="inlineStr">
        <is>
          <t>Шкаф сушильный</t>
        </is>
      </c>
      <c r="D61" s="395" t="inlineStr">
        <is>
          <t>маш.-ч</t>
        </is>
      </c>
      <c r="E61" s="341" t="n">
        <v>139.2</v>
      </c>
      <c r="F61" s="405" t="n">
        <v>2.67</v>
      </c>
      <c r="G61" s="333">
        <f>ROUND(E61*F61,2)</f>
        <v/>
      </c>
      <c r="H61" s="334">
        <f>G61/$G$102</f>
        <v/>
      </c>
      <c r="I61" s="333">
        <f>ROUND(F61*Прил.10!$D$12,2)</f>
        <v/>
      </c>
      <c r="J61" s="333">
        <f>ROUND(I61*E61,2)</f>
        <v/>
      </c>
    </row>
    <row r="62" hidden="1" outlineLevel="1" ht="14.25" customFormat="1" customHeight="1" s="301">
      <c r="A62" s="395" t="n">
        <v>45</v>
      </c>
      <c r="B62" s="330" t="n">
        <v>30101</v>
      </c>
      <c r="C62" s="403" t="inlineStr">
        <is>
          <t>Автопогрузчики 5 т</t>
        </is>
      </c>
      <c r="D62" s="395" t="inlineStr">
        <is>
          <t>маш.-ч</t>
        </is>
      </c>
      <c r="E62" s="341" t="n">
        <v>4.05</v>
      </c>
      <c r="F62" s="405" t="n">
        <v>89.98999999999999</v>
      </c>
      <c r="G62" s="333">
        <f>ROUND(E62*F62,2)</f>
        <v/>
      </c>
      <c r="H62" s="334">
        <f>G62/$G$102</f>
        <v/>
      </c>
      <c r="I62" s="333">
        <f>ROUND(F62*Прил.10!$D$12,2)</f>
        <v/>
      </c>
      <c r="J62" s="333">
        <f>ROUND(I62*E62,2)</f>
        <v/>
      </c>
    </row>
    <row r="63" hidden="1" outlineLevel="1" ht="38.25" customFormat="1" customHeight="1" s="301">
      <c r="A63" s="395" t="n">
        <v>46</v>
      </c>
      <c r="B63" s="330" t="n">
        <v>10410</v>
      </c>
      <c r="C63" s="403" t="inlineStr">
        <is>
          <t>Тракторы на пневмоколесном ходу при работе на других видах строительства 59 кВт (80 л.с.)</t>
        </is>
      </c>
      <c r="D63" s="395" t="inlineStr">
        <is>
          <t>маш.-ч</t>
        </is>
      </c>
      <c r="E63" s="341" t="n">
        <v>4.7</v>
      </c>
      <c r="F63" s="405" t="n">
        <v>74.61</v>
      </c>
      <c r="G63" s="333">
        <f>ROUND(E63*F63,2)</f>
        <v/>
      </c>
      <c r="H63" s="334">
        <f>G63/$G$102</f>
        <v/>
      </c>
      <c r="I63" s="333">
        <f>ROUND(F63*Прил.10!$D$12,2)</f>
        <v/>
      </c>
      <c r="J63" s="333">
        <f>ROUND(I63*E63,2)</f>
        <v/>
      </c>
    </row>
    <row r="64" hidden="1" outlineLevel="1" ht="25.5" customFormat="1" customHeight="1" s="301">
      <c r="A64" s="395" t="n">
        <v>47</v>
      </c>
      <c r="B64" s="330" t="n">
        <v>31812</v>
      </c>
      <c r="C64" s="403" t="inlineStr">
        <is>
          <t>Погрузчики одноковшовые универсальные фронтальные пневмоколесные 3 т</t>
        </is>
      </c>
      <c r="D64" s="395" t="inlineStr">
        <is>
          <t>маш.-ч</t>
        </is>
      </c>
      <c r="E64" s="341" t="n">
        <v>3.84</v>
      </c>
      <c r="F64" s="405" t="n">
        <v>90.40000000000001</v>
      </c>
      <c r="G64" s="333">
        <f>ROUND(E64*F64,2)</f>
        <v/>
      </c>
      <c r="H64" s="334">
        <f>G64/$G$102</f>
        <v/>
      </c>
      <c r="I64" s="333">
        <f>ROUND(F64*Прил.10!$D$12,2)</f>
        <v/>
      </c>
      <c r="J64" s="333">
        <f>ROUND(I64*E64,2)</f>
        <v/>
      </c>
    </row>
    <row r="65" hidden="1" outlineLevel="1" ht="25.5" customFormat="1" customHeight="1" s="301">
      <c r="A65" s="395" t="n">
        <v>48</v>
      </c>
      <c r="B65" s="330" t="n">
        <v>331410</v>
      </c>
      <c r="C65" s="403" t="inlineStr">
        <is>
          <t>Аппарат пескоструйный при работе от передвижного компрессора</t>
        </is>
      </c>
      <c r="D65" s="395" t="inlineStr">
        <is>
          <t>маш.-ч</t>
        </is>
      </c>
      <c r="E65" s="341" t="n">
        <v>81.11</v>
      </c>
      <c r="F65" s="405" t="n">
        <v>3.55</v>
      </c>
      <c r="G65" s="333">
        <f>ROUND(E65*F65,2)</f>
        <v/>
      </c>
      <c r="H65" s="334">
        <f>G65/$G$102</f>
        <v/>
      </c>
      <c r="I65" s="333">
        <f>ROUND(F65*Прил.10!$D$12,2)</f>
        <v/>
      </c>
      <c r="J65" s="333">
        <f>ROUND(I65*E65,2)</f>
        <v/>
      </c>
    </row>
    <row r="66" hidden="1" outlineLevel="1" ht="14.25" customFormat="1" customHeight="1" s="301">
      <c r="A66" s="395" t="n">
        <v>49</v>
      </c>
      <c r="B66" s="330" t="n">
        <v>110501</v>
      </c>
      <c r="C66" s="403" t="inlineStr">
        <is>
          <t>Глиномешалки, 4 м3</t>
        </is>
      </c>
      <c r="D66" s="395" t="inlineStr">
        <is>
          <t>маш.-ч</t>
        </is>
      </c>
      <c r="E66" s="341" t="n">
        <v>10.38</v>
      </c>
      <c r="F66" s="405" t="n">
        <v>26.5</v>
      </c>
      <c r="G66" s="333">
        <f>ROUND(E66*F66,2)</f>
        <v/>
      </c>
      <c r="H66" s="334">
        <f>G66/$G$102</f>
        <v/>
      </c>
      <c r="I66" s="333">
        <f>ROUND(F66*Прил.10!$D$12,2)</f>
        <v/>
      </c>
      <c r="J66" s="333">
        <f>ROUND(I66*E66,2)</f>
        <v/>
      </c>
    </row>
    <row r="67" hidden="1" outlineLevel="1" ht="14.25" customFormat="1" customHeight="1" s="301">
      <c r="A67" s="395" t="n">
        <v>50</v>
      </c>
      <c r="B67" s="330" t="n">
        <v>121011</v>
      </c>
      <c r="C67" s="403" t="inlineStr">
        <is>
          <t>Котлы битумные передвижные 400 л</t>
        </is>
      </c>
      <c r="D67" s="395" t="inlineStr">
        <is>
          <t>маш.-ч</t>
        </is>
      </c>
      <c r="E67" s="341" t="n">
        <v>6.82</v>
      </c>
      <c r="F67" s="405" t="n">
        <v>30</v>
      </c>
      <c r="G67" s="333">
        <f>ROUND(E67*F67,2)</f>
        <v/>
      </c>
      <c r="H67" s="334">
        <f>G67/$G$102</f>
        <v/>
      </c>
      <c r="I67" s="333">
        <f>ROUND(F67*Прил.10!$D$12,2)</f>
        <v/>
      </c>
      <c r="J67" s="333">
        <f>ROUND(I67*E67,2)</f>
        <v/>
      </c>
    </row>
    <row r="68" hidden="1" outlineLevel="1" ht="25.5" customFormat="1" customHeight="1" s="301">
      <c r="A68" s="395" t="n">
        <v>51</v>
      </c>
      <c r="B68" s="330" t="n">
        <v>20129</v>
      </c>
      <c r="C68" s="403" t="inlineStr">
        <is>
          <t>Краны башенные при работе на других видах строительства 8 т</t>
        </is>
      </c>
      <c r="D68" s="395" t="inlineStr">
        <is>
          <t>маш.-ч</t>
        </is>
      </c>
      <c r="E68" s="341" t="n">
        <v>1.85</v>
      </c>
      <c r="F68" s="405" t="n">
        <v>86.40000000000001</v>
      </c>
      <c r="G68" s="333">
        <f>ROUND(E68*F68,2)</f>
        <v/>
      </c>
      <c r="H68" s="334">
        <f>G68/$G$102</f>
        <v/>
      </c>
      <c r="I68" s="333">
        <f>ROUND(F68*Прил.10!$D$12,2)</f>
        <v/>
      </c>
      <c r="J68" s="333">
        <f>ROUND(I68*E68,2)</f>
        <v/>
      </c>
    </row>
    <row r="69" hidden="1" outlineLevel="1" ht="14.25" customFormat="1" customHeight="1" s="301">
      <c r="A69" s="395" t="n">
        <v>52</v>
      </c>
      <c r="B69" s="330" t="n">
        <v>40102</v>
      </c>
      <c r="C69" s="403" t="inlineStr">
        <is>
          <t>Электростанции передвижные 4 кВт</t>
        </is>
      </c>
      <c r="D69" s="395" t="inlineStr">
        <is>
          <t>маш.-ч</t>
        </is>
      </c>
      <c r="E69" s="341" t="n">
        <v>5.78</v>
      </c>
      <c r="F69" s="405" t="n">
        <v>27.11</v>
      </c>
      <c r="G69" s="333">
        <f>ROUND(E69*F69,2)</f>
        <v/>
      </c>
      <c r="H69" s="334">
        <f>G69/$G$102</f>
        <v/>
      </c>
      <c r="I69" s="333">
        <f>ROUND(F69*Прил.10!$D$12,2)</f>
        <v/>
      </c>
      <c r="J69" s="333">
        <f>ROUND(I69*E69,2)</f>
        <v/>
      </c>
    </row>
    <row r="70" hidden="1" outlineLevel="1" ht="25.5" customFormat="1" customHeight="1" s="301">
      <c r="A70" s="395" t="n">
        <v>53</v>
      </c>
      <c r="B70" s="330" t="n">
        <v>331100</v>
      </c>
      <c r="C70" s="403" t="inlineStr">
        <is>
          <t>Трамбовки пневматические при работе от передвижных компрессорных станций</t>
        </is>
      </c>
      <c r="D70" s="395" t="inlineStr">
        <is>
          <t>маш.-ч</t>
        </is>
      </c>
      <c r="E70" s="341" t="n">
        <v>252.33</v>
      </c>
      <c r="F70" s="405" t="n">
        <v>0.55</v>
      </c>
      <c r="G70" s="333">
        <f>ROUND(E70*F70,2)</f>
        <v/>
      </c>
      <c r="H70" s="334">
        <f>G70/$G$102</f>
        <v/>
      </c>
      <c r="I70" s="333">
        <f>ROUND(F70*Прил.10!$D$12,2)</f>
        <v/>
      </c>
      <c r="J70" s="333">
        <f>ROUND(I70*E70,2)</f>
        <v/>
      </c>
    </row>
    <row r="71" hidden="1" outlineLevel="1" ht="14.25" customFormat="1" customHeight="1" s="301">
      <c r="A71" s="395" t="n">
        <v>54</v>
      </c>
      <c r="B71" s="330" t="n">
        <v>330301</v>
      </c>
      <c r="C71" s="403" t="inlineStr">
        <is>
          <t>Машины шлифовальные электрические</t>
        </is>
      </c>
      <c r="D71" s="395" t="inlineStr">
        <is>
          <t>маш.-ч</t>
        </is>
      </c>
      <c r="E71" s="341" t="n">
        <v>25.62</v>
      </c>
      <c r="F71" s="405" t="n">
        <v>5.13</v>
      </c>
      <c r="G71" s="333">
        <f>ROUND(E71*F71,2)</f>
        <v/>
      </c>
      <c r="H71" s="334">
        <f>G71/$G$102</f>
        <v/>
      </c>
      <c r="I71" s="333">
        <f>ROUND(F71*Прил.10!$D$12,2)</f>
        <v/>
      </c>
      <c r="J71" s="333">
        <f>ROUND(I71*E71,2)</f>
        <v/>
      </c>
    </row>
    <row r="72" hidden="1" outlineLevel="1" ht="25.5" customFormat="1" customHeight="1" s="301">
      <c r="A72" s="395" t="n">
        <v>55</v>
      </c>
      <c r="B72" s="330" t="n">
        <v>30203</v>
      </c>
      <c r="C72" s="403" t="inlineStr">
        <is>
          <t>Домкраты гидравлические грузоподъемностью 63-100 т</t>
        </is>
      </c>
      <c r="D72" s="395" t="inlineStr">
        <is>
          <t>маш.-ч</t>
        </is>
      </c>
      <c r="E72" s="341" t="n">
        <v>140.74</v>
      </c>
      <c r="F72" s="405" t="n">
        <v>0.9</v>
      </c>
      <c r="G72" s="333">
        <f>ROUND(E72*F72,2)</f>
        <v/>
      </c>
      <c r="H72" s="334">
        <f>G72/$G$102</f>
        <v/>
      </c>
      <c r="I72" s="333">
        <f>ROUND(F72*Прил.10!$D$12,2)</f>
        <v/>
      </c>
      <c r="J72" s="333">
        <f>ROUND(I72*E72,2)</f>
        <v/>
      </c>
    </row>
    <row r="73" hidden="1" outlineLevel="1" ht="25.5" customFormat="1" customHeight="1" s="301">
      <c r="A73" s="395" t="n">
        <v>56</v>
      </c>
      <c r="B73" s="330" t="n">
        <v>350701</v>
      </c>
      <c r="C73" s="403" t="inlineStr">
        <is>
          <t>Станция насосная для привода гидродомкратов</t>
        </is>
      </c>
      <c r="D73" s="395" t="inlineStr">
        <is>
          <t>маш.-ч</t>
        </is>
      </c>
      <c r="E73" s="341" t="n">
        <v>61.8</v>
      </c>
      <c r="F73" s="405" t="n">
        <v>1.82</v>
      </c>
      <c r="G73" s="333">
        <f>ROUND(E73*F73,2)</f>
        <v/>
      </c>
      <c r="H73" s="334">
        <f>G73/$G$102</f>
        <v/>
      </c>
      <c r="I73" s="333">
        <f>ROUND(F73*Прил.10!$D$12,2)</f>
        <v/>
      </c>
      <c r="J73" s="333">
        <f>ROUND(I73*E73,2)</f>
        <v/>
      </c>
    </row>
    <row r="74" hidden="1" outlineLevel="1" ht="25.5" customFormat="1" customHeight="1" s="301">
      <c r="A74" s="395" t="n">
        <v>57</v>
      </c>
      <c r="B74" s="330" t="n">
        <v>30404</v>
      </c>
      <c r="C74" s="403" t="inlineStr">
        <is>
          <t>Лебедки электрические тяговым усилием до 31,39 кН (3,2 т)</t>
        </is>
      </c>
      <c r="D74" s="395" t="inlineStr">
        <is>
          <t>маш.-ч</t>
        </is>
      </c>
      <c r="E74" s="341" t="n">
        <v>13.08</v>
      </c>
      <c r="F74" s="405" t="n">
        <v>6.9</v>
      </c>
      <c r="G74" s="333">
        <f>ROUND(E74*F74,2)</f>
        <v/>
      </c>
      <c r="H74" s="334">
        <f>G74/$G$102</f>
        <v/>
      </c>
      <c r="I74" s="333">
        <f>ROUND(F74*Прил.10!$D$12,2)</f>
        <v/>
      </c>
      <c r="J74" s="333">
        <f>ROUND(I74*E74,2)</f>
        <v/>
      </c>
    </row>
    <row r="75" hidden="1" outlineLevel="1" ht="14.25" customFormat="1" customHeight="1" s="301">
      <c r="A75" s="395" t="n">
        <v>58</v>
      </c>
      <c r="B75" s="330" t="n">
        <v>111100</v>
      </c>
      <c r="C75" s="403" t="inlineStr">
        <is>
          <t>Вибратор глубинный</t>
        </is>
      </c>
      <c r="D75" s="395" t="inlineStr">
        <is>
          <t>маш.-ч</t>
        </is>
      </c>
      <c r="E75" s="341" t="n">
        <v>46.46</v>
      </c>
      <c r="F75" s="405" t="n">
        <v>1.9</v>
      </c>
      <c r="G75" s="333">
        <f>ROUND(E75*F75,2)</f>
        <v/>
      </c>
      <c r="H75" s="334">
        <f>G75/$G$102</f>
        <v/>
      </c>
      <c r="I75" s="333">
        <f>ROUND(F75*Прил.10!$D$12,2)</f>
        <v/>
      </c>
      <c r="J75" s="333">
        <f>ROUND(I75*E75,2)</f>
        <v/>
      </c>
    </row>
    <row r="76" hidden="1" outlineLevel="1" ht="25.5" customFormat="1" customHeight="1" s="301">
      <c r="A76" s="395" t="n">
        <v>59</v>
      </c>
      <c r="B76" s="330" t="n">
        <v>400002</v>
      </c>
      <c r="C76" s="403" t="inlineStr">
        <is>
          <t>Автомобили бортовые, грузоподъемность до 8 т</t>
        </is>
      </c>
      <c r="D76" s="395" t="inlineStr">
        <is>
          <t>маш.-ч</t>
        </is>
      </c>
      <c r="E76" s="341" t="n">
        <v>0.74</v>
      </c>
      <c r="F76" s="405" t="n">
        <v>107.3</v>
      </c>
      <c r="G76" s="333">
        <f>ROUND(E76*F76,2)</f>
        <v/>
      </c>
      <c r="H76" s="334">
        <f>G76/$G$102</f>
        <v/>
      </c>
      <c r="I76" s="333">
        <f>ROUND(F76*Прил.10!$D$12,2)</f>
        <v/>
      </c>
      <c r="J76" s="333">
        <f>ROUND(I76*E76,2)</f>
        <v/>
      </c>
    </row>
    <row r="77" hidden="1" outlineLevel="1" ht="25.5" customFormat="1" customHeight="1" s="301">
      <c r="A77" s="395" t="n">
        <v>60</v>
      </c>
      <c r="B77" s="330" t="n">
        <v>41000</v>
      </c>
      <c r="C77" s="403" t="inlineStr">
        <is>
          <t>Преобразователи сварочные с номинальным сварочным током 315-500 А</t>
        </is>
      </c>
      <c r="D77" s="395" t="inlineStr">
        <is>
          <t>маш.-ч</t>
        </is>
      </c>
      <c r="E77" s="341" t="n">
        <v>6.26</v>
      </c>
      <c r="F77" s="405" t="n">
        <v>12.31</v>
      </c>
      <c r="G77" s="333">
        <f>ROUND(E77*F77,2)</f>
        <v/>
      </c>
      <c r="H77" s="334">
        <f>G77/$G$102</f>
        <v/>
      </c>
      <c r="I77" s="333">
        <f>ROUND(F77*Прил.10!$D$12,2)</f>
        <v/>
      </c>
      <c r="J77" s="333">
        <f>ROUND(I77*E77,2)</f>
        <v/>
      </c>
    </row>
    <row r="78" hidden="1" outlineLevel="1" ht="25.5" customFormat="1" customHeight="1" s="301">
      <c r="A78" s="395" t="n">
        <v>61</v>
      </c>
      <c r="B78" s="330" t="n">
        <v>400111</v>
      </c>
      <c r="C78" s="403" t="inlineStr">
        <is>
          <t>Полуприцепы общего назначения, грузоподъемность 12 т</t>
        </is>
      </c>
      <c r="D78" s="395" t="inlineStr">
        <is>
          <t>маш.-ч</t>
        </is>
      </c>
      <c r="E78" s="341" t="n">
        <v>5.96</v>
      </c>
      <c r="F78" s="405" t="n">
        <v>12</v>
      </c>
      <c r="G78" s="333">
        <f>ROUND(E78*F78,2)</f>
        <v/>
      </c>
      <c r="H78" s="334">
        <f>G78/$G$102</f>
        <v/>
      </c>
      <c r="I78" s="333">
        <f>ROUND(F78*Прил.10!$D$12,2)</f>
        <v/>
      </c>
      <c r="J78" s="333">
        <f>ROUND(I78*E78,2)</f>
        <v/>
      </c>
    </row>
    <row r="79" hidden="1" outlineLevel="1" ht="25.5" customFormat="1" customHeight="1" s="301">
      <c r="A79" s="395" t="n">
        <v>62</v>
      </c>
      <c r="B79" s="330" t="n">
        <v>350202</v>
      </c>
      <c r="C79" s="403" t="inlineStr">
        <is>
          <t>Маслонасосы шестеренные, производительность м3/час 2,3</t>
        </is>
      </c>
      <c r="D79" s="395" t="inlineStr">
        <is>
          <t>маш.-ч</t>
        </is>
      </c>
      <c r="E79" s="341" t="n">
        <v>61.32</v>
      </c>
      <c r="F79" s="405" t="n">
        <v>0.9</v>
      </c>
      <c r="G79" s="333">
        <f>ROUND(E79*F79,2)</f>
        <v/>
      </c>
      <c r="H79" s="334">
        <f>G79/$G$102</f>
        <v/>
      </c>
      <c r="I79" s="333">
        <f>ROUND(F79*Прил.10!$D$12,2)</f>
        <v/>
      </c>
      <c r="J79" s="333">
        <f>ROUND(I79*E79,2)</f>
        <v/>
      </c>
    </row>
    <row r="80" hidden="1" outlineLevel="1" ht="25.5" customFormat="1" customHeight="1" s="301">
      <c r="A80" s="395" t="n">
        <v>63</v>
      </c>
      <c r="B80" s="330" t="n">
        <v>30403</v>
      </c>
      <c r="C80" s="403" t="inlineStr">
        <is>
          <t>Лебедки электрические тяговым усилием 19,62 кН (2 т)</t>
        </is>
      </c>
      <c r="D80" s="395" t="inlineStr">
        <is>
          <t>маш.-ч</t>
        </is>
      </c>
      <c r="E80" s="341" t="n">
        <v>6.94</v>
      </c>
      <c r="F80" s="405" t="n">
        <v>6.66</v>
      </c>
      <c r="G80" s="333">
        <f>ROUND(E80*F80,2)</f>
        <v/>
      </c>
      <c r="H80" s="334">
        <f>G80/$G$102</f>
        <v/>
      </c>
      <c r="I80" s="333">
        <f>ROUND(F80*Прил.10!$D$12,2)</f>
        <v/>
      </c>
      <c r="J80" s="333">
        <f>ROUND(I80*E80,2)</f>
        <v/>
      </c>
    </row>
    <row r="81" hidden="1" outlineLevel="1" ht="14.25" customFormat="1" customHeight="1" s="301">
      <c r="A81" s="395" t="n">
        <v>64</v>
      </c>
      <c r="B81" s="330" t="n">
        <v>153101</v>
      </c>
      <c r="C81" s="403" t="inlineStr">
        <is>
          <t>Катки дорожные самоходные гладкие 5 т</t>
        </is>
      </c>
      <c r="D81" s="395" t="inlineStr">
        <is>
          <t>маш.-ч</t>
        </is>
      </c>
      <c r="E81" s="341" t="n">
        <v>0.32</v>
      </c>
      <c r="F81" s="405" t="n">
        <v>112.14</v>
      </c>
      <c r="G81" s="333">
        <f>ROUND(E81*F81,2)</f>
        <v/>
      </c>
      <c r="H81" s="334">
        <f>G81/$G$102</f>
        <v/>
      </c>
      <c r="I81" s="333">
        <f>ROUND(F81*Прил.10!$D$12,2)</f>
        <v/>
      </c>
      <c r="J81" s="333">
        <f>ROUND(I81*E81,2)</f>
        <v/>
      </c>
    </row>
    <row r="82" hidden="1" outlineLevel="1" ht="25.5" customFormat="1" customHeight="1" s="301">
      <c r="A82" s="395" t="n">
        <v>65</v>
      </c>
      <c r="B82" s="330" t="n">
        <v>332101</v>
      </c>
      <c r="C82" s="403" t="inlineStr">
        <is>
          <t>Установки для изготовления бандажей, диафрагм, пряжек</t>
        </is>
      </c>
      <c r="D82" s="395" t="inlineStr">
        <is>
          <t>маш.-ч</t>
        </is>
      </c>
      <c r="E82" s="341" t="n">
        <v>10.58</v>
      </c>
      <c r="F82" s="405" t="n">
        <v>2.16</v>
      </c>
      <c r="G82" s="333">
        <f>ROUND(E82*F82,2)</f>
        <v/>
      </c>
      <c r="H82" s="334">
        <f>G82/$G$102</f>
        <v/>
      </c>
      <c r="I82" s="333">
        <f>ROUND(F82*Прил.10!$D$12,2)</f>
        <v/>
      </c>
      <c r="J82" s="333">
        <f>ROUND(I82*E82,2)</f>
        <v/>
      </c>
    </row>
    <row r="83" hidden="1" outlineLevel="1" ht="14.25" customFormat="1" customHeight="1" s="301">
      <c r="A83" s="395" t="n">
        <v>66</v>
      </c>
      <c r="B83" s="330" t="n">
        <v>40504</v>
      </c>
      <c r="C83" s="403" t="inlineStr">
        <is>
          <t>Аппарат для газовой сварки и резки</t>
        </is>
      </c>
      <c r="D83" s="395" t="inlineStr">
        <is>
          <t>маш.-ч</t>
        </is>
      </c>
      <c r="E83" s="341" t="n">
        <v>17.48</v>
      </c>
      <c r="F83" s="405" t="n">
        <v>1.2</v>
      </c>
      <c r="G83" s="333">
        <f>ROUND(E83*F83,2)</f>
        <v/>
      </c>
      <c r="H83" s="334">
        <f>G83/$G$102</f>
        <v/>
      </c>
      <c r="I83" s="333">
        <f>ROUND(F83*Прил.10!$D$12,2)</f>
        <v/>
      </c>
      <c r="J83" s="333">
        <f>ROUND(I83*E83,2)</f>
        <v/>
      </c>
    </row>
    <row r="84" hidden="1" outlineLevel="1" ht="38.25" customFormat="1" customHeight="1" s="301">
      <c r="A84" s="395" t="n">
        <v>67</v>
      </c>
      <c r="B84" s="330" t="n">
        <v>330804</v>
      </c>
      <c r="C84" s="403" t="inlineStr">
        <is>
          <t>Молотки при работе от передвижных компрессорных станций отбойные пневматические</t>
        </is>
      </c>
      <c r="D84" s="395" t="inlineStr">
        <is>
          <t>маш.-ч</t>
        </is>
      </c>
      <c r="E84" s="341" t="n">
        <v>11.43</v>
      </c>
      <c r="F84" s="405" t="n">
        <v>1.53</v>
      </c>
      <c r="G84" s="333">
        <f>ROUND(E84*F84,2)</f>
        <v/>
      </c>
      <c r="H84" s="334">
        <f>G84/$G$102</f>
        <v/>
      </c>
      <c r="I84" s="333">
        <f>ROUND(F84*Прил.10!$D$12,2)</f>
        <v/>
      </c>
      <c r="J84" s="333">
        <f>ROUND(I84*E84,2)</f>
        <v/>
      </c>
    </row>
    <row r="85" hidden="1" outlineLevel="1" ht="25.5" customFormat="1" customHeight="1" s="301">
      <c r="A85" s="395" t="n">
        <v>68</v>
      </c>
      <c r="B85" s="330" t="n">
        <v>30401</v>
      </c>
      <c r="C85" s="403" t="inlineStr">
        <is>
          <t>Лебедки электрические тяговым усилием до 5,79 кН (0,59 т)</t>
        </is>
      </c>
      <c r="D85" s="395" t="inlineStr">
        <is>
          <t>маш.-ч</t>
        </is>
      </c>
      <c r="E85" s="341" t="n">
        <v>6.74</v>
      </c>
      <c r="F85" s="405" t="n">
        <v>1.7</v>
      </c>
      <c r="G85" s="333">
        <f>ROUND(E85*F85,2)</f>
        <v/>
      </c>
      <c r="H85" s="334">
        <f>G85/$G$102</f>
        <v/>
      </c>
      <c r="I85" s="333">
        <f>ROUND(F85*Прил.10!$D$12,2)</f>
        <v/>
      </c>
      <c r="J85" s="333">
        <f>ROUND(I85*E85,2)</f>
        <v/>
      </c>
    </row>
    <row r="86" hidden="1" outlineLevel="1" ht="25.5" customFormat="1" customHeight="1" s="301">
      <c r="A86" s="395" t="n">
        <v>69</v>
      </c>
      <c r="B86" s="330" t="n">
        <v>30305</v>
      </c>
      <c r="C86" s="403" t="inlineStr">
        <is>
          <t>Лебедки ручные и рычажные тяговым усилием 31,39 кН (3,2 т)</t>
        </is>
      </c>
      <c r="D86" s="395" t="inlineStr">
        <is>
          <t>маш.-ч</t>
        </is>
      </c>
      <c r="E86" s="341" t="n">
        <v>3.03</v>
      </c>
      <c r="F86" s="405" t="n">
        <v>3.12</v>
      </c>
      <c r="G86" s="333">
        <f>ROUND(E86*F86,2)</f>
        <v/>
      </c>
      <c r="H86" s="334">
        <f>G86/$G$102</f>
        <v/>
      </c>
      <c r="I86" s="333">
        <f>ROUND(F86*Прил.10!$D$12,2)</f>
        <v/>
      </c>
      <c r="J86" s="333">
        <f>ROUND(I86*E86,2)</f>
        <v/>
      </c>
    </row>
    <row r="87" hidden="1" outlineLevel="1" ht="25.5" customFormat="1" customHeight="1" s="301">
      <c r="A87" s="395" t="n">
        <v>70</v>
      </c>
      <c r="B87" s="330" t="n">
        <v>30303</v>
      </c>
      <c r="C87" s="403" t="inlineStr">
        <is>
          <t>Лебедки ручные и рычажные тяговым усилием 14,72 кН (1,5 т)</t>
        </is>
      </c>
      <c r="D87" s="395" t="inlineStr">
        <is>
          <t>маш.-ч</t>
        </is>
      </c>
      <c r="E87" s="341" t="n">
        <v>12.02</v>
      </c>
      <c r="F87" s="405" t="n">
        <v>0.7</v>
      </c>
      <c r="G87" s="333">
        <f>ROUND(E87*F87,2)</f>
        <v/>
      </c>
      <c r="H87" s="334">
        <f>G87/$G$102</f>
        <v/>
      </c>
      <c r="I87" s="333">
        <f>ROUND(F87*Прил.10!$D$12,2)</f>
        <v/>
      </c>
      <c r="J87" s="333">
        <f>ROUND(I87*E87,2)</f>
        <v/>
      </c>
    </row>
    <row r="88" hidden="1" outlineLevel="1" ht="25.5" customFormat="1" customHeight="1" s="301">
      <c r="A88" s="395" t="n">
        <v>71</v>
      </c>
      <c r="B88" s="330" t="n">
        <v>400051</v>
      </c>
      <c r="C88" s="403" t="inlineStr">
        <is>
          <t>Автомобиль-самосвал, грузоподъемность до 7 т</t>
        </is>
      </c>
      <c r="D88" s="395" t="inlineStr">
        <is>
          <t>маш.-ч</t>
        </is>
      </c>
      <c r="E88" s="341" t="n">
        <v>0.07000000000000001</v>
      </c>
      <c r="F88" s="405" t="n">
        <v>111</v>
      </c>
      <c r="G88" s="333">
        <f>ROUND(E88*F88,2)</f>
        <v/>
      </c>
      <c r="H88" s="334">
        <f>G88/$G$102</f>
        <v/>
      </c>
      <c r="I88" s="333">
        <f>ROUND(F88*Прил.10!$D$12,2)</f>
        <v/>
      </c>
      <c r="J88" s="333">
        <f>ROUND(I88*E88,2)</f>
        <v/>
      </c>
    </row>
    <row r="89" hidden="1" outlineLevel="1" ht="14.25" customFormat="1" customHeight="1" s="301">
      <c r="A89" s="395" t="n">
        <v>72</v>
      </c>
      <c r="B89" s="330" t="n">
        <v>331103</v>
      </c>
      <c r="C89" s="403" t="inlineStr">
        <is>
          <t>Трамбовки электрические</t>
        </is>
      </c>
      <c r="D89" s="395" t="inlineStr">
        <is>
          <t>маш.-ч</t>
        </is>
      </c>
      <c r="E89" s="341" t="n">
        <v>0.88</v>
      </c>
      <c r="F89" s="405" t="n">
        <v>6.7</v>
      </c>
      <c r="G89" s="333">
        <f>ROUND(E89*F89,2)</f>
        <v/>
      </c>
      <c r="H89" s="334">
        <f>G89/$G$102</f>
        <v/>
      </c>
      <c r="I89" s="333">
        <f>ROUND(F89*Прил.10!$D$12,2)</f>
        <v/>
      </c>
      <c r="J89" s="333">
        <f>ROUND(I89*E89,2)</f>
        <v/>
      </c>
    </row>
    <row r="90" hidden="1" outlineLevel="1" ht="14.25" customFormat="1" customHeight="1" s="301">
      <c r="A90" s="395" t="n">
        <v>73</v>
      </c>
      <c r="B90" s="330" t="n">
        <v>151700</v>
      </c>
      <c r="C90" s="403" t="inlineStr">
        <is>
          <t>Установки для подогрева стыков</t>
        </is>
      </c>
      <c r="D90" s="395" t="inlineStr">
        <is>
          <t>маш.-ч</t>
        </is>
      </c>
      <c r="E90" s="341" t="n">
        <v>0.09</v>
      </c>
      <c r="F90" s="405" t="n">
        <v>36.9</v>
      </c>
      <c r="G90" s="333">
        <f>ROUND(E90*F90,2)</f>
        <v/>
      </c>
      <c r="H90" s="334">
        <f>G90/$G$102</f>
        <v/>
      </c>
      <c r="I90" s="333">
        <f>ROUND(F90*Прил.10!$D$12,2)</f>
        <v/>
      </c>
      <c r="J90" s="333">
        <f>ROUND(I90*E90,2)</f>
        <v/>
      </c>
    </row>
    <row r="91" hidden="1" outlineLevel="1" ht="38.25" customFormat="1" customHeight="1" s="301">
      <c r="A91" s="395" t="n">
        <v>74</v>
      </c>
      <c r="B91" s="330" t="n">
        <v>70117</v>
      </c>
      <c r="C91" s="403" t="inlineStr">
        <is>
          <t>Бульдозеры при работе на сооружении магистральных трубопроводов 96 кВт (130 л.с.)</t>
        </is>
      </c>
      <c r="D91" s="395" t="inlineStr">
        <is>
          <t>маш.-ч</t>
        </is>
      </c>
      <c r="E91" s="341" t="n">
        <v>0.02</v>
      </c>
      <c r="F91" s="405" t="n">
        <v>149.2</v>
      </c>
      <c r="G91" s="333">
        <f>ROUND(E91*F91,2)</f>
        <v/>
      </c>
      <c r="H91" s="334">
        <f>G91/$G$102</f>
        <v/>
      </c>
      <c r="I91" s="333">
        <f>ROUND(F91*Прил.10!$D$12,2)</f>
        <v/>
      </c>
      <c r="J91" s="333">
        <f>ROUND(I91*E91,2)</f>
        <v/>
      </c>
    </row>
    <row r="92" hidden="1" outlineLevel="1" ht="14.25" customFormat="1" customHeight="1" s="301">
      <c r="A92" s="395" t="n">
        <v>75</v>
      </c>
      <c r="B92" s="330" t="n">
        <v>111301</v>
      </c>
      <c r="C92" s="403" t="inlineStr">
        <is>
          <t>Вибратор поверхностный</t>
        </is>
      </c>
      <c r="D92" s="395" t="inlineStr">
        <is>
          <t>маш.-ч</t>
        </is>
      </c>
      <c r="E92" s="341" t="n">
        <v>4.06</v>
      </c>
      <c r="F92" s="405" t="n">
        <v>0.5</v>
      </c>
      <c r="G92" s="333">
        <f>ROUND(E92*F92,2)</f>
        <v/>
      </c>
      <c r="H92" s="334">
        <f>G92/$G$102</f>
        <v/>
      </c>
      <c r="I92" s="333">
        <f>ROUND(F92*Прил.10!$D$12,2)</f>
        <v/>
      </c>
      <c r="J92" s="333">
        <f>ROUND(I92*E92,2)</f>
        <v/>
      </c>
    </row>
    <row r="93" hidden="1" outlineLevel="1" ht="14.25" customFormat="1" customHeight="1" s="301">
      <c r="A93" s="395" t="n">
        <v>76</v>
      </c>
      <c r="B93" s="330" t="n">
        <v>331532</v>
      </c>
      <c r="C93" s="403" t="inlineStr">
        <is>
          <t>Пила цепная электрическая</t>
        </is>
      </c>
      <c r="D93" s="395" t="inlineStr">
        <is>
          <t>маш.-ч</t>
        </is>
      </c>
      <c r="E93" s="341" t="n">
        <v>0.62</v>
      </c>
      <c r="F93" s="405" t="n">
        <v>3.27</v>
      </c>
      <c r="G93" s="333">
        <f>ROUND(E93*F93,2)</f>
        <v/>
      </c>
      <c r="H93" s="334">
        <f>G93/$G$102</f>
        <v/>
      </c>
      <c r="I93" s="333">
        <f>ROUND(F93*Прил.10!$D$12,2)</f>
        <v/>
      </c>
      <c r="J93" s="333">
        <f>ROUND(I93*E93,2)</f>
        <v/>
      </c>
    </row>
    <row r="94" hidden="1" outlineLevel="1" ht="63.75" customFormat="1" customHeight="1" s="301">
      <c r="A94" s="395" t="n">
        <v>77</v>
      </c>
      <c r="B94" s="330" t="n">
        <v>41401</v>
      </c>
      <c r="C94" s="403" t="inlineStr">
        <is>
          <t>Электрические печи для сушки сварочных материалов с регулированием температуры в пределах от 80 °С до 500 °С при работе от передвижных электростанций</t>
        </is>
      </c>
      <c r="D94" s="395" t="inlineStr">
        <is>
          <t>маш.-ч</t>
        </is>
      </c>
      <c r="E94" s="341" t="n">
        <v>0.32</v>
      </c>
      <c r="F94" s="405" t="n">
        <v>3.62</v>
      </c>
      <c r="G94" s="333">
        <f>ROUND(E94*F94,2)</f>
        <v/>
      </c>
      <c r="H94" s="334">
        <f>G94/$G$102</f>
        <v/>
      </c>
      <c r="I94" s="333">
        <f>ROUND(F94*Прил.10!$D$12,2)</f>
        <v/>
      </c>
      <c r="J94" s="333">
        <f>ROUND(I94*E94,2)</f>
        <v/>
      </c>
    </row>
    <row r="95" hidden="1" outlineLevel="1" ht="51" customFormat="1" customHeight="1" s="301">
      <c r="A95" s="395" t="n">
        <v>78</v>
      </c>
      <c r="B95" s="330" t="n">
        <v>41400</v>
      </c>
      <c r="C95" s="403" t="inlineStr">
        <is>
          <t>Электрические печи для сушки сварочных материалов с регулированием температуры в пределах от 80 °С до 500 °С</t>
        </is>
      </c>
      <c r="D95" s="395" t="inlineStr">
        <is>
          <t>маш.-ч</t>
        </is>
      </c>
      <c r="E95" s="341" t="n">
        <v>0.13</v>
      </c>
      <c r="F95" s="405" t="n">
        <v>6.7</v>
      </c>
      <c r="G95" s="333">
        <f>ROUND(E95*F95,2)</f>
        <v/>
      </c>
      <c r="H95" s="334">
        <f>G95/$G$102</f>
        <v/>
      </c>
      <c r="I95" s="333">
        <f>ROUND(F95*Прил.10!$D$12,2)</f>
        <v/>
      </c>
      <c r="J95" s="333">
        <f>ROUND(I95*E95,2)</f>
        <v/>
      </c>
    </row>
    <row r="96" hidden="1" outlineLevel="1" ht="25.5" customFormat="1" customHeight="1" s="301">
      <c r="A96" s="395" t="n">
        <v>79</v>
      </c>
      <c r="B96" s="330" t="n">
        <v>251703</v>
      </c>
      <c r="C96" s="403" t="inlineStr">
        <is>
          <t>Вагонетки неопрокидные, вместимость до 1,5 м3</t>
        </is>
      </c>
      <c r="D96" s="395" t="inlineStr">
        <is>
          <t>маш.-ч</t>
        </is>
      </c>
      <c r="E96" s="341" t="n">
        <v>1.68</v>
      </c>
      <c r="F96" s="405" t="n">
        <v>0.5</v>
      </c>
      <c r="G96" s="333">
        <f>ROUND(E96*F96,2)</f>
        <v/>
      </c>
      <c r="H96" s="334">
        <f>G96/$G$102</f>
        <v/>
      </c>
      <c r="I96" s="333">
        <f>ROUND(F96*Прил.10!$D$12,2)</f>
        <v/>
      </c>
      <c r="J96" s="333">
        <f>ROUND(I96*E96,2)</f>
        <v/>
      </c>
    </row>
    <row r="97" hidden="1" outlineLevel="1" ht="14.25" customFormat="1" customHeight="1" s="301">
      <c r="A97" s="395" t="n">
        <v>80</v>
      </c>
      <c r="B97" s="330" t="n">
        <v>331006</v>
      </c>
      <c r="C97" s="403" t="inlineStr">
        <is>
          <t>Станок трубонарезной</t>
        </is>
      </c>
      <c r="D97" s="395" t="inlineStr">
        <is>
          <t>маш.-ч</t>
        </is>
      </c>
      <c r="E97" s="341" t="n">
        <v>0.02</v>
      </c>
      <c r="F97" s="405" t="n">
        <v>30.46</v>
      </c>
      <c r="G97" s="333">
        <f>ROUND(E97*F97,2)</f>
        <v/>
      </c>
      <c r="H97" s="334">
        <f>G97/$G$102</f>
        <v/>
      </c>
      <c r="I97" s="333">
        <f>ROUND(F97*Прил.10!$D$12,2)</f>
        <v/>
      </c>
      <c r="J97" s="333">
        <f>ROUND(I97*E97,2)</f>
        <v/>
      </c>
    </row>
    <row r="98" hidden="1" outlineLevel="1" ht="14.25" customFormat="1" customHeight="1" s="301">
      <c r="A98" s="395" t="n">
        <v>81</v>
      </c>
      <c r="B98" s="330" t="n">
        <v>331004</v>
      </c>
      <c r="C98" s="403" t="inlineStr">
        <is>
          <t>Станок токарно-винторезный</t>
        </is>
      </c>
      <c r="D98" s="395" t="inlineStr">
        <is>
          <t>маш.-ч</t>
        </is>
      </c>
      <c r="E98" s="341" t="n">
        <v>0.02</v>
      </c>
      <c r="F98" s="405" t="n">
        <v>19.76</v>
      </c>
      <c r="G98" s="333">
        <f>ROUND(E98*F98,2)</f>
        <v/>
      </c>
      <c r="H98" s="334">
        <f>G98/$G$102</f>
        <v/>
      </c>
      <c r="I98" s="333">
        <f>ROUND(F98*Прил.10!$D$12,2)</f>
        <v/>
      </c>
      <c r="J98" s="333">
        <f>ROUND(I98*E98,2)</f>
        <v/>
      </c>
    </row>
    <row r="99" hidden="1" outlineLevel="1" ht="14.25" customFormat="1" customHeight="1" s="301">
      <c r="A99" s="395" t="n">
        <v>82</v>
      </c>
      <c r="B99" s="330" t="n">
        <v>330206</v>
      </c>
      <c r="C99" s="403" t="inlineStr">
        <is>
          <t>Дрели электрические</t>
        </is>
      </c>
      <c r="D99" s="395" t="inlineStr">
        <is>
          <t>маш.-ч</t>
        </is>
      </c>
      <c r="E99" s="341" t="n">
        <v>0.16</v>
      </c>
      <c r="F99" s="405" t="n">
        <v>1.95</v>
      </c>
      <c r="G99" s="333">
        <f>ROUND(E99*F99,2)</f>
        <v/>
      </c>
      <c r="H99" s="334">
        <f>G99/$G$102</f>
        <v/>
      </c>
      <c r="I99" s="333">
        <f>ROUND(F99*Прил.10!$D$12,2)</f>
        <v/>
      </c>
      <c r="J99" s="333">
        <f>ROUND(I99*E99,2)</f>
        <v/>
      </c>
    </row>
    <row r="100" hidden="1" outlineLevel="1" ht="14.25" customFormat="1" customHeight="1" s="301">
      <c r="A100" s="395" t="n">
        <v>83</v>
      </c>
      <c r="B100" s="330" t="n">
        <v>350451</v>
      </c>
      <c r="C100" s="403" t="inlineStr">
        <is>
          <t>Пресс гидравлический с электроприводом</t>
        </is>
      </c>
      <c r="D100" s="395" t="inlineStr">
        <is>
          <t>маш.-ч</t>
        </is>
      </c>
      <c r="E100" s="341" t="n">
        <v>0.26</v>
      </c>
      <c r="F100" s="405" t="n">
        <v>1.11</v>
      </c>
      <c r="G100" s="333">
        <f>ROUND(E100*F100,2)</f>
        <v/>
      </c>
      <c r="H100" s="334">
        <f>G100/$G$102</f>
        <v/>
      </c>
      <c r="I100" s="333">
        <f>ROUND(F100*Прил.10!$D$12,2)</f>
        <v/>
      </c>
      <c r="J100" s="333">
        <f>ROUND(I100*E100,2)</f>
        <v/>
      </c>
    </row>
    <row r="101" collapsed="1" ht="14.25" customFormat="1" customHeight="1" s="301">
      <c r="A101" s="395" t="n"/>
      <c r="B101" s="395" t="n"/>
      <c r="C101" s="403" t="inlineStr">
        <is>
          <t>Итого прочие машины и механизмы</t>
        </is>
      </c>
      <c r="D101" s="395" t="n"/>
      <c r="E101" s="404" t="n"/>
      <c r="F101" s="333" t="n"/>
      <c r="G101" s="340">
        <f>SUM(G38:G100)</f>
        <v/>
      </c>
      <c r="H101" s="334">
        <f>G101/G102</f>
        <v/>
      </c>
      <c r="I101" s="333" t="n"/>
      <c r="J101" s="340">
        <f>SUM(J38:J100)</f>
        <v/>
      </c>
    </row>
    <row r="102" ht="25.5" customFormat="1" customHeight="1" s="301">
      <c r="A102" s="395" t="n"/>
      <c r="B102" s="395" t="n"/>
      <c r="C102" s="402" t="inlineStr">
        <is>
          <t>Итого по разделу «Машины и механизмы»</t>
        </is>
      </c>
      <c r="D102" s="395" t="n"/>
      <c r="E102" s="404" t="n"/>
      <c r="F102" s="333" t="n"/>
      <c r="G102" s="333">
        <f>G101+G37</f>
        <v/>
      </c>
      <c r="H102" s="212" t="n">
        <v>1</v>
      </c>
      <c r="I102" s="213" t="n"/>
      <c r="J102" s="238">
        <f>J101+J37</f>
        <v/>
      </c>
    </row>
    <row r="103" ht="14.25" customFormat="1" customHeight="1" s="301">
      <c r="A103" s="395" t="n"/>
      <c r="B103" s="402" t="inlineStr">
        <is>
          <t>Оборудование</t>
        </is>
      </c>
      <c r="C103" s="461" t="n"/>
      <c r="D103" s="461" t="n"/>
      <c r="E103" s="461" t="n"/>
      <c r="F103" s="461" t="n"/>
      <c r="G103" s="461" t="n"/>
      <c r="H103" s="462" t="n"/>
      <c r="I103" s="218" t="n"/>
      <c r="J103" s="218" t="n"/>
    </row>
    <row r="104">
      <c r="A104" s="395" t="n"/>
      <c r="B104" s="403" t="inlineStr">
        <is>
          <t>Основное оборудование</t>
        </is>
      </c>
      <c r="C104" s="461" t="n"/>
      <c r="D104" s="461" t="n"/>
      <c r="E104" s="461" t="n"/>
      <c r="F104" s="461" t="n"/>
      <c r="G104" s="461" t="n"/>
      <c r="H104" s="462" t="n"/>
      <c r="I104" s="218" t="n"/>
      <c r="J104" s="218" t="n"/>
      <c r="K104" s="301" t="n"/>
      <c r="L104" s="301" t="n"/>
    </row>
    <row r="105" ht="25.5" customHeight="1" s="279">
      <c r="A105" s="395" t="n">
        <v>84</v>
      </c>
      <c r="B105" s="330" t="inlineStr">
        <is>
          <t>БЦ.10.24</t>
        </is>
      </c>
      <c r="C105" s="403" t="inlineStr">
        <is>
          <t>Автотрансформатор 150000/220/110</t>
        </is>
      </c>
      <c r="D105" s="395" t="inlineStr">
        <is>
          <t>шт.</t>
        </is>
      </c>
      <c r="E105" s="337" t="n">
        <v>2</v>
      </c>
      <c r="F105" s="333">
        <f>ROUND(I105/Прил.10!D14,2)</f>
        <v/>
      </c>
      <c r="G105" s="333">
        <f>ROUND(E105*F105,2)</f>
        <v/>
      </c>
      <c r="H105" s="334">
        <f>G105/$G$112</f>
        <v/>
      </c>
      <c r="I105" s="333" t="n">
        <v>253773584.91</v>
      </c>
      <c r="J105" s="333">
        <f>ROUND(I105*E105,2)</f>
        <v/>
      </c>
      <c r="K105" s="301" t="n"/>
      <c r="L105" s="301" t="n"/>
      <c r="M105" s="301" t="n"/>
      <c r="N105" s="301" t="n"/>
    </row>
    <row r="106">
      <c r="A106" s="395" t="n"/>
      <c r="B106" s="395" t="n"/>
      <c r="C106" s="403" t="inlineStr">
        <is>
          <t>Итого основное оборудование</t>
        </is>
      </c>
      <c r="D106" s="395" t="n"/>
      <c r="E106" s="337" t="n"/>
      <c r="F106" s="405" t="n"/>
      <c r="G106" s="333">
        <f>G105</f>
        <v/>
      </c>
      <c r="H106" s="406">
        <f>H105</f>
        <v/>
      </c>
      <c r="I106" s="340" t="n"/>
      <c r="J106" s="333">
        <f>J105</f>
        <v/>
      </c>
      <c r="K106" s="301" t="n"/>
      <c r="L106" s="301" t="n"/>
    </row>
    <row r="107" ht="38.25" customHeight="1" s="279">
      <c r="A107" s="395" t="n">
        <v>85</v>
      </c>
      <c r="B107" s="330" t="inlineStr">
        <is>
          <t>БЦ.60.59</t>
        </is>
      </c>
      <c r="C107" s="403" t="inlineStr">
        <is>
          <t>Ограничитель перенапряжения 220 кВ</t>
        </is>
      </c>
      <c r="D107" s="395" t="inlineStr">
        <is>
          <t>1 фазн.
компл.</t>
        </is>
      </c>
      <c r="E107" s="337" t="n">
        <v>6</v>
      </c>
      <c r="F107" s="333">
        <f>ROUND(I107/Прил.10!D14,2)</f>
        <v/>
      </c>
      <c r="G107" s="333">
        <f>ROUND(E107*F107,2)</f>
        <v/>
      </c>
      <c r="H107" s="334">
        <f>G107/$G$112</f>
        <v/>
      </c>
      <c r="I107" s="333" t="n">
        <v>141802.5</v>
      </c>
      <c r="J107" s="333">
        <f>ROUND(I107*E107,2)</f>
        <v/>
      </c>
      <c r="K107" s="301" t="n"/>
      <c r="L107" s="301" t="n"/>
      <c r="M107" s="301" t="n"/>
      <c r="N107" s="301" t="n"/>
    </row>
    <row r="108" ht="25.5" customHeight="1" s="279">
      <c r="A108" s="395" t="n">
        <v>86</v>
      </c>
      <c r="B108" s="330" t="inlineStr">
        <is>
          <t>БЦ.60.48</t>
        </is>
      </c>
      <c r="C108" s="403" t="inlineStr">
        <is>
          <t>Ограничитель напряжения 110 кВ</t>
        </is>
      </c>
      <c r="D108" s="395" t="inlineStr">
        <is>
          <t>1 фазн.
компл.</t>
        </is>
      </c>
      <c r="E108" s="337" t="n">
        <v>6</v>
      </c>
      <c r="F108" s="333">
        <f>ROUND(I108/Прил.10!D14,2)</f>
        <v/>
      </c>
      <c r="G108" s="333">
        <f>ROUND(E108*F108,2)</f>
        <v/>
      </c>
      <c r="H108" s="334">
        <f>G108/$G$112</f>
        <v/>
      </c>
      <c r="I108" s="333" t="n">
        <v>45990</v>
      </c>
      <c r="J108" s="333">
        <f>ROUND(I108*E108,2)</f>
        <v/>
      </c>
      <c r="K108" s="301" t="n"/>
      <c r="L108" s="301" t="n"/>
      <c r="M108" s="301" t="n"/>
      <c r="N108" s="301" t="n"/>
    </row>
    <row r="109" ht="25.5" customHeight="1" s="279">
      <c r="A109" s="395" t="n">
        <v>87</v>
      </c>
      <c r="B109" s="330" t="inlineStr">
        <is>
          <t>БЦ.60.28</t>
        </is>
      </c>
      <c r="C109" s="403" t="inlineStr">
        <is>
          <t>Ограничитель перенапряжений 10 кВ</t>
        </is>
      </c>
      <c r="D109" s="395" t="inlineStr">
        <is>
          <t>1 фазн.
компл.</t>
        </is>
      </c>
      <c r="E109" s="337" t="n">
        <v>6</v>
      </c>
      <c r="F109" s="333">
        <f>ROUND(I109/Прил.10!D14,2)</f>
        <v/>
      </c>
      <c r="G109" s="333">
        <f>ROUND(E109*F109,2)</f>
        <v/>
      </c>
      <c r="H109" s="334">
        <f>G109/$G$112</f>
        <v/>
      </c>
      <c r="I109" s="333" t="n">
        <v>8320</v>
      </c>
      <c r="J109" s="333">
        <f>ROUND(I109*E109,2)</f>
        <v/>
      </c>
      <c r="K109" s="301" t="n"/>
      <c r="L109" s="301" t="n"/>
      <c r="M109" s="301" t="n"/>
      <c r="N109" s="301" t="n"/>
    </row>
    <row r="110">
      <c r="A110" s="395" t="n"/>
      <c r="B110" s="395" t="n"/>
      <c r="C110" s="403" t="inlineStr">
        <is>
          <t>Итого прочее оборудование</t>
        </is>
      </c>
      <c r="D110" s="395" t="n"/>
      <c r="E110" s="341" t="n"/>
      <c r="F110" s="405" t="n"/>
      <c r="G110" s="333">
        <f>SUM(G107:G109)</f>
        <v/>
      </c>
      <c r="H110" s="406">
        <f>SUM(H107:H109)</f>
        <v/>
      </c>
      <c r="I110" s="340" t="n"/>
      <c r="J110" s="333">
        <f>SUM(J107:J109)</f>
        <v/>
      </c>
      <c r="K110" s="301" t="n"/>
      <c r="L110" s="301" t="n"/>
    </row>
    <row r="111">
      <c r="A111" s="395" t="n"/>
      <c r="B111" s="395" t="n"/>
      <c r="C111" s="402" t="inlineStr">
        <is>
          <t>Итого по разделу «Оборудование»</t>
        </is>
      </c>
      <c r="D111" s="395" t="n"/>
      <c r="E111" s="404" t="n"/>
      <c r="F111" s="405" t="n"/>
      <c r="G111" s="333">
        <f>G110+G106</f>
        <v/>
      </c>
      <c r="H111" s="406">
        <f>H110+H106</f>
        <v/>
      </c>
      <c r="I111" s="340" t="n"/>
      <c r="J111" s="333">
        <f>J110+J106</f>
        <v/>
      </c>
      <c r="K111" s="301" t="n"/>
      <c r="L111" s="301" t="n"/>
    </row>
    <row r="112" ht="25.5" customHeight="1" s="279">
      <c r="A112" s="395" t="n"/>
      <c r="B112" s="395" t="n"/>
      <c r="C112" s="403" t="inlineStr">
        <is>
          <t>в том числе технологическое оборудование</t>
        </is>
      </c>
      <c r="D112" s="395" t="n"/>
      <c r="E112" s="220" t="n"/>
      <c r="F112" s="405" t="n"/>
      <c r="G112" s="333">
        <f>G111</f>
        <v/>
      </c>
      <c r="H112" s="406" t="n"/>
      <c r="I112" s="340" t="n"/>
      <c r="J112" s="333">
        <f>J111</f>
        <v/>
      </c>
      <c r="K112" s="301" t="n"/>
      <c r="L112" s="301" t="n"/>
    </row>
    <row r="113" ht="14.25" customFormat="1" customHeight="1" s="301">
      <c r="A113" s="395" t="n"/>
      <c r="B113" s="402" t="inlineStr">
        <is>
          <t>Материалы</t>
        </is>
      </c>
      <c r="C113" s="461" t="n"/>
      <c r="D113" s="461" t="n"/>
      <c r="E113" s="461" t="n"/>
      <c r="F113" s="461" t="n"/>
      <c r="G113" s="461" t="n"/>
      <c r="H113" s="462" t="n"/>
      <c r="I113" s="218" t="n"/>
      <c r="J113" s="218" t="n"/>
    </row>
    <row r="114" ht="14.25" customFormat="1" customHeight="1" s="301">
      <c r="A114" s="396" t="n"/>
      <c r="B114" s="398" t="inlineStr">
        <is>
          <t>Основные материалы</t>
        </is>
      </c>
      <c r="C114" s="468" t="n"/>
      <c r="D114" s="468" t="n"/>
      <c r="E114" s="468" t="n"/>
      <c r="F114" s="468" t="n"/>
      <c r="G114" s="468" t="n"/>
      <c r="H114" s="469" t="n"/>
      <c r="I114" s="232" t="n"/>
      <c r="J114" s="232" t="n"/>
    </row>
    <row r="115" ht="14.25" customFormat="1" customHeight="1" s="301">
      <c r="A115" s="395" t="n">
        <v>88</v>
      </c>
      <c r="B115" s="395" t="inlineStr">
        <is>
          <t>01.3.04.06-0003</t>
        </is>
      </c>
      <c r="C115" s="403" t="inlineStr">
        <is>
          <t>Масло трансформаторное ГК</t>
        </is>
      </c>
      <c r="D115" s="395" t="inlineStr">
        <is>
          <t>кг</t>
        </is>
      </c>
      <c r="E115" s="404" t="n">
        <v>105600</v>
      </c>
      <c r="F115" s="405" t="n">
        <v>11.07</v>
      </c>
      <c r="G115" s="333">
        <f>ROUND(E115*F115,2)</f>
        <v/>
      </c>
      <c r="H115" s="334">
        <f>G115/$G$358</f>
        <v/>
      </c>
      <c r="I115" s="333">
        <f>ROUND(F115*Прил.10!$D$13,2)</f>
        <v/>
      </c>
      <c r="J115" s="333">
        <f>ROUND(I115*E115,2)</f>
        <v/>
      </c>
    </row>
    <row r="116" ht="25.5" customFormat="1" customHeight="1" s="301">
      <c r="A116" s="395" t="n">
        <v>89</v>
      </c>
      <c r="B116" s="395" t="inlineStr">
        <is>
          <t>05.1.05.16-0040</t>
        </is>
      </c>
      <c r="C116" s="403" t="inlineStr">
        <is>
          <t>Сваи железобетонные С35-1-12-1 (бетон B22,5, расход арматуры 185 кг)</t>
        </is>
      </c>
      <c r="D116" s="395" t="inlineStr">
        <is>
          <t>м3</t>
        </is>
      </c>
      <c r="E116" s="404" t="n">
        <v>142.5</v>
      </c>
      <c r="F116" s="405" t="n">
        <v>5337.26</v>
      </c>
      <c r="G116" s="333">
        <f>ROUND(E116*F116,2)</f>
        <v/>
      </c>
      <c r="H116" s="334">
        <f>G116/$G$358</f>
        <v/>
      </c>
      <c r="I116" s="333">
        <f>ROUND(F116*Прил.10!$D$13,2)</f>
        <v/>
      </c>
      <c r="J116" s="333">
        <f>ROUND(I116*E116,2)</f>
        <v/>
      </c>
    </row>
    <row r="117" ht="38.25" customFormat="1" customHeight="1" s="301">
      <c r="A117" s="395" t="n">
        <v>90</v>
      </c>
      <c r="B117" s="395" t="inlineStr">
        <is>
          <t>23.6.02.03-0010</t>
        </is>
      </c>
      <c r="C117" s="403" t="inlineStr">
        <is>
          <t>Трубы чугунные напорные раструбные, номинальный диаметр 400 мм, толщина стенки 13,8 мм</t>
        </is>
      </c>
      <c r="D117" s="395" t="inlineStr">
        <is>
          <t>м</t>
        </is>
      </c>
      <c r="E117" s="404" t="n">
        <v>528</v>
      </c>
      <c r="F117" s="405" t="n">
        <v>742.4</v>
      </c>
      <c r="G117" s="333">
        <f>ROUND(E117*F117,2)</f>
        <v/>
      </c>
      <c r="H117" s="334">
        <f>G117/$G$358</f>
        <v/>
      </c>
      <c r="I117" s="333">
        <f>ROUND(F117*Прил.10!$D$13,2)</f>
        <v/>
      </c>
      <c r="J117" s="333">
        <f>ROUND(I117*E117,2)</f>
        <v/>
      </c>
    </row>
    <row r="118" ht="14.25" customFormat="1" customHeight="1" s="301">
      <c r="A118" s="395" t="n">
        <v>91</v>
      </c>
      <c r="B118" s="395" t="inlineStr">
        <is>
          <t>22.2.02.07-0003</t>
        </is>
      </c>
      <c r="C118" s="403" t="inlineStr">
        <is>
          <t>Конструкции стальные порталов ОРУ</t>
        </is>
      </c>
      <c r="D118" s="395" t="inlineStr">
        <is>
          <t>т</t>
        </is>
      </c>
      <c r="E118" s="404" t="n">
        <v>16.9971</v>
      </c>
      <c r="F118" s="405" t="n">
        <v>12500</v>
      </c>
      <c r="G118" s="333">
        <f>ROUND(E118*F118,2)</f>
        <v/>
      </c>
      <c r="H118" s="334">
        <f>G118/$G$358</f>
        <v/>
      </c>
      <c r="I118" s="333">
        <f>ROUND(F118*Прил.10!$D$13,2)</f>
        <v/>
      </c>
      <c r="J118" s="333">
        <f>ROUND(I118*E118,2)</f>
        <v/>
      </c>
    </row>
    <row r="119" ht="51" customFormat="1" customHeight="1" s="301">
      <c r="A119" s="395" t="n">
        <v>92</v>
      </c>
      <c r="B119" s="395" t="inlineStr">
        <is>
          <t>07.5.01.01-0003</t>
        </is>
      </c>
      <c r="C119" s="403" t="inlineStr">
        <is>
          <t>Емкости габаритные для хранения жидкостей и газов, без арматуры, поставляемые целиком круглого сечения, масса изделий свыше 3 т</t>
        </is>
      </c>
      <c r="D119" s="395" t="inlineStr">
        <is>
          <t>т</t>
        </is>
      </c>
      <c r="E119" s="404" t="n">
        <v>18</v>
      </c>
      <c r="F119" s="405" t="n">
        <v>10730.85</v>
      </c>
      <c r="G119" s="333">
        <f>ROUND(E119*F119,2)</f>
        <v/>
      </c>
      <c r="H119" s="334">
        <f>G119/$G$358</f>
        <v/>
      </c>
      <c r="I119" s="333">
        <f>ROUND(F119*Прил.10!$D$13,2)</f>
        <v/>
      </c>
      <c r="J119" s="333">
        <f>ROUND(I119*E119,2)</f>
        <v/>
      </c>
    </row>
    <row r="120" ht="25.5" customFormat="1" customHeight="1" s="301">
      <c r="A120" s="395" t="n">
        <v>93</v>
      </c>
      <c r="B120" s="395" t="inlineStr">
        <is>
          <t>05.1.05.16-0039</t>
        </is>
      </c>
      <c r="C120" s="403" t="inlineStr">
        <is>
          <t>Сваи железобетонные С35-1-10-Н (бетон B22,5, расход арматуры 185 кг)</t>
        </is>
      </c>
      <c r="D120" s="395" t="inlineStr">
        <is>
          <t>м3</t>
        </is>
      </c>
      <c r="E120" s="404" t="n">
        <v>34.91</v>
      </c>
      <c r="F120" s="405" t="n">
        <v>4666.19</v>
      </c>
      <c r="G120" s="333">
        <f>ROUND(E120*F120,2)</f>
        <v/>
      </c>
      <c r="H120" s="334">
        <f>G120/$G$358</f>
        <v/>
      </c>
      <c r="I120" s="333">
        <f>ROUND(F120*Прил.10!$D$13,2)</f>
        <v/>
      </c>
      <c r="J120" s="333">
        <f>ROUND(I120*E120,2)</f>
        <v/>
      </c>
    </row>
    <row r="121" ht="14.25" customFormat="1" customHeight="1" s="301">
      <c r="A121" s="395" t="n">
        <v>94</v>
      </c>
      <c r="B121" s="395" t="inlineStr">
        <is>
          <t>22.2.02.07-0041</t>
        </is>
      </c>
      <c r="C121" s="403" t="inlineStr">
        <is>
          <t>Ростверки стальные массой до 0,2т</t>
        </is>
      </c>
      <c r="D121" s="395" t="inlineStr">
        <is>
          <t>т</t>
        </is>
      </c>
      <c r="E121" s="404" t="n">
        <v>16.394</v>
      </c>
      <c r="F121" s="405" t="n">
        <v>8200</v>
      </c>
      <c r="G121" s="333">
        <f>ROUND(E121*F121,2)</f>
        <v/>
      </c>
      <c r="H121" s="334">
        <f>G121/$G$358</f>
        <v/>
      </c>
      <c r="I121" s="333">
        <f>ROUND(F121*Прил.10!$D$13,2)</f>
        <v/>
      </c>
      <c r="J121" s="333">
        <f>ROUND(I121*E121,2)</f>
        <v/>
      </c>
    </row>
    <row r="122" ht="51" customFormat="1" customHeight="1" s="301">
      <c r="A122" s="395" t="n">
        <v>95</v>
      </c>
      <c r="B122" s="330" t="inlineStr">
        <is>
          <t>69.2.02.01-0013</t>
        </is>
      </c>
      <c r="C122" s="319" t="inlineStr">
        <is>
          <t>Клапан стальной вентиляционный герметический МА 01009-1000 (аналог ИА 01009), диаметр 1000 мм, с электроприводом типа Н-Б1-11У3</t>
        </is>
      </c>
      <c r="D122" s="395" t="inlineStr">
        <is>
          <t>шт.</t>
        </is>
      </c>
      <c r="E122" s="330" t="n">
        <v>3</v>
      </c>
      <c r="F122" s="405" t="n">
        <v>30943.83</v>
      </c>
      <c r="G122" s="333">
        <f>ROUND(E122*F122,2)</f>
        <v/>
      </c>
      <c r="H122" s="334">
        <f>G122/$G$358</f>
        <v/>
      </c>
      <c r="I122" s="333">
        <f>ROUND(F122*Прил.10!$D$13,2)</f>
        <v/>
      </c>
      <c r="J122" s="333">
        <f>ROUND(I122*E122,2)</f>
        <v/>
      </c>
    </row>
    <row r="123" ht="51" customFormat="1" customHeight="1" s="301">
      <c r="A123" s="395" t="n">
        <v>96</v>
      </c>
      <c r="B123" s="395" t="inlineStr">
        <is>
          <t>07.2.07.12-0021</t>
        </is>
      </c>
      <c r="C123" s="403" t="inlineStr">
        <is>
          <t>Элементы конструктивные зданий и сооружений с преобладанием горячекатаных профилей, средняя масса сборочной единицы от 0,5 до 1 т</t>
        </is>
      </c>
      <c r="D123" s="395" t="inlineStr">
        <is>
          <t>т</t>
        </is>
      </c>
      <c r="E123" s="404" t="n">
        <v>6.850376</v>
      </c>
      <c r="F123" s="405" t="n">
        <v>7008.5</v>
      </c>
      <c r="G123" s="333">
        <f>ROUND(E123*F123,2)</f>
        <v/>
      </c>
      <c r="H123" s="334">
        <f>G123/$G$358</f>
        <v/>
      </c>
      <c r="I123" s="333">
        <f>ROUND(F123*Прил.10!$D$13,2)</f>
        <v/>
      </c>
      <c r="J123" s="333">
        <f>ROUND(I123*E123,2)</f>
        <v/>
      </c>
    </row>
    <row r="124" ht="25.5" customFormat="1" customHeight="1" s="301">
      <c r="A124" s="395" t="n">
        <v>97</v>
      </c>
      <c r="B124" s="395" t="inlineStr">
        <is>
          <t>02.3.01.02-1008</t>
        </is>
      </c>
      <c r="C124" s="403" t="inlineStr">
        <is>
          <t>Песок природный II класс, мелкий, круглые сита</t>
        </is>
      </c>
      <c r="D124" s="395" t="inlineStr">
        <is>
          <t>м3</t>
        </is>
      </c>
      <c r="E124" s="404" t="n">
        <v>744</v>
      </c>
      <c r="F124" s="405" t="n">
        <v>59.99</v>
      </c>
      <c r="G124" s="333">
        <f>ROUND(E124*F124,2)</f>
        <v/>
      </c>
      <c r="H124" s="334">
        <f>G124/$G$358</f>
        <v/>
      </c>
      <c r="I124" s="333">
        <f>ROUND(F124*Прил.10!$D$13,2)</f>
        <v/>
      </c>
      <c r="J124" s="333">
        <f>ROUND(I124*E124,2)</f>
        <v/>
      </c>
    </row>
    <row r="125" ht="38.25" customFormat="1" customHeight="1" s="301">
      <c r="A125" s="395" t="n">
        <v>98</v>
      </c>
      <c r="B125" s="395" t="inlineStr">
        <is>
          <t>23.6.02.03-0006</t>
        </is>
      </c>
      <c r="C125" s="403" t="inlineStr">
        <is>
          <t>Трубы чугунные напорные раструбные, номинальный диаметр 200 мм, толщина стенки 10,1 мм</t>
        </is>
      </c>
      <c r="D125" s="395" t="inlineStr">
        <is>
          <t>м</t>
        </is>
      </c>
      <c r="E125" s="404" t="n">
        <v>151</v>
      </c>
      <c r="F125" s="405" t="n">
        <v>293.8</v>
      </c>
      <c r="G125" s="333">
        <f>ROUND(E125*F125,2)</f>
        <v/>
      </c>
      <c r="H125" s="334">
        <f>G125/$G$358</f>
        <v/>
      </c>
      <c r="I125" s="333">
        <f>ROUND(F125*Прил.10!$D$13,2)</f>
        <v/>
      </c>
      <c r="J125" s="333">
        <f>ROUND(I125*E125,2)</f>
        <v/>
      </c>
    </row>
    <row r="126" ht="25.5" customFormat="1" customHeight="1" s="301">
      <c r="A126" s="395" t="n">
        <v>99</v>
      </c>
      <c r="B126" s="395" t="inlineStr">
        <is>
          <t>21.2.01.02-0094</t>
        </is>
      </c>
      <c r="C126" s="403" t="inlineStr">
        <is>
          <t>Провод неизолированный для воздушных линий электропередачи АС 300/39</t>
        </is>
      </c>
      <c r="D126" s="395" t="inlineStr">
        <is>
          <t>т</t>
        </is>
      </c>
      <c r="E126" s="404" t="n">
        <v>1.327836</v>
      </c>
      <c r="F126" s="405" t="n">
        <v>32758.86</v>
      </c>
      <c r="G126" s="333">
        <f>ROUND(E126*F126,2)</f>
        <v/>
      </c>
      <c r="H126" s="334">
        <f>G126/$G$358</f>
        <v/>
      </c>
      <c r="I126" s="333">
        <f>ROUND(F126*Прил.10!$D$13,2)</f>
        <v/>
      </c>
      <c r="J126" s="333">
        <f>ROUND(I126*E126,2)</f>
        <v/>
      </c>
    </row>
    <row r="127" ht="63.75" customFormat="1" customHeight="1" s="301">
      <c r="A127" s="395" t="n">
        <v>100</v>
      </c>
      <c r="B127" s="395" t="inlineStr">
        <is>
          <t>07.2.07.12-0012</t>
        </is>
      </c>
      <c r="C127" s="403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0,1 до 0,5 т</t>
        </is>
      </c>
      <c r="D127" s="395" t="inlineStr">
        <is>
          <t>т</t>
        </is>
      </c>
      <c r="E127" s="404" t="n">
        <v>3.519</v>
      </c>
      <c r="F127" s="405" t="n">
        <v>10508</v>
      </c>
      <c r="G127" s="333">
        <f>ROUND(E127*F127,2)</f>
        <v/>
      </c>
      <c r="H127" s="334">
        <f>G127/$G$358</f>
        <v/>
      </c>
      <c r="I127" s="333">
        <f>ROUND(F127*Прил.10!$D$13,2)</f>
        <v/>
      </c>
      <c r="J127" s="333">
        <f>ROUND(I127*E127,2)</f>
        <v/>
      </c>
    </row>
    <row r="128" ht="14.25" customFormat="1" customHeight="1" s="301">
      <c r="A128" s="397" t="n"/>
      <c r="B128" s="313" t="n"/>
      <c r="C128" s="234" t="inlineStr">
        <is>
          <t>Итого основные материалы</t>
        </is>
      </c>
      <c r="D128" s="397" t="n"/>
      <c r="E128" s="236" t="n"/>
      <c r="F128" s="238" t="n"/>
      <c r="G128" s="238">
        <f>SUM(G115:G127)</f>
        <v/>
      </c>
      <c r="H128" s="334">
        <f>G128/$G$358</f>
        <v/>
      </c>
      <c r="I128" s="333" t="n"/>
      <c r="J128" s="238">
        <f>SUM(J115:J127)</f>
        <v/>
      </c>
    </row>
    <row r="129" hidden="1" outlineLevel="1" ht="14.25" customFormat="1" customHeight="1" s="301">
      <c r="A129" s="395" t="n">
        <v>102</v>
      </c>
      <c r="B129" s="395" t="inlineStr">
        <is>
          <t>113-0442</t>
        </is>
      </c>
      <c r="C129" s="403" t="inlineStr">
        <is>
          <t>Краска "Цинол"</t>
        </is>
      </c>
      <c r="D129" s="395" t="inlineStr">
        <is>
          <t>кг</t>
        </is>
      </c>
      <c r="E129" s="404" t="n">
        <v>135.874</v>
      </c>
      <c r="F129" s="405" t="n">
        <v>238.48</v>
      </c>
      <c r="G129" s="333">
        <f>ROUND(E129*F129,2)</f>
        <v/>
      </c>
      <c r="H129" s="334">
        <f>G129/$G$358</f>
        <v/>
      </c>
      <c r="I129" s="333">
        <f>ROUND(F129*Прил.10!$D$13,2)</f>
        <v/>
      </c>
      <c r="J129" s="333">
        <f>ROUND(I129*E129,2)</f>
        <v/>
      </c>
    </row>
    <row r="130" hidden="1" outlineLevel="1" ht="14.25" customFormat="1" customHeight="1" s="301">
      <c r="A130" s="395" t="n">
        <v>103</v>
      </c>
      <c r="B130" s="395" t="inlineStr">
        <is>
          <t>109-0148</t>
        </is>
      </c>
      <c r="C130" s="403" t="inlineStr">
        <is>
          <t>Шнек диаметром 135 мм</t>
        </is>
      </c>
      <c r="D130" s="395" t="inlineStr">
        <is>
          <t>шт.</t>
        </is>
      </c>
      <c r="E130" s="404" t="n">
        <v>46.3424</v>
      </c>
      <c r="F130" s="405" t="n">
        <v>597</v>
      </c>
      <c r="G130" s="333">
        <f>ROUND(E130*F130,2)</f>
        <v/>
      </c>
      <c r="H130" s="334">
        <f>G130/$G$358</f>
        <v/>
      </c>
      <c r="I130" s="333">
        <f>ROUND(F130*Прил.10!$D$13,2)</f>
        <v/>
      </c>
      <c r="J130" s="333">
        <f>ROUND(I130*E130,2)</f>
        <v/>
      </c>
    </row>
    <row r="131" hidden="1" outlineLevel="1" ht="25.5" customFormat="1" customHeight="1" s="301">
      <c r="A131" s="395" t="n">
        <v>104</v>
      </c>
      <c r="B131" s="395" t="inlineStr">
        <is>
          <t>402-0135</t>
        </is>
      </c>
      <c r="C131" s="403" t="inlineStr">
        <is>
          <t>Смесь сухая гидроизоляционная проникающая Гидротэкс-У</t>
        </is>
      </c>
      <c r="D131" s="395" t="inlineStr">
        <is>
          <t>кг</t>
        </is>
      </c>
      <c r="E131" s="404" t="n">
        <v>1398</v>
      </c>
      <c r="F131" s="405" t="n">
        <v>17.81</v>
      </c>
      <c r="G131" s="333">
        <f>ROUND(E131*F131,2)</f>
        <v/>
      </c>
      <c r="H131" s="334">
        <f>G131/$G$358</f>
        <v/>
      </c>
      <c r="I131" s="333">
        <f>ROUND(F131*Прил.10!$D$13,2)</f>
        <v/>
      </c>
      <c r="J131" s="333">
        <f>ROUND(I131*E131,2)</f>
        <v/>
      </c>
    </row>
    <row r="132" hidden="1" outlineLevel="1" ht="25.5" customFormat="1" customHeight="1" s="301">
      <c r="A132" s="395" t="n">
        <v>105</v>
      </c>
      <c r="B132" s="395" t="inlineStr">
        <is>
          <t>401-0049</t>
        </is>
      </c>
      <c r="C132" s="403" t="inlineStr">
        <is>
          <t>Бетон тяжелый, крупность заполнителя 40 мм, класс В25 (М350)</t>
        </is>
      </c>
      <c r="D132" s="395" t="inlineStr">
        <is>
          <t>м3</t>
        </is>
      </c>
      <c r="E132" s="404" t="n">
        <v>34.91</v>
      </c>
      <c r="F132" s="405" t="n">
        <v>700</v>
      </c>
      <c r="G132" s="333">
        <f>ROUND(E132*F132,2)</f>
        <v/>
      </c>
      <c r="H132" s="334">
        <f>G132/$G$358</f>
        <v/>
      </c>
      <c r="I132" s="333">
        <f>ROUND(F132*Прил.10!$D$13,2)</f>
        <v/>
      </c>
      <c r="J132" s="333">
        <f>ROUND(I132*E132,2)</f>
        <v/>
      </c>
    </row>
    <row r="133" hidden="1" outlineLevel="1" ht="63.75" customFormat="1" customHeight="1" s="301">
      <c r="A133" s="395" t="n">
        <v>106</v>
      </c>
      <c r="B133" s="395" t="inlineStr">
        <is>
          <t>103-0190</t>
        </is>
      </c>
      <c r="C133" s="403" t="inlineStr">
        <is>
          <t>Трубы стальные электросварные прямошовные со снятой фаской из стали марок БСт2кп-БСт4кп и БСт2пс-БСт4пс наружный диаметр 219 мм, толщина стенки 6 мм</t>
        </is>
      </c>
      <c r="D133" s="395" t="inlineStr">
        <is>
          <t>м</t>
        </is>
      </c>
      <c r="E133" s="404" t="n">
        <v>110</v>
      </c>
      <c r="F133" s="405" t="n">
        <v>219.85</v>
      </c>
      <c r="G133" s="333">
        <f>ROUND(E133*F133,2)</f>
        <v/>
      </c>
      <c r="H133" s="334">
        <f>G133/$G$358</f>
        <v/>
      </c>
      <c r="I133" s="333">
        <f>ROUND(F133*Прил.10!$D$13,2)</f>
        <v/>
      </c>
      <c r="J133" s="333">
        <f>ROUND(I133*E133,2)</f>
        <v/>
      </c>
    </row>
    <row r="134" hidden="1" outlineLevel="1" ht="25.5" customFormat="1" customHeight="1" s="301">
      <c r="A134" s="395" t="n">
        <v>107</v>
      </c>
      <c r="B134" s="395" t="inlineStr">
        <is>
          <t>110-0132</t>
        </is>
      </c>
      <c r="C134" s="403" t="inlineStr">
        <is>
          <t>Хомуты двухушковые круглого и прямоугольного сечения</t>
        </is>
      </c>
      <c r="D134" s="395" t="inlineStr">
        <is>
          <t>кг</t>
        </is>
      </c>
      <c r="E134" s="404" t="n">
        <v>1582.156</v>
      </c>
      <c r="F134" s="405" t="n">
        <v>14.49</v>
      </c>
      <c r="G134" s="333">
        <f>ROUND(E134*F134,2)</f>
        <v/>
      </c>
      <c r="H134" s="334">
        <f>G134/$G$358</f>
        <v/>
      </c>
      <c r="I134" s="333">
        <f>ROUND(F134*Прил.10!$D$13,2)</f>
        <v/>
      </c>
      <c r="J134" s="333">
        <f>ROUND(I134*E134,2)</f>
        <v/>
      </c>
    </row>
    <row r="135" hidden="1" outlineLevel="1" ht="14.25" customFormat="1" customHeight="1" s="301">
      <c r="A135" s="395" t="n">
        <v>108</v>
      </c>
      <c r="B135" s="395" t="inlineStr">
        <is>
          <t>401-0009</t>
        </is>
      </c>
      <c r="C135" s="403" t="inlineStr">
        <is>
          <t>Бетон тяжелый, класс В25 (М350)</t>
        </is>
      </c>
      <c r="D135" s="395" t="inlineStr">
        <is>
          <t>м3</t>
        </is>
      </c>
      <c r="E135" s="404" t="n">
        <v>27.41</v>
      </c>
      <c r="F135" s="405" t="n">
        <v>725.6900000000001</v>
      </c>
      <c r="G135" s="333">
        <f>ROUND(E135*F135,2)</f>
        <v/>
      </c>
      <c r="H135" s="334">
        <f>G135/$G$358</f>
        <v/>
      </c>
      <c r="I135" s="333">
        <f>ROUND(F135*Прил.10!$D$13,2)</f>
        <v/>
      </c>
      <c r="J135" s="333">
        <f>ROUND(I135*E135,2)</f>
        <v/>
      </c>
    </row>
    <row r="136" hidden="1" outlineLevel="1" ht="14.25" customFormat="1" customHeight="1" s="301">
      <c r="A136" s="395" t="n">
        <v>109</v>
      </c>
      <c r="B136" s="395" t="inlineStr">
        <is>
          <t>401-0246</t>
        </is>
      </c>
      <c r="C136" s="403" t="inlineStr">
        <is>
          <t>Бетон песчаный, класс В15 (М200)</t>
        </is>
      </c>
      <c r="D136" s="395" t="inlineStr">
        <is>
          <t>м3</t>
        </is>
      </c>
      <c r="E136" s="404" t="n">
        <v>38.57</v>
      </c>
      <c r="F136" s="405" t="n">
        <v>490</v>
      </c>
      <c r="G136" s="333">
        <f>ROUND(E136*F136,2)</f>
        <v/>
      </c>
      <c r="H136" s="334">
        <f>G136/$G$358</f>
        <v/>
      </c>
      <c r="I136" s="333">
        <f>ROUND(F136*Прил.10!$D$13,2)</f>
        <v/>
      </c>
      <c r="J136" s="333">
        <f>ROUND(I136*E136,2)</f>
        <v/>
      </c>
    </row>
    <row r="137" hidden="1" outlineLevel="1" ht="38.25" customFormat="1" customHeight="1" s="301">
      <c r="A137" s="395" t="n">
        <v>110</v>
      </c>
      <c r="B137" s="395" t="inlineStr">
        <is>
          <t>507-0600</t>
        </is>
      </c>
      <c r="C137" s="403" t="inlineStr">
        <is>
          <t>Трубы напорные из полиэтилена низкого давления среднего типа, наружным диаметром 200 мм</t>
        </is>
      </c>
      <c r="D137" s="395" t="inlineStr">
        <is>
          <t>10 м</t>
        </is>
      </c>
      <c r="E137" s="404" t="n">
        <v>6.666</v>
      </c>
      <c r="F137" s="405" t="n">
        <v>2316</v>
      </c>
      <c r="G137" s="333">
        <f>ROUND(E137*F137,2)</f>
        <v/>
      </c>
      <c r="H137" s="334">
        <f>G137/$G$358</f>
        <v/>
      </c>
      <c r="I137" s="333">
        <f>ROUND(F137*Прил.10!$D$13,2)</f>
        <v/>
      </c>
      <c r="J137" s="333">
        <f>ROUND(I137*E137,2)</f>
        <v/>
      </c>
    </row>
    <row r="138" hidden="1" outlineLevel="1" ht="14.25" customFormat="1" customHeight="1" s="301">
      <c r="A138" s="395" t="n">
        <v>111</v>
      </c>
      <c r="B138" s="395" t="inlineStr">
        <is>
          <t>113-1779</t>
        </is>
      </c>
      <c r="C138" s="403" t="inlineStr">
        <is>
          <t>Краска огнезащитная</t>
        </is>
      </c>
      <c r="D138" s="395" t="inlineStr">
        <is>
          <t>т</t>
        </is>
      </c>
      <c r="E138" s="404" t="n">
        <v>0.7106</v>
      </c>
      <c r="F138" s="405" t="n">
        <v>20886</v>
      </c>
      <c r="G138" s="333">
        <f>ROUND(E138*F138,2)</f>
        <v/>
      </c>
      <c r="H138" s="334">
        <f>G138/$G$358</f>
        <v/>
      </c>
      <c r="I138" s="333">
        <f>ROUND(F138*Прил.10!$D$13,2)</f>
        <v/>
      </c>
      <c r="J138" s="333">
        <f>ROUND(I138*E138,2)</f>
        <v/>
      </c>
    </row>
    <row r="139" hidden="1" outlineLevel="1" ht="14.25" customFormat="1" customHeight="1" s="301">
      <c r="A139" s="395" t="n">
        <v>112</v>
      </c>
      <c r="B139" s="395" t="inlineStr">
        <is>
          <t>101-2477</t>
        </is>
      </c>
      <c r="C139" s="403" t="inlineStr">
        <is>
          <t>Лента мастично-полимерная типа «Лиам»</t>
        </is>
      </c>
      <c r="D139" s="395" t="inlineStr">
        <is>
          <t>м2</t>
        </is>
      </c>
      <c r="E139" s="404" t="n">
        <v>504</v>
      </c>
      <c r="F139" s="405" t="n">
        <v>26</v>
      </c>
      <c r="G139" s="333">
        <f>ROUND(E139*F139,2)</f>
        <v/>
      </c>
      <c r="H139" s="334">
        <f>G139/$G$358</f>
        <v/>
      </c>
      <c r="I139" s="333">
        <f>ROUND(F139*Прил.10!$D$13,2)</f>
        <v/>
      </c>
      <c r="J139" s="333">
        <f>ROUND(I139*E139,2)</f>
        <v/>
      </c>
    </row>
    <row r="140" hidden="1" outlineLevel="1" ht="25.5" customFormat="1" customHeight="1" s="301">
      <c r="A140" s="395" t="n">
        <v>113</v>
      </c>
      <c r="B140" s="395" t="inlineStr">
        <is>
          <t>201-0783</t>
        </is>
      </c>
      <c r="C140" s="403" t="inlineStr">
        <is>
          <t>Конструкции стальные приспособлений для монтажа</t>
        </is>
      </c>
      <c r="D140" s="395" t="inlineStr">
        <is>
          <t>т</t>
        </is>
      </c>
      <c r="E140" s="404" t="n">
        <v>1.746</v>
      </c>
      <c r="F140" s="405" t="n">
        <v>7441</v>
      </c>
      <c r="G140" s="333">
        <f>ROUND(E140*F140,2)</f>
        <v/>
      </c>
      <c r="H140" s="334">
        <f>G140/$G$358</f>
        <v/>
      </c>
      <c r="I140" s="333">
        <f>ROUND(F140*Прил.10!$D$13,2)</f>
        <v/>
      </c>
      <c r="J140" s="333">
        <f>ROUND(I140*E140,2)</f>
        <v/>
      </c>
    </row>
    <row r="141" hidden="1" outlineLevel="1" ht="63.75" customFormat="1" customHeight="1" s="301">
      <c r="A141" s="395" t="n">
        <v>114</v>
      </c>
      <c r="B141" s="395" t="inlineStr">
        <is>
          <t>103-0161</t>
        </is>
      </c>
      <c r="C141" s="403" t="inlineStr">
        <is>
          <t>Трубы стальные электросварные прямошовные со снятой фаской из стали марок БСт2кп-БСт4кп и БСт2пс-БСт4пс наружный диаметр 108 мм, толщина стенки 4 мм</t>
        </is>
      </c>
      <c r="D141" s="395" t="inlineStr">
        <is>
          <t>м</t>
        </is>
      </c>
      <c r="E141" s="404" t="n">
        <v>174.016</v>
      </c>
      <c r="F141" s="405" t="n">
        <v>74.25</v>
      </c>
      <c r="G141" s="333">
        <f>ROUND(E141*F141,2)</f>
        <v/>
      </c>
      <c r="H141" s="334">
        <f>G141/$G$358</f>
        <v/>
      </c>
      <c r="I141" s="333">
        <f>ROUND(F141*Прил.10!$D$13,2)</f>
        <v/>
      </c>
      <c r="J141" s="333">
        <f>ROUND(I141*E141,2)</f>
        <v/>
      </c>
    </row>
    <row r="142" hidden="1" outlineLevel="1" ht="14.25" customFormat="1" customHeight="1" s="301">
      <c r="A142" s="395" t="n">
        <v>115</v>
      </c>
      <c r="B142" s="395" t="inlineStr">
        <is>
          <t>111-0179</t>
        </is>
      </c>
      <c r="C142" s="403" t="inlineStr">
        <is>
          <t>Изоляторы</t>
        </is>
      </c>
      <c r="D142" s="395" t="inlineStr">
        <is>
          <t>шт.</t>
        </is>
      </c>
      <c r="E142" s="404" t="n">
        <v>242</v>
      </c>
      <c r="F142" s="405" t="n">
        <v>51.5</v>
      </c>
      <c r="G142" s="333">
        <f>ROUND(E142*F142,2)</f>
        <v/>
      </c>
      <c r="H142" s="334">
        <f>G142/$G$358</f>
        <v/>
      </c>
      <c r="I142" s="333">
        <f>ROUND(F142*Прил.10!$D$13,2)</f>
        <v/>
      </c>
      <c r="J142" s="333">
        <f>ROUND(I142*E142,2)</f>
        <v/>
      </c>
    </row>
    <row r="143" hidden="1" outlineLevel="1" ht="38.25" customFormat="1" customHeight="1" s="301">
      <c r="A143" s="395" t="n">
        <v>116</v>
      </c>
      <c r="B143" s="395" t="inlineStr">
        <is>
          <t>Прайс-лист "Уралспецавтоматика" от 15.102012г.</t>
        </is>
      </c>
      <c r="C143" s="403" t="inlineStr">
        <is>
          <t>Ороситель дренчерный ОПДР-15 (260,0)</t>
        </is>
      </c>
      <c r="D143" s="395" t="inlineStr">
        <is>
          <t>1шт</t>
        </is>
      </c>
      <c r="E143" s="404" t="n">
        <v>46</v>
      </c>
      <c r="F143" s="405" t="n">
        <v>260</v>
      </c>
      <c r="G143" s="333">
        <f>ROUND(E143*F143,2)</f>
        <v/>
      </c>
      <c r="H143" s="334">
        <f>G143/$G$358</f>
        <v/>
      </c>
      <c r="I143" s="333">
        <f>ROUND(F143*Прил.10!$D$13,2)</f>
        <v/>
      </c>
      <c r="J143" s="333">
        <f>ROUND(I143*E143,2)</f>
        <v/>
      </c>
    </row>
    <row r="144" hidden="1" outlineLevel="1" ht="38.25" customFormat="1" customHeight="1" s="301">
      <c r="A144" s="395" t="n">
        <v>117</v>
      </c>
      <c r="B144" s="395" t="inlineStr">
        <is>
          <t>103-0747</t>
        </is>
      </c>
      <c r="C144" s="403" t="inlineStr">
        <is>
          <t>Фасонные чугунные соединительные части к чугунным напорным трубам наружным диаметром 125-200 мм</t>
        </is>
      </c>
      <c r="D144" s="395" t="inlineStr">
        <is>
          <t>т</t>
        </is>
      </c>
      <c r="E144" s="404" t="n">
        <v>1.596</v>
      </c>
      <c r="F144" s="405" t="n">
        <v>7204.5</v>
      </c>
      <c r="G144" s="333">
        <f>ROUND(E144*F144,2)</f>
        <v/>
      </c>
      <c r="H144" s="334">
        <f>G144/$G$358</f>
        <v/>
      </c>
      <c r="I144" s="333">
        <f>ROUND(F144*Прил.10!$D$13,2)</f>
        <v/>
      </c>
      <c r="J144" s="333">
        <f>ROUND(I144*E144,2)</f>
        <v/>
      </c>
    </row>
    <row r="145" hidden="1" outlineLevel="1" ht="51" customFormat="1" customHeight="1" s="301">
      <c r="A145" s="395" t="n">
        <v>118</v>
      </c>
      <c r="B145" s="395" t="inlineStr">
        <is>
          <t>302-1714</t>
        </is>
      </c>
      <c r="C145" s="403" t="inlineStr">
        <is>
          <t>Задвижки клиновые с выдвижным шпинделем фланцевые для воды и пара давлением 1 МПа (10 кгс/см2) 30с41нж диаметром 200 мм</t>
        </is>
      </c>
      <c r="D145" s="395" t="inlineStr">
        <is>
          <t>шт.</t>
        </is>
      </c>
      <c r="E145" s="404" t="n">
        <v>2</v>
      </c>
      <c r="F145" s="405" t="n">
        <v>5506.2</v>
      </c>
      <c r="G145" s="333">
        <f>ROUND(E145*F145,2)</f>
        <v/>
      </c>
      <c r="H145" s="334">
        <f>G145/$G$358</f>
        <v/>
      </c>
      <c r="I145" s="333">
        <f>ROUND(F145*Прил.10!$D$13,2)</f>
        <v/>
      </c>
      <c r="J145" s="333">
        <f>ROUND(I145*E145,2)</f>
        <v/>
      </c>
    </row>
    <row r="146" hidden="1" outlineLevel="1" ht="25.5" customFormat="1" customHeight="1" s="301">
      <c r="A146" s="395" t="n">
        <v>119</v>
      </c>
      <c r="B146" s="395" t="inlineStr">
        <is>
          <t>403-0119</t>
        </is>
      </c>
      <c r="C146" s="403" t="inlineStr">
        <is>
          <t>Кольца для колодцев сборные железобетонные диаметром 1000 мм</t>
        </is>
      </c>
      <c r="D146" s="395" t="inlineStr">
        <is>
          <t>м</t>
        </is>
      </c>
      <c r="E146" s="404" t="n">
        <v>18.6</v>
      </c>
      <c r="F146" s="405" t="n">
        <v>589.5599999999999</v>
      </c>
      <c r="G146" s="333">
        <f>ROUND(E146*F146,2)</f>
        <v/>
      </c>
      <c r="H146" s="334">
        <f>G146/$G$358</f>
        <v/>
      </c>
      <c r="I146" s="333">
        <f>ROUND(F146*Прил.10!$D$13,2)</f>
        <v/>
      </c>
      <c r="J146" s="333">
        <f>ROUND(I146*E146,2)</f>
        <v/>
      </c>
    </row>
    <row r="147" hidden="1" outlineLevel="1" ht="14.25" customFormat="1" customHeight="1" s="301">
      <c r="A147" s="395" t="n">
        <v>120</v>
      </c>
      <c r="B147" s="395" t="inlineStr">
        <is>
          <t>101-2536</t>
        </is>
      </c>
      <c r="C147" s="403" t="inlineStr">
        <is>
          <t>Люки чугунные тяжелые</t>
        </is>
      </c>
      <c r="D147" s="395" t="inlineStr">
        <is>
          <t>шт.</t>
        </is>
      </c>
      <c r="E147" s="404" t="n">
        <v>19</v>
      </c>
      <c r="F147" s="405" t="n">
        <v>569.52</v>
      </c>
      <c r="G147" s="333">
        <f>ROUND(E147*F147,2)</f>
        <v/>
      </c>
      <c r="H147" s="334">
        <f>G147/$G$358</f>
        <v/>
      </c>
      <c r="I147" s="333">
        <f>ROUND(F147*Прил.10!$D$13,2)</f>
        <v/>
      </c>
      <c r="J147" s="333">
        <f>ROUND(I147*E147,2)</f>
        <v/>
      </c>
    </row>
    <row r="148" hidden="1" outlineLevel="1" ht="25.5" customFormat="1" customHeight="1" s="301">
      <c r="A148" s="395" t="n">
        <v>121</v>
      </c>
      <c r="B148" s="395" t="inlineStr">
        <is>
          <t>10.1.02.03-0001</t>
        </is>
      </c>
      <c r="C148" s="403" t="inlineStr">
        <is>
          <t>Проволока алюминиевая (АМЦ) диаметром 1,4-1,8 мм</t>
        </is>
      </c>
      <c r="D148" s="395" t="inlineStr">
        <is>
          <t>т</t>
        </is>
      </c>
      <c r="E148" s="404" t="n">
        <v>0.3426</v>
      </c>
      <c r="F148" s="405" t="n">
        <v>30090</v>
      </c>
      <c r="G148" s="333">
        <f>ROUND(E148*F148,2)</f>
        <v/>
      </c>
      <c r="H148" s="334">
        <f>G148/$G$358</f>
        <v/>
      </c>
      <c r="I148" s="333">
        <f>ROUND(F148*Прил.10!$D$13,2)</f>
        <v/>
      </c>
      <c r="J148" s="333">
        <f>ROUND(I148*E148,2)</f>
        <v/>
      </c>
    </row>
    <row r="149" hidden="1" outlineLevel="1" ht="14.25" customFormat="1" customHeight="1" s="301">
      <c r="A149" s="395" t="n">
        <v>122</v>
      </c>
      <c r="B149" s="395" t="inlineStr">
        <is>
          <t>101-1723</t>
        </is>
      </c>
      <c r="C149" s="403" t="inlineStr">
        <is>
          <t>Звено соединительное 28 мм</t>
        </is>
      </c>
      <c r="D149" s="395" t="inlineStr">
        <is>
          <t>шт.</t>
        </is>
      </c>
      <c r="E149" s="404" t="n">
        <v>38</v>
      </c>
      <c r="F149" s="405" t="n">
        <v>248.78</v>
      </c>
      <c r="G149" s="333">
        <f>ROUND(E149*F149,2)</f>
        <v/>
      </c>
      <c r="H149" s="334">
        <f>G149/$G$358</f>
        <v/>
      </c>
      <c r="I149" s="333">
        <f>ROUND(F149*Прил.10!$D$13,2)</f>
        <v/>
      </c>
      <c r="J149" s="333">
        <f>ROUND(I149*E149,2)</f>
        <v/>
      </c>
    </row>
    <row r="150" hidden="1" outlineLevel="1" ht="14.25" customFormat="1" customHeight="1" s="301">
      <c r="A150" s="395" t="n">
        <v>123</v>
      </c>
      <c r="B150" s="395" t="inlineStr">
        <is>
          <t>401-0006</t>
        </is>
      </c>
      <c r="C150" s="403" t="inlineStr">
        <is>
          <t>Бетон тяжелый, класс В15 (М200)</t>
        </is>
      </c>
      <c r="D150" s="395" t="inlineStr">
        <is>
          <t>м3</t>
        </is>
      </c>
      <c r="E150" s="404" t="n">
        <v>15.721</v>
      </c>
      <c r="F150" s="405" t="n">
        <v>592.76</v>
      </c>
      <c r="G150" s="333">
        <f>ROUND(E150*F150,2)</f>
        <v/>
      </c>
      <c r="H150" s="334">
        <f>G150/$G$358</f>
        <v/>
      </c>
      <c r="I150" s="333">
        <f>ROUND(F150*Прил.10!$D$13,2)</f>
        <v/>
      </c>
      <c r="J150" s="333">
        <f>ROUND(I150*E150,2)</f>
        <v/>
      </c>
    </row>
    <row r="151" hidden="1" outlineLevel="1" ht="25.5" customFormat="1" customHeight="1" s="301">
      <c r="A151" s="395" t="n">
        <v>124</v>
      </c>
      <c r="B151" s="395" t="inlineStr">
        <is>
          <t>403-3120</t>
        </is>
      </c>
      <c r="C151" s="403" t="inlineStr">
        <is>
          <t>Плиты железобетонные покрытий, перекрытий и днищ</t>
        </is>
      </c>
      <c r="D151" s="395" t="inlineStr">
        <is>
          <t>м3</t>
        </is>
      </c>
      <c r="E151" s="404" t="n">
        <v>6.4827</v>
      </c>
      <c r="F151" s="405" t="n">
        <v>1382.9</v>
      </c>
      <c r="G151" s="333">
        <f>ROUND(E151*F151,2)</f>
        <v/>
      </c>
      <c r="H151" s="334">
        <f>G151/$G$358</f>
        <v/>
      </c>
      <c r="I151" s="333">
        <f>ROUND(F151*Прил.10!$D$13,2)</f>
        <v/>
      </c>
      <c r="J151" s="333">
        <f>ROUND(I151*E151,2)</f>
        <v/>
      </c>
    </row>
    <row r="152" hidden="1" outlineLevel="1" ht="25.5" customFormat="1" customHeight="1" s="301">
      <c r="A152" s="395" t="n">
        <v>125</v>
      </c>
      <c r="B152" s="395" t="inlineStr">
        <is>
          <t>403-0120</t>
        </is>
      </c>
      <c r="C152" s="403" t="inlineStr">
        <is>
          <t>Кольца для колодцев сборные железобетонные диаметром 1500 мм</t>
        </is>
      </c>
      <c r="D152" s="395" t="inlineStr">
        <is>
          <t>м</t>
        </is>
      </c>
      <c r="E152" s="404" t="n">
        <v>10.57</v>
      </c>
      <c r="F152" s="405" t="n">
        <v>806.47</v>
      </c>
      <c r="G152" s="333">
        <f>ROUND(E152*F152,2)</f>
        <v/>
      </c>
      <c r="H152" s="334">
        <f>G152/$G$358</f>
        <v/>
      </c>
      <c r="I152" s="333">
        <f>ROUND(F152*Прил.10!$D$13,2)</f>
        <v/>
      </c>
      <c r="J152" s="333">
        <f>ROUND(I152*E152,2)</f>
        <v/>
      </c>
    </row>
    <row r="153" hidden="1" outlineLevel="1" ht="25.5" customFormat="1" customHeight="1" s="301">
      <c r="A153" s="395" t="n">
        <v>126</v>
      </c>
      <c r="B153" s="395" t="inlineStr">
        <is>
          <t>101-2737</t>
        </is>
      </c>
      <c r="C153" s="403" t="inlineStr">
        <is>
          <t>Материал рулонный гидроизоляционный TERANAP 431 TP</t>
        </is>
      </c>
      <c r="D153" s="395" t="inlineStr">
        <is>
          <t>м2</t>
        </is>
      </c>
      <c r="E153" s="404" t="n">
        <v>80.4246</v>
      </c>
      <c r="F153" s="405" t="n">
        <v>104.62</v>
      </c>
      <c r="G153" s="333">
        <f>ROUND(E153*F153,2)</f>
        <v/>
      </c>
      <c r="H153" s="334">
        <f>G153/$G$358</f>
        <v/>
      </c>
      <c r="I153" s="333">
        <f>ROUND(F153*Прил.10!$D$13,2)</f>
        <v/>
      </c>
      <c r="J153" s="333">
        <f>ROUND(I153*E153,2)</f>
        <v/>
      </c>
    </row>
    <row r="154" hidden="1" outlineLevel="1" ht="38.25" customFormat="1" customHeight="1" s="301">
      <c r="A154" s="395" t="n">
        <v>127</v>
      </c>
      <c r="B154" s="395" t="inlineStr">
        <is>
          <t>408-0021</t>
        </is>
      </c>
      <c r="C154" s="403" t="inlineStr">
        <is>
          <t>Щебень из природного камня для строительных работ марка 400, фракция 5(3)-10 мм</t>
        </is>
      </c>
      <c r="D154" s="395" t="inlineStr">
        <is>
          <t>м3</t>
        </is>
      </c>
      <c r="E154" s="404" t="n">
        <v>62.4</v>
      </c>
      <c r="F154" s="405" t="n">
        <v>131.08</v>
      </c>
      <c r="G154" s="333">
        <f>ROUND(E154*F154,2)</f>
        <v/>
      </c>
      <c r="H154" s="334">
        <f>G154/$G$358</f>
        <v/>
      </c>
      <c r="I154" s="333">
        <f>ROUND(F154*Прил.10!$D$13,2)</f>
        <v/>
      </c>
      <c r="J154" s="333">
        <f>ROUND(I154*E154,2)</f>
        <v/>
      </c>
    </row>
    <row r="155" hidden="1" outlineLevel="1" ht="38.25" customFormat="1" customHeight="1" s="301">
      <c r="A155" s="395" t="n">
        <v>128</v>
      </c>
      <c r="B155" s="395" t="inlineStr">
        <is>
          <t>102-0008</t>
        </is>
      </c>
      <c r="C155" s="403" t="inlineStr">
        <is>
          <t>Лесоматериалы круглые хвойных пород для строительства диаметром 14-24 см, длиной 3-6,5 м</t>
        </is>
      </c>
      <c r="D155" s="395" t="inlineStr">
        <is>
          <t>м3</t>
        </is>
      </c>
      <c r="E155" s="404" t="n">
        <v>14.0704</v>
      </c>
      <c r="F155" s="405" t="n">
        <v>558.33</v>
      </c>
      <c r="G155" s="333">
        <f>ROUND(E155*F155,2)</f>
        <v/>
      </c>
      <c r="H155" s="334">
        <f>G155/$G$358</f>
        <v/>
      </c>
      <c r="I155" s="333">
        <f>ROUND(F155*Прил.10!$D$13,2)</f>
        <v/>
      </c>
      <c r="J155" s="333">
        <f>ROUND(I155*E155,2)</f>
        <v/>
      </c>
    </row>
    <row r="156" hidden="1" outlineLevel="1" ht="51" customFormat="1" customHeight="1" s="301">
      <c r="A156" s="395" t="n">
        <v>129</v>
      </c>
      <c r="B156" s="395" t="inlineStr">
        <is>
          <t>301-1163</t>
        </is>
      </c>
      <c r="C156" s="403" t="inlineStr">
        <is>
          <t>Грязевики из стальных труб и толстолистовой стали, наружным диаметром входного патрубка 273 мм, наружным диаметром корпуса 530 мм</t>
        </is>
      </c>
      <c r="D156" s="395" t="inlineStr">
        <is>
          <t>шт.</t>
        </is>
      </c>
      <c r="E156" s="404" t="n">
        <v>2</v>
      </c>
      <c r="F156" s="405" t="n">
        <v>3819</v>
      </c>
      <c r="G156" s="333">
        <f>ROUND(E156*F156,2)</f>
        <v/>
      </c>
      <c r="H156" s="334">
        <f>G156/$G$358</f>
        <v/>
      </c>
      <c r="I156" s="333">
        <f>ROUND(F156*Прил.10!$D$13,2)</f>
        <v/>
      </c>
      <c r="J156" s="333">
        <f>ROUND(I156*E156,2)</f>
        <v/>
      </c>
    </row>
    <row r="157" hidden="1" outlineLevel="1" ht="63.75" customFormat="1" customHeight="1" s="301">
      <c r="A157" s="395" t="n">
        <v>130</v>
      </c>
      <c r="B157" s="395" t="inlineStr">
        <is>
          <t>103-0217</t>
        </is>
      </c>
      <c r="C157" s="403" t="inlineStr">
        <is>
          <t>Трубы стальные электросварные прямошовные и спирально-шовные группы А и Б с сопротивлением по разрыву 38 кгс/мм2, наружный диаметр 426 мм, толщина стенки 6 мм</t>
        </is>
      </c>
      <c r="D157" s="395" t="inlineStr">
        <is>
          <t>м</t>
        </is>
      </c>
      <c r="E157" s="404" t="n">
        <v>12.65</v>
      </c>
      <c r="F157" s="405" t="n">
        <v>513.17</v>
      </c>
      <c r="G157" s="333">
        <f>ROUND(E157*F157,2)</f>
        <v/>
      </c>
      <c r="H157" s="334">
        <f>G157/$G$358</f>
        <v/>
      </c>
      <c r="I157" s="333">
        <f>ROUND(F157*Прил.10!$D$13,2)</f>
        <v/>
      </c>
      <c r="J157" s="333">
        <f>ROUND(I157*E157,2)</f>
        <v/>
      </c>
    </row>
    <row r="158" hidden="1" outlineLevel="1" ht="25.5" customFormat="1" customHeight="1" s="301">
      <c r="A158" s="395" t="n">
        <v>131</v>
      </c>
      <c r="B158" s="395" t="inlineStr">
        <is>
          <t>103-1009</t>
        </is>
      </c>
      <c r="C158" s="403" t="inlineStr">
        <is>
          <t>Фасонные стальные сварные части, диаметр до 800 мм</t>
        </is>
      </c>
      <c r="D158" s="395" t="inlineStr">
        <is>
          <t>т</t>
        </is>
      </c>
      <c r="E158" s="404" t="n">
        <v>0.9889</v>
      </c>
      <c r="F158" s="405" t="n">
        <v>5500</v>
      </c>
      <c r="G158" s="333">
        <f>ROUND(E158*F158,2)</f>
        <v/>
      </c>
      <c r="H158" s="334">
        <f>G158/$G$358</f>
        <v/>
      </c>
      <c r="I158" s="333">
        <f>ROUND(F158*Прил.10!$D$13,2)</f>
        <v/>
      </c>
      <c r="J158" s="333">
        <f>ROUND(I158*E158,2)</f>
        <v/>
      </c>
    </row>
    <row r="159" hidden="1" outlineLevel="1" ht="14.25" customFormat="1" customHeight="1" s="301">
      <c r="A159" s="395" t="n">
        <v>132</v>
      </c>
      <c r="B159" s="395" t="inlineStr">
        <is>
          <t>509-0127</t>
        </is>
      </c>
      <c r="C159" s="403" t="inlineStr">
        <is>
          <t>Ушко двухлапчатое У2-12-16</t>
        </is>
      </c>
      <c r="D159" s="395" t="inlineStr">
        <is>
          <t>шт.</t>
        </is>
      </c>
      <c r="E159" s="404" t="n">
        <v>27</v>
      </c>
      <c r="F159" s="405" t="n">
        <v>194.37</v>
      </c>
      <c r="G159" s="333">
        <f>ROUND(E159*F159,2)</f>
        <v/>
      </c>
      <c r="H159" s="334">
        <f>G159/$G$358</f>
        <v/>
      </c>
      <c r="I159" s="333">
        <f>ROUND(F159*Прил.10!$D$13,2)</f>
        <v/>
      </c>
      <c r="J159" s="333">
        <f>ROUND(I159*E159,2)</f>
        <v/>
      </c>
    </row>
    <row r="160" hidden="1" outlineLevel="1" ht="25.5" customFormat="1" customHeight="1" s="301">
      <c r="A160" s="395" t="n">
        <v>133</v>
      </c>
      <c r="B160" s="395" t="inlineStr">
        <is>
          <t>105-0071</t>
        </is>
      </c>
      <c r="C160" s="403" t="inlineStr">
        <is>
          <t>Шпалы непропитанные для железных дорог 1 тип</t>
        </is>
      </c>
      <c r="D160" s="395" t="inlineStr">
        <is>
          <t>шт.</t>
        </is>
      </c>
      <c r="E160" s="404" t="n">
        <v>19.28</v>
      </c>
      <c r="F160" s="405" t="n">
        <v>266.67</v>
      </c>
      <c r="G160" s="333">
        <f>ROUND(E160*F160,2)</f>
        <v/>
      </c>
      <c r="H160" s="334">
        <f>G160/$G$358</f>
        <v/>
      </c>
      <c r="I160" s="333">
        <f>ROUND(F160*Прил.10!$D$13,2)</f>
        <v/>
      </c>
      <c r="J160" s="333">
        <f>ROUND(I160*E160,2)</f>
        <v/>
      </c>
    </row>
    <row r="161" hidden="1" outlineLevel="1" ht="14.25" customFormat="1" customHeight="1" s="301">
      <c r="A161" s="395" t="n">
        <v>134</v>
      </c>
      <c r="B161" s="395" t="inlineStr">
        <is>
          <t>113-0240</t>
        </is>
      </c>
      <c r="C161" s="403" t="inlineStr">
        <is>
          <t>Эмаль ХС-759 белая</t>
        </is>
      </c>
      <c r="D161" s="395" t="inlineStr">
        <is>
          <t>т</t>
        </is>
      </c>
      <c r="E161" s="404" t="n">
        <v>0.1628</v>
      </c>
      <c r="F161" s="405" t="n">
        <v>26640</v>
      </c>
      <c r="G161" s="333">
        <f>ROUND(E161*F161,2)</f>
        <v/>
      </c>
      <c r="H161" s="334">
        <f>G161/$G$358</f>
        <v/>
      </c>
      <c r="I161" s="333">
        <f>ROUND(F161*Прил.10!$D$13,2)</f>
        <v/>
      </c>
      <c r="J161" s="333">
        <f>ROUND(I161*E161,2)</f>
        <v/>
      </c>
    </row>
    <row r="162" hidden="1" outlineLevel="1" ht="14.25" customFormat="1" customHeight="1" s="301">
      <c r="A162" s="395" t="n">
        <v>135</v>
      </c>
      <c r="B162" s="395" t="inlineStr">
        <is>
          <t>101-1794</t>
        </is>
      </c>
      <c r="C162" s="403" t="inlineStr">
        <is>
          <t>Бризол</t>
        </is>
      </c>
      <c r="D162" s="395" t="inlineStr">
        <is>
          <t>1000 м2</t>
        </is>
      </c>
      <c r="E162" s="404" t="n">
        <v>0.483</v>
      </c>
      <c r="F162" s="405" t="n">
        <v>7800</v>
      </c>
      <c r="G162" s="333">
        <f>ROUND(E162*F162,2)</f>
        <v/>
      </c>
      <c r="H162" s="334">
        <f>G162/$G$358</f>
        <v/>
      </c>
      <c r="I162" s="333">
        <f>ROUND(F162*Прил.10!$D$13,2)</f>
        <v/>
      </c>
      <c r="J162" s="333">
        <f>ROUND(I162*E162,2)</f>
        <v/>
      </c>
    </row>
    <row r="163" hidden="1" outlineLevel="1" ht="38.25" customFormat="1" customHeight="1" s="301">
      <c r="A163" s="395" t="n">
        <v>136</v>
      </c>
      <c r="B163" s="395" t="inlineStr">
        <is>
          <t>201-0778</t>
        </is>
      </c>
      <c r="C163" s="403" t="inlineStr">
        <is>
          <t>Прочие индивидуальные сварные конструкции, масса сборочной единицы до 0,1 т</t>
        </is>
      </c>
      <c r="D163" s="395" t="inlineStr">
        <is>
          <t>т</t>
        </is>
      </c>
      <c r="E163" s="404" t="n">
        <v>0.3502</v>
      </c>
      <c r="F163" s="405" t="n">
        <v>10508</v>
      </c>
      <c r="G163" s="333">
        <f>ROUND(E163*F163,2)</f>
        <v/>
      </c>
      <c r="H163" s="334">
        <f>G163/$G$358</f>
        <v/>
      </c>
      <c r="I163" s="333">
        <f>ROUND(F163*Прил.10!$D$13,2)</f>
        <v/>
      </c>
      <c r="J163" s="333">
        <f>ROUND(I163*E163,2)</f>
        <v/>
      </c>
    </row>
    <row r="164" hidden="1" outlineLevel="1" ht="14.25" customFormat="1" customHeight="1" s="301">
      <c r="A164" s="395" t="n">
        <v>137</v>
      </c>
      <c r="B164" s="395" t="inlineStr">
        <is>
          <t>204-0084</t>
        </is>
      </c>
      <c r="C164" s="403" t="inlineStr">
        <is>
          <t>Сетка из проволоки холоднотянутой</t>
        </is>
      </c>
      <c r="D164" s="395" t="inlineStr">
        <is>
          <t>т</t>
        </is>
      </c>
      <c r="E164" s="404" t="n">
        <v>0.41</v>
      </c>
      <c r="F164" s="405" t="n">
        <v>8800</v>
      </c>
      <c r="G164" s="333">
        <f>ROUND(E164*F164,2)</f>
        <v/>
      </c>
      <c r="H164" s="334">
        <f>G164/$G$358</f>
        <v/>
      </c>
      <c r="I164" s="333">
        <f>ROUND(F164*Прил.10!$D$13,2)</f>
        <v/>
      </c>
      <c r="J164" s="333">
        <f>ROUND(I164*E164,2)</f>
        <v/>
      </c>
    </row>
    <row r="165" hidden="1" outlineLevel="1" ht="25.5" customFormat="1" customHeight="1" s="301">
      <c r="A165" s="395" t="n">
        <v>138</v>
      </c>
      <c r="B165" s="395" t="inlineStr">
        <is>
          <t>401-0063</t>
        </is>
      </c>
      <c r="C165" s="403" t="inlineStr">
        <is>
          <t>Бетон тяжелый, крупность заполнителя 20 мм, класс В7,5 (М100)</t>
        </is>
      </c>
      <c r="D165" s="395" t="inlineStr">
        <is>
          <t>м3</t>
        </is>
      </c>
      <c r="E165" s="404" t="n">
        <v>6.681</v>
      </c>
      <c r="F165" s="405" t="n">
        <v>535.46</v>
      </c>
      <c r="G165" s="333">
        <f>ROUND(E165*F165,2)</f>
        <v/>
      </c>
      <c r="H165" s="334">
        <f>G165/$G$358</f>
        <v/>
      </c>
      <c r="I165" s="333">
        <f>ROUND(F165*Прил.10!$D$13,2)</f>
        <v/>
      </c>
      <c r="J165" s="333">
        <f>ROUND(I165*E165,2)</f>
        <v/>
      </c>
    </row>
    <row r="166" hidden="1" outlineLevel="1" ht="25.5" customFormat="1" customHeight="1" s="301">
      <c r="A166" s="395" t="n">
        <v>139</v>
      </c>
      <c r="B166" s="395" t="inlineStr">
        <is>
          <t>113-0561</t>
        </is>
      </c>
      <c r="C166" s="403" t="inlineStr">
        <is>
          <t>Композиция "Алпол" (на основе термопластичных полимеров)</t>
        </is>
      </c>
      <c r="D166" s="395" t="inlineStr">
        <is>
          <t>кг</t>
        </is>
      </c>
      <c r="E166" s="404" t="n">
        <v>64.623</v>
      </c>
      <c r="F166" s="405" t="n">
        <v>54.99</v>
      </c>
      <c r="G166" s="333">
        <f>ROUND(E166*F166,2)</f>
        <v/>
      </c>
      <c r="H166" s="334">
        <f>G166/$G$358</f>
        <v/>
      </c>
      <c r="I166" s="333">
        <f>ROUND(F166*Прил.10!$D$13,2)</f>
        <v/>
      </c>
      <c r="J166" s="333">
        <f>ROUND(I166*E166,2)</f>
        <v/>
      </c>
    </row>
    <row r="167" hidden="1" outlineLevel="1" ht="14.25" customFormat="1" customHeight="1" s="301">
      <c r="A167" s="395" t="n">
        <v>140</v>
      </c>
      <c r="B167" s="395" t="inlineStr">
        <is>
          <t>101-0311</t>
        </is>
      </c>
      <c r="C167" s="403" t="inlineStr">
        <is>
          <t>Каболка</t>
        </is>
      </c>
      <c r="D167" s="395" t="inlineStr">
        <is>
          <t>т</t>
        </is>
      </c>
      <c r="E167" s="404" t="n">
        <v>0.1181</v>
      </c>
      <c r="F167" s="405" t="n">
        <v>30030</v>
      </c>
      <c r="G167" s="333">
        <f>ROUND(E167*F167,2)</f>
        <v/>
      </c>
      <c r="H167" s="334">
        <f>G167/$G$358</f>
        <v/>
      </c>
      <c r="I167" s="333">
        <f>ROUND(F167*Прил.10!$D$13,2)</f>
        <v/>
      </c>
      <c r="J167" s="333">
        <f>ROUND(I167*E167,2)</f>
        <v/>
      </c>
    </row>
    <row r="168" hidden="1" outlineLevel="1" ht="14.25" customFormat="1" customHeight="1" s="301">
      <c r="A168" s="395" t="n">
        <v>141</v>
      </c>
      <c r="B168" s="395" t="inlineStr">
        <is>
          <t>101-1513</t>
        </is>
      </c>
      <c r="C168" s="403" t="inlineStr">
        <is>
          <t>Электроды диаметром 4 мм Э42</t>
        </is>
      </c>
      <c r="D168" s="395" t="inlineStr">
        <is>
          <t>т</t>
        </is>
      </c>
      <c r="E168" s="404" t="n">
        <v>0.3296</v>
      </c>
      <c r="F168" s="405" t="n">
        <v>10315</v>
      </c>
      <c r="G168" s="333">
        <f>ROUND(E168*F168,2)</f>
        <v/>
      </c>
      <c r="H168" s="334">
        <f>G168/$G$358</f>
        <v/>
      </c>
      <c r="I168" s="333">
        <f>ROUND(F168*Прил.10!$D$13,2)</f>
        <v/>
      </c>
      <c r="J168" s="333">
        <f>ROUND(I168*E168,2)</f>
        <v/>
      </c>
    </row>
    <row r="169" hidden="1" outlineLevel="1" ht="63.75" customFormat="1" customHeight="1" s="301">
      <c r="A169" s="395" t="n">
        <v>142</v>
      </c>
      <c r="B169" s="395" t="inlineStr">
        <is>
          <t>201-0763</t>
        </is>
      </c>
      <c r="C169" s="403" t="inlineStr">
        <is>
          <t>Отдельные конструктивные элементы зданий и сооружений с преобладанием гнутосварных профилей и круглых труб, средняя масса сборочной единицы до 0,1 т</t>
        </is>
      </c>
      <c r="D169" s="395" t="inlineStr">
        <is>
          <t>т</t>
        </is>
      </c>
      <c r="E169" s="404" t="n">
        <v>0.2967</v>
      </c>
      <c r="F169" s="405" t="n">
        <v>11255</v>
      </c>
      <c r="G169" s="333">
        <f>ROUND(E169*F169,2)</f>
        <v/>
      </c>
      <c r="H169" s="334">
        <f>G169/$G$358</f>
        <v/>
      </c>
      <c r="I169" s="333">
        <f>ROUND(F169*Прил.10!$D$13,2)</f>
        <v/>
      </c>
      <c r="J169" s="333">
        <f>ROUND(I169*E169,2)</f>
        <v/>
      </c>
    </row>
    <row r="170" hidden="1" outlineLevel="1" ht="25.5" customFormat="1" customHeight="1" s="301">
      <c r="A170" s="395" t="n">
        <v>143</v>
      </c>
      <c r="B170" s="395" t="inlineStr">
        <is>
          <t>509-0963</t>
        </is>
      </c>
      <c r="C170" s="403" t="inlineStr">
        <is>
          <t>Ткань асбестовая со стеклонитью АСТ-1 толщиной 1,8 мм</t>
        </is>
      </c>
      <c r="D170" s="395" t="inlineStr">
        <is>
          <t>т</t>
        </is>
      </c>
      <c r="E170" s="404" t="n">
        <v>0.048</v>
      </c>
      <c r="F170" s="405" t="n">
        <v>66860</v>
      </c>
      <c r="G170" s="333">
        <f>ROUND(E170*F170,2)</f>
        <v/>
      </c>
      <c r="H170" s="334">
        <f>G170/$G$358</f>
        <v/>
      </c>
      <c r="I170" s="333">
        <f>ROUND(F170*Прил.10!$D$13,2)</f>
        <v/>
      </c>
      <c r="J170" s="333">
        <f>ROUND(I170*E170,2)</f>
        <v/>
      </c>
    </row>
    <row r="171" hidden="1" outlineLevel="1" ht="25.5" customFormat="1" customHeight="1" s="301">
      <c r="A171" s="395" t="n">
        <v>144</v>
      </c>
      <c r="B171" s="395" t="inlineStr">
        <is>
          <t>402-0139</t>
        </is>
      </c>
      <c r="C171" s="403" t="inlineStr">
        <is>
          <t>Смесь сухая гидроизоляционная проникающая Гидротэкс-Ш</t>
        </is>
      </c>
      <c r="D171" s="395" t="inlineStr">
        <is>
          <t>кг</t>
        </is>
      </c>
      <c r="E171" s="404" t="n">
        <v>110.5</v>
      </c>
      <c r="F171" s="405" t="n">
        <v>28.21</v>
      </c>
      <c r="G171" s="333">
        <f>ROUND(E171*F171,2)</f>
        <v/>
      </c>
      <c r="H171" s="334">
        <f>G171/$G$358</f>
        <v/>
      </c>
      <c r="I171" s="333">
        <f>ROUND(F171*Прил.10!$D$13,2)</f>
        <v/>
      </c>
      <c r="J171" s="333">
        <f>ROUND(I171*E171,2)</f>
        <v/>
      </c>
    </row>
    <row r="172" hidden="1" outlineLevel="1" ht="25.5" customFormat="1" customHeight="1" s="301">
      <c r="A172" s="395" t="n">
        <v>145</v>
      </c>
      <c r="B172" s="395" t="inlineStr">
        <is>
          <t>101-0540</t>
        </is>
      </c>
      <c r="C172" s="403" t="inlineStr">
        <is>
          <t>Лента стальная упаковочная, мягкая, нормальной точности 0,7х20-50 мм</t>
        </is>
      </c>
      <c r="D172" s="395" t="inlineStr">
        <is>
          <t>т</t>
        </is>
      </c>
      <c r="E172" s="404" t="n">
        <v>0.3974</v>
      </c>
      <c r="F172" s="405" t="n">
        <v>7590</v>
      </c>
      <c r="G172" s="333">
        <f>ROUND(E172*F172,2)</f>
        <v/>
      </c>
      <c r="H172" s="334">
        <f>G172/$G$358</f>
        <v/>
      </c>
      <c r="I172" s="333">
        <f>ROUND(F172*Прил.10!$D$13,2)</f>
        <v/>
      </c>
      <c r="J172" s="333">
        <f>ROUND(I172*E172,2)</f>
        <v/>
      </c>
    </row>
    <row r="173" hidden="1" outlineLevel="1" ht="25.5" customFormat="1" customHeight="1" s="301">
      <c r="A173" s="395" t="n">
        <v>146</v>
      </c>
      <c r="B173" s="395" t="inlineStr">
        <is>
          <t>101-2065</t>
        </is>
      </c>
      <c r="C173" s="403" t="inlineStr">
        <is>
          <t>Болты с гайками и шайбами оцинкованные, диаметр 24 мм</t>
        </is>
      </c>
      <c r="D173" s="395" t="inlineStr">
        <is>
          <t>кг</t>
        </is>
      </c>
      <c r="E173" s="404" t="n">
        <v>110</v>
      </c>
      <c r="F173" s="405" t="n">
        <v>24.79</v>
      </c>
      <c r="G173" s="333">
        <f>ROUND(E173*F173,2)</f>
        <v/>
      </c>
      <c r="H173" s="334">
        <f>G173/$G$358</f>
        <v/>
      </c>
      <c r="I173" s="333">
        <f>ROUND(F173*Прил.10!$D$13,2)</f>
        <v/>
      </c>
      <c r="J173" s="333">
        <f>ROUND(I173*E173,2)</f>
        <v/>
      </c>
    </row>
    <row r="174" hidden="1" outlineLevel="1" ht="14.25" customFormat="1" customHeight="1" s="301">
      <c r="A174" s="395" t="n">
        <v>147</v>
      </c>
      <c r="B174" s="395" t="inlineStr">
        <is>
          <t>101-1805</t>
        </is>
      </c>
      <c r="C174" s="403" t="inlineStr">
        <is>
          <t>Гвозди строительные</t>
        </is>
      </c>
      <c r="D174" s="395" t="inlineStr">
        <is>
          <t>т</t>
        </is>
      </c>
      <c r="E174" s="404" t="n">
        <v>0.2175</v>
      </c>
      <c r="F174" s="405" t="n">
        <v>11978</v>
      </c>
      <c r="G174" s="333">
        <f>ROUND(E174*F174,2)</f>
        <v/>
      </c>
      <c r="H174" s="334">
        <f>G174/$G$358</f>
        <v/>
      </c>
      <c r="I174" s="333">
        <f>ROUND(F174*Прил.10!$D$13,2)</f>
        <v/>
      </c>
      <c r="J174" s="333">
        <f>ROUND(I174*E174,2)</f>
        <v/>
      </c>
    </row>
    <row r="175" hidden="1" outlineLevel="1" ht="38.25" customFormat="1" customHeight="1" s="301">
      <c r="A175" s="395" t="n">
        <v>148</v>
      </c>
      <c r="B175" s="395" t="inlineStr">
        <is>
          <t>408-0015</t>
        </is>
      </c>
      <c r="C175" s="403" t="inlineStr">
        <is>
          <t>Щебень из природного камня для строительных работ марка 800, фракция 20-40 мм</t>
        </is>
      </c>
      <c r="D175" s="395" t="inlineStr">
        <is>
          <t>м3</t>
        </is>
      </c>
      <c r="E175" s="404" t="n">
        <v>23.1132</v>
      </c>
      <c r="F175" s="405" t="n">
        <v>108.4</v>
      </c>
      <c r="G175" s="333">
        <f>ROUND(E175*F175,2)</f>
        <v/>
      </c>
      <c r="H175" s="334">
        <f>G175/$G$358</f>
        <v/>
      </c>
      <c r="I175" s="333">
        <f>ROUND(F175*Прил.10!$D$13,2)</f>
        <v/>
      </c>
      <c r="J175" s="333">
        <f>ROUND(I175*E175,2)</f>
        <v/>
      </c>
    </row>
    <row r="176" hidden="1" outlineLevel="1" ht="38.25" customFormat="1" customHeight="1" s="301">
      <c r="A176" s="395" t="n">
        <v>149</v>
      </c>
      <c r="B176" s="395" t="inlineStr">
        <is>
          <t>102-0082</t>
        </is>
      </c>
      <c r="C176" s="403" t="inlineStr">
        <is>
          <t>Доски необрезные хвойных пород длиной 4-6,5 м, все ширины, толщиной 44 мм и более, IV сорта</t>
        </is>
      </c>
      <c r="D176" s="395" t="inlineStr">
        <is>
          <t>м3</t>
        </is>
      </c>
      <c r="E176" s="404" t="n">
        <v>4.519</v>
      </c>
      <c r="F176" s="405" t="n">
        <v>550</v>
      </c>
      <c r="G176" s="333">
        <f>ROUND(E176*F176,2)</f>
        <v/>
      </c>
      <c r="H176" s="334">
        <f>G176/$G$358</f>
        <v/>
      </c>
      <c r="I176" s="333">
        <f>ROUND(F176*Прил.10!$D$13,2)</f>
        <v/>
      </c>
      <c r="J176" s="333">
        <f>ROUND(I176*E176,2)</f>
        <v/>
      </c>
    </row>
    <row r="177" hidden="1" outlineLevel="1" ht="38.25" customFormat="1" customHeight="1" s="301">
      <c r="A177" s="395" t="n">
        <v>150</v>
      </c>
      <c r="B177" s="395" t="inlineStr">
        <is>
          <t>507-0596</t>
        </is>
      </c>
      <c r="C177" s="403" t="inlineStr">
        <is>
          <t>Трубы напорные из полиэтилена низкого давления среднего типа, наружным диаметром 125 мм</t>
        </is>
      </c>
      <c r="D177" s="395" t="inlineStr">
        <is>
          <t>10 м</t>
        </is>
      </c>
      <c r="E177" s="404" t="n">
        <v>3.03</v>
      </c>
      <c r="F177" s="405" t="n">
        <v>810.6</v>
      </c>
      <c r="G177" s="333">
        <f>ROUND(E177*F177,2)</f>
        <v/>
      </c>
      <c r="H177" s="334">
        <f>G177/$G$358</f>
        <v/>
      </c>
      <c r="I177" s="333">
        <f>ROUND(F177*Прил.10!$D$13,2)</f>
        <v/>
      </c>
      <c r="J177" s="333">
        <f>ROUND(I177*E177,2)</f>
        <v/>
      </c>
    </row>
    <row r="178" hidden="1" outlineLevel="1" ht="14.25" customFormat="1" customHeight="1" s="301">
      <c r="A178" s="395" t="n">
        <v>151</v>
      </c>
      <c r="B178" s="395" t="inlineStr">
        <is>
          <t>101-0594</t>
        </is>
      </c>
      <c r="C178" s="403" t="inlineStr">
        <is>
          <t>Мастика битумная кровельная горячая</t>
        </is>
      </c>
      <c r="D178" s="395" t="inlineStr">
        <is>
          <t>т</t>
        </is>
      </c>
      <c r="E178" s="404" t="n">
        <v>0.72</v>
      </c>
      <c r="F178" s="405" t="n">
        <v>3390</v>
      </c>
      <c r="G178" s="333">
        <f>ROUND(E178*F178,2)</f>
        <v/>
      </c>
      <c r="H178" s="334">
        <f>G178/$G$358</f>
        <v/>
      </c>
      <c r="I178" s="333">
        <f>ROUND(F178*Прил.10!$D$13,2)</f>
        <v/>
      </c>
      <c r="J178" s="333">
        <f>ROUND(I178*E178,2)</f>
        <v/>
      </c>
    </row>
    <row r="179" hidden="1" outlineLevel="1" ht="14.25" customFormat="1" customHeight="1" s="301">
      <c r="A179" s="395" t="n">
        <v>152</v>
      </c>
      <c r="B179" s="395" t="inlineStr">
        <is>
          <t>113-0194</t>
        </is>
      </c>
      <c r="C179" s="403" t="inlineStr">
        <is>
          <t>Шпатлевка ЭП-00-10 красно-коричневая</t>
        </is>
      </c>
      <c r="D179" s="395" t="inlineStr">
        <is>
          <t>т</t>
        </is>
      </c>
      <c r="E179" s="404" t="n">
        <v>0.0527</v>
      </c>
      <c r="F179" s="405" t="n">
        <v>45140</v>
      </c>
      <c r="G179" s="333">
        <f>ROUND(E179*F179,2)</f>
        <v/>
      </c>
      <c r="H179" s="334">
        <f>G179/$G$358</f>
        <v/>
      </c>
      <c r="I179" s="333">
        <f>ROUND(F179*Прил.10!$D$13,2)</f>
        <v/>
      </c>
      <c r="J179" s="333">
        <f>ROUND(I179*E179,2)</f>
        <v/>
      </c>
    </row>
    <row r="180" hidden="1" outlineLevel="1" ht="14.25" customFormat="1" customHeight="1" s="301">
      <c r="A180" s="395" t="n">
        <v>153</v>
      </c>
      <c r="B180" s="395" t="inlineStr">
        <is>
          <t>411-0041</t>
        </is>
      </c>
      <c r="C180" s="403" t="inlineStr">
        <is>
          <t>Электроэнергия</t>
        </is>
      </c>
      <c r="D180" s="395" t="inlineStr">
        <is>
          <t>кВт-ч</t>
        </is>
      </c>
      <c r="E180" s="404" t="n">
        <v>5664</v>
      </c>
      <c r="F180" s="405" t="n">
        <v>0.4</v>
      </c>
      <c r="G180" s="333">
        <f>ROUND(E180*F180,2)</f>
        <v/>
      </c>
      <c r="H180" s="334">
        <f>G180/$G$358</f>
        <v/>
      </c>
      <c r="I180" s="333">
        <f>ROUND(F180*Прил.10!$D$13,2)</f>
        <v/>
      </c>
      <c r="J180" s="333">
        <f>ROUND(I180*E180,2)</f>
        <v/>
      </c>
    </row>
    <row r="181" hidden="1" outlineLevel="1" ht="14.25" customFormat="1" customHeight="1" s="301">
      <c r="A181" s="395" t="n">
        <v>154</v>
      </c>
      <c r="B181" s="395" t="inlineStr">
        <is>
          <t>113-0210</t>
        </is>
      </c>
      <c r="C181" s="403" t="inlineStr">
        <is>
          <t>Эмаль эпоксидная ЭП-733 зеленая</t>
        </is>
      </c>
      <c r="D181" s="395" t="inlineStr">
        <is>
          <t>т</t>
        </is>
      </c>
      <c r="E181" s="404" t="n">
        <v>0.0466</v>
      </c>
      <c r="F181" s="405" t="n">
        <v>47700</v>
      </c>
      <c r="G181" s="333">
        <f>ROUND(E181*F181,2)</f>
        <v/>
      </c>
      <c r="H181" s="334">
        <f>G181/$G$358</f>
        <v/>
      </c>
      <c r="I181" s="333">
        <f>ROUND(F181*Прил.10!$D$13,2)</f>
        <v/>
      </c>
      <c r="J181" s="333">
        <f>ROUND(I181*E181,2)</f>
        <v/>
      </c>
    </row>
    <row r="182" hidden="1" outlineLevel="1" ht="14.25" customFormat="1" customHeight="1" s="301">
      <c r="A182" s="395" t="n">
        <v>155</v>
      </c>
      <c r="B182" s="395" t="inlineStr">
        <is>
          <t>509-0032</t>
        </is>
      </c>
      <c r="C182" s="403" t="inlineStr">
        <is>
          <t>Зажимы</t>
        </is>
      </c>
      <c r="D182" s="395" t="inlineStr">
        <is>
          <t>100 шт.</t>
        </is>
      </c>
      <c r="E182" s="404" t="n">
        <v>1.21</v>
      </c>
      <c r="F182" s="405" t="n">
        <v>1776</v>
      </c>
      <c r="G182" s="333">
        <f>ROUND(E182*F182,2)</f>
        <v/>
      </c>
      <c r="H182" s="334">
        <f>G182/$G$358</f>
        <v/>
      </c>
      <c r="I182" s="333">
        <f>ROUND(F182*Прил.10!$D$13,2)</f>
        <v/>
      </c>
      <c r="J182" s="333">
        <f>ROUND(I182*E182,2)</f>
        <v/>
      </c>
    </row>
    <row r="183" hidden="1" outlineLevel="1" ht="38.25" customFormat="1" customHeight="1" s="301">
      <c r="A183" s="395" t="n">
        <v>156</v>
      </c>
      <c r="B183" s="395" t="inlineStr">
        <is>
          <t>204-0021</t>
        </is>
      </c>
      <c r="C183" s="403" t="inlineStr">
        <is>
          <t>Горячекатаная арматурная сталь периодического профиля класса А-III, диаметром 10 мм</t>
        </is>
      </c>
      <c r="D183" s="395" t="inlineStr">
        <is>
          <t>т</t>
        </is>
      </c>
      <c r="E183" s="404" t="n">
        <v>0.2655</v>
      </c>
      <c r="F183" s="405" t="n">
        <v>8014.15</v>
      </c>
      <c r="G183" s="333">
        <f>ROUND(E183*F183,2)</f>
        <v/>
      </c>
      <c r="H183" s="334">
        <f>G183/$G$358</f>
        <v/>
      </c>
      <c r="I183" s="333">
        <f>ROUND(F183*Прил.10!$D$13,2)</f>
        <v/>
      </c>
      <c r="J183" s="333">
        <f>ROUND(I183*E183,2)</f>
        <v/>
      </c>
    </row>
    <row r="184" hidden="1" outlineLevel="1" ht="14.25" customFormat="1" customHeight="1" s="301">
      <c r="A184" s="395" t="n">
        <v>157</v>
      </c>
      <c r="B184" s="395" t="inlineStr">
        <is>
          <t>101-1995</t>
        </is>
      </c>
      <c r="C184" s="403" t="inlineStr">
        <is>
          <t>Мастика битумная</t>
        </is>
      </c>
      <c r="D184" s="395" t="inlineStr">
        <is>
          <t>т</t>
        </is>
      </c>
      <c r="E184" s="404" t="n">
        <v>0.6345</v>
      </c>
      <c r="F184" s="405" t="n">
        <v>3316.55</v>
      </c>
      <c r="G184" s="333">
        <f>ROUND(E184*F184,2)</f>
        <v/>
      </c>
      <c r="H184" s="334">
        <f>G184/$G$358</f>
        <v/>
      </c>
      <c r="I184" s="333">
        <f>ROUND(F184*Прил.10!$D$13,2)</f>
        <v/>
      </c>
      <c r="J184" s="333">
        <f>ROUND(I184*E184,2)</f>
        <v/>
      </c>
    </row>
    <row r="185" hidden="1" outlineLevel="1" ht="38.25" customFormat="1" customHeight="1" s="301">
      <c r="A185" s="395" t="n">
        <v>158</v>
      </c>
      <c r="B185" s="395" t="inlineStr">
        <is>
          <t>999-9950</t>
        </is>
      </c>
      <c r="C185" s="403" t="inlineStr">
        <is>
          <t>Вспомогательные ненормируемые материальные ресурсы (2% от оплаты труда рабочих)</t>
        </is>
      </c>
      <c r="D185" s="395" t="inlineStr">
        <is>
          <t>руб.</t>
        </is>
      </c>
      <c r="E185" s="404" t="n">
        <v>2081.8498</v>
      </c>
      <c r="F185" s="405" t="n">
        <v>1</v>
      </c>
      <c r="G185" s="333">
        <f>ROUND(E185*F185,2)</f>
        <v/>
      </c>
      <c r="H185" s="334">
        <f>G185/$G$358</f>
        <v/>
      </c>
      <c r="I185" s="333">
        <f>ROUND(F185*Прил.10!$D$13,2)</f>
        <v/>
      </c>
      <c r="J185" s="333">
        <f>ROUND(I185*E185,2)</f>
        <v/>
      </c>
    </row>
    <row r="186" hidden="1" outlineLevel="1" ht="25.5" customFormat="1" customHeight="1" s="301">
      <c r="A186" s="395" t="n">
        <v>159</v>
      </c>
      <c r="B186" s="395" t="inlineStr">
        <is>
          <t>403-0135</t>
        </is>
      </c>
      <c r="C186" s="403" t="inlineStr">
        <is>
          <t>Кольца для колодцев сборные железобетонные диаметром 2000 мм</t>
        </is>
      </c>
      <c r="D186" s="395" t="inlineStr">
        <is>
          <t>м</t>
        </is>
      </c>
      <c r="E186" s="404" t="n">
        <v>2.074</v>
      </c>
      <c r="F186" s="405" t="n">
        <v>979.1799999999999</v>
      </c>
      <c r="G186" s="333">
        <f>ROUND(E186*F186,2)</f>
        <v/>
      </c>
      <c r="H186" s="334">
        <f>G186/$G$358</f>
        <v/>
      </c>
      <c r="I186" s="333">
        <f>ROUND(F186*Прил.10!$D$13,2)</f>
        <v/>
      </c>
      <c r="J186" s="333">
        <f>ROUND(I186*E186,2)</f>
        <v/>
      </c>
    </row>
    <row r="187" hidden="1" outlineLevel="1" ht="14.25" customFormat="1" customHeight="1" s="301">
      <c r="A187" s="395" t="n">
        <v>160</v>
      </c>
      <c r="B187" s="395" t="inlineStr">
        <is>
          <t>101-2535</t>
        </is>
      </c>
      <c r="C187" s="403" t="inlineStr">
        <is>
          <t>Люки чугунные легкие</t>
        </is>
      </c>
      <c r="D187" s="395" t="inlineStr">
        <is>
          <t>шт.</t>
        </is>
      </c>
      <c r="E187" s="404" t="n">
        <v>5</v>
      </c>
      <c r="F187" s="405" t="n">
        <v>375</v>
      </c>
      <c r="G187" s="333">
        <f>ROUND(E187*F187,2)</f>
        <v/>
      </c>
      <c r="H187" s="334">
        <f>G187/$G$358</f>
        <v/>
      </c>
      <c r="I187" s="333">
        <f>ROUND(F187*Прил.10!$D$13,2)</f>
        <v/>
      </c>
      <c r="J187" s="333">
        <f>ROUND(I187*E187,2)</f>
        <v/>
      </c>
    </row>
    <row r="188" hidden="1" outlineLevel="1" ht="25.5" customFormat="1" customHeight="1" s="301">
      <c r="A188" s="395" t="n">
        <v>161</v>
      </c>
      <c r="B188" s="395" t="inlineStr">
        <is>
          <t>201-0650</t>
        </is>
      </c>
      <c r="C188" s="403" t="inlineStr">
        <is>
          <t>Ограждения лестничных проемов, лестничные марши, пожарные лестницы</t>
        </is>
      </c>
      <c r="D188" s="395" t="inlineStr">
        <is>
          <t>т</t>
        </is>
      </c>
      <c r="E188" s="404" t="n">
        <v>0.2465</v>
      </c>
      <c r="F188" s="405" t="n">
        <v>7571</v>
      </c>
      <c r="G188" s="333">
        <f>ROUND(E188*F188,2)</f>
        <v/>
      </c>
      <c r="H188" s="334">
        <f>G188/$G$358</f>
        <v/>
      </c>
      <c r="I188" s="333">
        <f>ROUND(F188*Прил.10!$D$13,2)</f>
        <v/>
      </c>
      <c r="J188" s="333">
        <f>ROUND(I188*E188,2)</f>
        <v/>
      </c>
    </row>
    <row r="189" hidden="1" outlineLevel="1" ht="51" customFormat="1" customHeight="1" s="301">
      <c r="A189" s="395" t="n">
        <v>162</v>
      </c>
      <c r="B189" s="395" t="inlineStr">
        <is>
          <t>201-0755</t>
        </is>
      </c>
      <c r="C189" s="403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D189" s="395" t="inlineStr">
        <is>
          <t>т</t>
        </is>
      </c>
      <c r="E189" s="404" t="n">
        <v>0.2127</v>
      </c>
      <c r="F189" s="405" t="n">
        <v>8060</v>
      </c>
      <c r="G189" s="333">
        <f>ROUND(E189*F189,2)</f>
        <v/>
      </c>
      <c r="H189" s="334">
        <f>G189/$G$358</f>
        <v/>
      </c>
      <c r="I189" s="333">
        <f>ROUND(F189*Прил.10!$D$13,2)</f>
        <v/>
      </c>
      <c r="J189" s="333">
        <f>ROUND(I189*E189,2)</f>
        <v/>
      </c>
    </row>
    <row r="190" hidden="1" outlineLevel="1" ht="25.5" customFormat="1" customHeight="1" s="301">
      <c r="A190" s="395" t="n">
        <v>163</v>
      </c>
      <c r="B190" s="395" t="inlineStr">
        <is>
          <t>101-2451</t>
        </is>
      </c>
      <c r="C190" s="403" t="inlineStr">
        <is>
          <t>Пластина техническая без тканевых прокладок</t>
        </is>
      </c>
      <c r="D190" s="395" t="inlineStr">
        <is>
          <t>т</t>
        </is>
      </c>
      <c r="E190" s="404" t="n">
        <v>0.032</v>
      </c>
      <c r="F190" s="405" t="n">
        <v>53400</v>
      </c>
      <c r="G190" s="333">
        <f>ROUND(E190*F190,2)</f>
        <v/>
      </c>
      <c r="H190" s="334">
        <f>G190/$G$358</f>
        <v/>
      </c>
      <c r="I190" s="333">
        <f>ROUND(F190*Прил.10!$D$13,2)</f>
        <v/>
      </c>
      <c r="J190" s="333">
        <f>ROUND(I190*E190,2)</f>
        <v/>
      </c>
    </row>
    <row r="191" hidden="1" outlineLevel="1" ht="14.25" customFormat="1" customHeight="1" s="301">
      <c r="A191" s="395" t="n">
        <v>164</v>
      </c>
      <c r="B191" s="395" t="inlineStr">
        <is>
          <t>401-0007</t>
        </is>
      </c>
      <c r="C191" s="403" t="inlineStr">
        <is>
          <t>Бетон тяжелый, класс В20 (М250)</t>
        </is>
      </c>
      <c r="D191" s="395" t="inlineStr">
        <is>
          <t>м3</t>
        </is>
      </c>
      <c r="E191" s="404" t="n">
        <v>2.538</v>
      </c>
      <c r="F191" s="405" t="n">
        <v>665</v>
      </c>
      <c r="G191" s="333">
        <f>ROUND(E191*F191,2)</f>
        <v/>
      </c>
      <c r="H191" s="334">
        <f>G191/$G$358</f>
        <v/>
      </c>
      <c r="I191" s="333">
        <f>ROUND(F191*Прил.10!$D$13,2)</f>
        <v/>
      </c>
      <c r="J191" s="333">
        <f>ROUND(I191*E191,2)</f>
        <v/>
      </c>
    </row>
    <row r="192" hidden="1" outlineLevel="1" ht="51" customFormat="1" customHeight="1" s="301">
      <c r="A192" s="395" t="n">
        <v>165</v>
      </c>
      <c r="B192" s="395" t="inlineStr">
        <is>
          <t>302-1318</t>
        </is>
      </c>
      <c r="C192" s="403" t="inlineStr">
        <is>
          <t>Трубопроводы из стальных электросварных труб с гильзами для отопления и водоснабжения, наружный диаметр 76 мм, толщина стенки 3,5 мм</t>
        </is>
      </c>
      <c r="D192" s="395" t="inlineStr">
        <is>
          <t>м</t>
        </is>
      </c>
      <c r="E192" s="404" t="n">
        <v>30</v>
      </c>
      <c r="F192" s="405" t="n">
        <v>53.12</v>
      </c>
      <c r="G192" s="333">
        <f>ROUND(E192*F192,2)</f>
        <v/>
      </c>
      <c r="H192" s="334">
        <f>G192/$G$358</f>
        <v/>
      </c>
      <c r="I192" s="333">
        <f>ROUND(F192*Прил.10!$D$13,2)</f>
        <v/>
      </c>
      <c r="J192" s="333">
        <f>ROUND(I192*E192,2)</f>
        <v/>
      </c>
    </row>
    <row r="193" hidden="1" outlineLevel="1" ht="25.5" customFormat="1" customHeight="1" s="301">
      <c r="A193" s="395" t="n">
        <v>166</v>
      </c>
      <c r="B193" s="395" t="inlineStr">
        <is>
          <t>408-0122</t>
        </is>
      </c>
      <c r="C193" s="403" t="inlineStr">
        <is>
          <t>Песок природный для строительных работ средний</t>
        </is>
      </c>
      <c r="D193" s="395" t="inlineStr">
        <is>
          <t>м3</t>
        </is>
      </c>
      <c r="E193" s="404" t="n">
        <v>28.8251</v>
      </c>
      <c r="F193" s="405" t="n">
        <v>55.26</v>
      </c>
      <c r="G193" s="333">
        <f>ROUND(E193*F193,2)</f>
        <v/>
      </c>
      <c r="H193" s="334">
        <f>G193/$G$358</f>
        <v/>
      </c>
      <c r="I193" s="333">
        <f>ROUND(F193*Прил.10!$D$13,2)</f>
        <v/>
      </c>
      <c r="J193" s="333">
        <f>ROUND(I193*E193,2)</f>
        <v/>
      </c>
    </row>
    <row r="194" hidden="1" outlineLevel="1" ht="14.25" customFormat="1" customHeight="1" s="301">
      <c r="A194" s="395" t="n">
        <v>167</v>
      </c>
      <c r="B194" s="395" t="inlineStr">
        <is>
          <t>301-1499</t>
        </is>
      </c>
      <c r="C194" s="403" t="inlineStr">
        <is>
          <t>Насос грязевый, тип ГНОМ 10-10Т</t>
        </is>
      </c>
      <c r="D194" s="395" t="inlineStr">
        <is>
          <t>шт.</t>
        </is>
      </c>
      <c r="E194" s="404" t="n">
        <v>2</v>
      </c>
      <c r="F194" s="405" t="n">
        <v>785.0599999999999</v>
      </c>
      <c r="G194" s="333">
        <f>ROUND(E194*F194,2)</f>
        <v/>
      </c>
      <c r="H194" s="334">
        <f>G194/$G$358</f>
        <v/>
      </c>
      <c r="I194" s="333">
        <f>ROUND(F194*Прил.10!$D$13,2)</f>
        <v/>
      </c>
      <c r="J194" s="333">
        <f>ROUND(I194*E194,2)</f>
        <v/>
      </c>
    </row>
    <row r="195" hidden="1" outlineLevel="1" ht="25.5" customFormat="1" customHeight="1" s="301">
      <c r="A195" s="395" t="n">
        <v>168</v>
      </c>
      <c r="B195" s="395" t="inlineStr">
        <is>
          <t>504-0314</t>
        </is>
      </c>
      <c r="C195" s="403" t="inlineStr">
        <is>
          <t>Ящики силовые серии ЯВЗ типа ЯВЗ-34 на 400А</t>
        </is>
      </c>
      <c r="D195" s="395" t="inlineStr">
        <is>
          <t>шт.</t>
        </is>
      </c>
      <c r="E195" s="404" t="n">
        <v>1</v>
      </c>
      <c r="F195" s="405" t="n">
        <v>1552.81</v>
      </c>
      <c r="G195" s="333">
        <f>ROUND(E195*F195,2)</f>
        <v/>
      </c>
      <c r="H195" s="334">
        <f>G195/$G$358</f>
        <v/>
      </c>
      <c r="I195" s="333">
        <f>ROUND(F195*Прил.10!$D$13,2)</f>
        <v/>
      </c>
      <c r="J195" s="333">
        <f>ROUND(I195*E195,2)</f>
        <v/>
      </c>
    </row>
    <row r="196" hidden="1" outlineLevel="1" ht="14.25" customFormat="1" customHeight="1" s="301">
      <c r="A196" s="395" t="n">
        <v>169</v>
      </c>
      <c r="B196" s="395" t="inlineStr">
        <is>
          <t>509-1060</t>
        </is>
      </c>
      <c r="C196" s="403" t="inlineStr">
        <is>
          <t>Узел крепления фиксатора окрашенный</t>
        </is>
      </c>
      <c r="D196" s="395" t="inlineStr">
        <is>
          <t>шт.</t>
        </is>
      </c>
      <c r="E196" s="404" t="n">
        <v>26</v>
      </c>
      <c r="F196" s="405" t="n">
        <v>56.95</v>
      </c>
      <c r="G196" s="333">
        <f>ROUND(E196*F196,2)</f>
        <v/>
      </c>
      <c r="H196" s="334">
        <f>G196/$G$358</f>
        <v/>
      </c>
      <c r="I196" s="333">
        <f>ROUND(F196*Прил.10!$D$13,2)</f>
        <v/>
      </c>
      <c r="J196" s="333">
        <f>ROUND(I196*E196,2)</f>
        <v/>
      </c>
    </row>
    <row r="197" hidden="1" outlineLevel="1" ht="14.25" customFormat="1" customHeight="1" s="301">
      <c r="A197" s="395" t="n">
        <v>170</v>
      </c>
      <c r="B197" s="395" t="inlineStr">
        <is>
          <t>113-0031</t>
        </is>
      </c>
      <c r="C197" s="403" t="inlineStr">
        <is>
          <t>Грунтовка ХС-068 красно-коричневая</t>
        </is>
      </c>
      <c r="D197" s="395" t="inlineStr">
        <is>
          <t>т</t>
        </is>
      </c>
      <c r="E197" s="404" t="n">
        <v>0.06950000000000001</v>
      </c>
      <c r="F197" s="405" t="n">
        <v>20093</v>
      </c>
      <c r="G197" s="333">
        <f>ROUND(E197*F197,2)</f>
        <v/>
      </c>
      <c r="H197" s="334">
        <f>G197/$G$358</f>
        <v/>
      </c>
      <c r="I197" s="333">
        <f>ROUND(F197*Прил.10!$D$13,2)</f>
        <v/>
      </c>
      <c r="J197" s="333">
        <f>ROUND(I197*E197,2)</f>
        <v/>
      </c>
    </row>
    <row r="198" hidden="1" outlineLevel="1" ht="25.5" customFormat="1" customHeight="1" s="301">
      <c r="A198" s="395" t="n">
        <v>171</v>
      </c>
      <c r="B198" s="395" t="inlineStr">
        <is>
          <t>402-0002</t>
        </is>
      </c>
      <c r="C198" s="403" t="inlineStr">
        <is>
          <t>Раствор готовый кладочный цементный марки 50</t>
        </is>
      </c>
      <c r="D198" s="395" t="inlineStr">
        <is>
          <t>м3</t>
        </is>
      </c>
      <c r="E198" s="404" t="n">
        <v>2.7262</v>
      </c>
      <c r="F198" s="405" t="n">
        <v>485.9</v>
      </c>
      <c r="G198" s="333">
        <f>ROUND(E198*F198,2)</f>
        <v/>
      </c>
      <c r="H198" s="334">
        <f>G198/$G$358</f>
        <v/>
      </c>
      <c r="I198" s="333">
        <f>ROUND(F198*Прил.10!$D$13,2)</f>
        <v/>
      </c>
      <c r="J198" s="333">
        <f>ROUND(I198*E198,2)</f>
        <v/>
      </c>
    </row>
    <row r="199" hidden="1" outlineLevel="1" ht="51" customFormat="1" customHeight="1" s="301">
      <c r="A199" s="395" t="n">
        <v>172</v>
      </c>
      <c r="B199" s="395" t="inlineStr">
        <is>
          <t>302-1317</t>
        </is>
      </c>
      <c r="C199" s="403" t="inlineStr">
        <is>
          <t>Трубопроводы из стальных электросварных труб с гильзами для отопления и водоснабжения, наружный диаметр 57 мм, толщина стенки 3,5 мм</t>
        </is>
      </c>
      <c r="D199" s="395" t="inlineStr">
        <is>
          <t>м</t>
        </is>
      </c>
      <c r="E199" s="404" t="n">
        <v>32</v>
      </c>
      <c r="F199" s="405" t="n">
        <v>41.28</v>
      </c>
      <c r="G199" s="333">
        <f>ROUND(E199*F199,2)</f>
        <v/>
      </c>
      <c r="H199" s="334">
        <f>G199/$G$358</f>
        <v/>
      </c>
      <c r="I199" s="333">
        <f>ROUND(F199*Прил.10!$D$13,2)</f>
        <v/>
      </c>
      <c r="J199" s="333">
        <f>ROUND(I199*E199,2)</f>
        <v/>
      </c>
    </row>
    <row r="200" hidden="1" outlineLevel="1" ht="38.25" customFormat="1" customHeight="1" s="301">
      <c r="A200" s="395" t="n">
        <v>173</v>
      </c>
      <c r="B200" s="395" t="inlineStr">
        <is>
          <t>507-0990</t>
        </is>
      </c>
      <c r="C200" s="403" t="inlineStr">
        <is>
          <t>Фланцы стальные плоские приварные из стали ВСт3сп2, ВСт3сп3, давлением 1,0 МПа (10 кгс/см2), диаметром 250 мм</t>
        </is>
      </c>
      <c r="D200" s="395" t="inlineStr">
        <is>
          <t>шт.</t>
        </is>
      </c>
      <c r="E200" s="404" t="n">
        <v>10</v>
      </c>
      <c r="F200" s="405" t="n">
        <v>131</v>
      </c>
      <c r="G200" s="333">
        <f>ROUND(E200*F200,2)</f>
        <v/>
      </c>
      <c r="H200" s="334">
        <f>G200/$G$358</f>
        <v/>
      </c>
      <c r="I200" s="333">
        <f>ROUND(F200*Прил.10!$D$13,2)</f>
        <v/>
      </c>
      <c r="J200" s="333">
        <f>ROUND(I200*E200,2)</f>
        <v/>
      </c>
    </row>
    <row r="201" hidden="1" outlineLevel="1" ht="14.25" customFormat="1" customHeight="1" s="301">
      <c r="A201" s="395" t="n">
        <v>174</v>
      </c>
      <c r="B201" s="395" t="inlineStr">
        <is>
          <t>203-0511</t>
        </is>
      </c>
      <c r="C201" s="403" t="inlineStr">
        <is>
          <t>Щиты из досок толщиной 25 мм</t>
        </is>
      </c>
      <c r="D201" s="395" t="inlineStr">
        <is>
          <t>м2</t>
        </is>
      </c>
      <c r="E201" s="404" t="n">
        <v>35.9885</v>
      </c>
      <c r="F201" s="405" t="n">
        <v>35.53</v>
      </c>
      <c r="G201" s="333">
        <f>ROUND(E201*F201,2)</f>
        <v/>
      </c>
      <c r="H201" s="334">
        <f>G201/$G$358</f>
        <v/>
      </c>
      <c r="I201" s="333">
        <f>ROUND(F201*Прил.10!$D$13,2)</f>
        <v/>
      </c>
      <c r="J201" s="333">
        <f>ROUND(I201*E201,2)</f>
        <v/>
      </c>
    </row>
    <row r="202" hidden="1" outlineLevel="1" ht="25.5" customFormat="1" customHeight="1" s="301">
      <c r="A202" s="395" t="n">
        <v>175</v>
      </c>
      <c r="B202" s="395" t="inlineStr">
        <is>
          <t>401-0069</t>
        </is>
      </c>
      <c r="C202" s="403" t="inlineStr">
        <is>
          <t>Бетон тяжелый, крупность заполнителя 20 мм, класс В25 (М350)</t>
        </is>
      </c>
      <c r="D202" s="395" t="inlineStr">
        <is>
          <t>м3</t>
        </is>
      </c>
      <c r="E202" s="404" t="n">
        <v>1.734</v>
      </c>
      <c r="F202" s="405" t="n">
        <v>720</v>
      </c>
      <c r="G202" s="333">
        <f>ROUND(E202*F202,2)</f>
        <v/>
      </c>
      <c r="H202" s="334">
        <f>G202/$G$358</f>
        <v/>
      </c>
      <c r="I202" s="333">
        <f>ROUND(F202*Прил.10!$D$13,2)</f>
        <v/>
      </c>
      <c r="J202" s="333">
        <f>ROUND(I202*E202,2)</f>
        <v/>
      </c>
    </row>
    <row r="203" hidden="1" outlineLevel="1" ht="25.5" customFormat="1" customHeight="1" s="301">
      <c r="A203" s="395" t="n">
        <v>176</v>
      </c>
      <c r="B203" s="395" t="inlineStr">
        <is>
          <t>204-0100</t>
        </is>
      </c>
      <c r="C203" s="403" t="inlineStr">
        <is>
          <t>Горячекатаная арматурная сталь класса А-I, А-II, А-III</t>
        </is>
      </c>
      <c r="D203" s="395" t="inlineStr">
        <is>
          <t>т</t>
        </is>
      </c>
      <c r="E203" s="404" t="n">
        <v>0.2106</v>
      </c>
      <c r="F203" s="405" t="n">
        <v>5650</v>
      </c>
      <c r="G203" s="333">
        <f>ROUND(E203*F203,2)</f>
        <v/>
      </c>
      <c r="H203" s="334">
        <f>G203/$G$358</f>
        <v/>
      </c>
      <c r="I203" s="333">
        <f>ROUND(F203*Прил.10!$D$13,2)</f>
        <v/>
      </c>
      <c r="J203" s="333">
        <f>ROUND(I203*E203,2)</f>
        <v/>
      </c>
    </row>
    <row r="204" hidden="1" outlineLevel="1" ht="14.25" customFormat="1" customHeight="1" s="301">
      <c r="A204" s="395" t="n">
        <v>177</v>
      </c>
      <c r="B204" s="395" t="inlineStr">
        <is>
          <t>201-0835</t>
        </is>
      </c>
      <c r="C204" s="403" t="inlineStr">
        <is>
          <t>Подкладки металлические</t>
        </is>
      </c>
      <c r="D204" s="395" t="inlineStr">
        <is>
          <t>кг</t>
        </is>
      </c>
      <c r="E204" s="404" t="n">
        <v>91.5</v>
      </c>
      <c r="F204" s="405" t="n">
        <v>12.6</v>
      </c>
      <c r="G204" s="333">
        <f>ROUND(E204*F204,2)</f>
        <v/>
      </c>
      <c r="H204" s="334">
        <f>G204/$G$358</f>
        <v/>
      </c>
      <c r="I204" s="333">
        <f>ROUND(F204*Прил.10!$D$13,2)</f>
        <v/>
      </c>
      <c r="J204" s="333">
        <f>ROUND(I204*E204,2)</f>
        <v/>
      </c>
    </row>
    <row r="205" hidden="1" outlineLevel="1" ht="14.25" customFormat="1" customHeight="1" s="301">
      <c r="A205" s="395" t="n">
        <v>178</v>
      </c>
      <c r="B205" s="395" t="inlineStr">
        <is>
          <t>101-1924</t>
        </is>
      </c>
      <c r="C205" s="403" t="inlineStr">
        <is>
          <t>Электроды диаметром 4 мм Э42А</t>
        </is>
      </c>
      <c r="D205" s="395" t="inlineStr">
        <is>
          <t>кг</t>
        </is>
      </c>
      <c r="E205" s="404" t="n">
        <v>100.0068</v>
      </c>
      <c r="F205" s="405" t="n">
        <v>10.57</v>
      </c>
      <c r="G205" s="333">
        <f>ROUND(E205*F205,2)</f>
        <v/>
      </c>
      <c r="H205" s="334">
        <f>G205/$G$358</f>
        <v/>
      </c>
      <c r="I205" s="333">
        <f>ROUND(F205*Прил.10!$D$13,2)</f>
        <v/>
      </c>
      <c r="J205" s="333">
        <f>ROUND(I205*E205,2)</f>
        <v/>
      </c>
    </row>
    <row r="206" hidden="1" outlineLevel="1" ht="38.25" customFormat="1" customHeight="1" s="301">
      <c r="A206" s="395" t="n">
        <v>179</v>
      </c>
      <c r="B206" s="395" t="inlineStr">
        <is>
          <t>509-0854</t>
        </is>
      </c>
      <c r="C206" s="403" t="inlineStr">
        <is>
          <t>Лакоткани хлопчатобумажные на перкале В, марки ЛХММ-105, шириной 800-850 мм, толщиной 0,24 мм</t>
        </is>
      </c>
      <c r="D206" s="395" t="inlineStr">
        <is>
          <t>м2</t>
        </is>
      </c>
      <c r="E206" s="404" t="n">
        <v>6</v>
      </c>
      <c r="F206" s="405" t="n">
        <v>167.3</v>
      </c>
      <c r="G206" s="333">
        <f>ROUND(E206*F206,2)</f>
        <v/>
      </c>
      <c r="H206" s="334">
        <f>G206/$G$358</f>
        <v/>
      </c>
      <c r="I206" s="333">
        <f>ROUND(F206*Прил.10!$D$13,2)</f>
        <v/>
      </c>
      <c r="J206" s="333">
        <f>ROUND(I206*E206,2)</f>
        <v/>
      </c>
    </row>
    <row r="207" hidden="1" outlineLevel="1" ht="14.25" customFormat="1" customHeight="1" s="301">
      <c r="A207" s="395" t="n">
        <v>180</v>
      </c>
      <c r="B207" s="395" t="inlineStr">
        <is>
          <t>101-0113</t>
        </is>
      </c>
      <c r="C207" s="403" t="inlineStr">
        <is>
          <t>Бязь суровая арт. 6804</t>
        </is>
      </c>
      <c r="D207" s="395" t="inlineStr">
        <is>
          <t>10 м2</t>
        </is>
      </c>
      <c r="E207" s="404" t="n">
        <v>12.396</v>
      </c>
      <c r="F207" s="405" t="n">
        <v>79.09999999999999</v>
      </c>
      <c r="G207" s="333">
        <f>ROUND(E207*F207,2)</f>
        <v/>
      </c>
      <c r="H207" s="334">
        <f>G207/$G$358</f>
        <v/>
      </c>
      <c r="I207" s="333">
        <f>ROUND(F207*Прил.10!$D$13,2)</f>
        <v/>
      </c>
      <c r="J207" s="333">
        <f>ROUND(I207*E207,2)</f>
        <v/>
      </c>
    </row>
    <row r="208" hidden="1" outlineLevel="1" ht="38.25" customFormat="1" customHeight="1" s="301">
      <c r="A208" s="395" t="n">
        <v>181</v>
      </c>
      <c r="B208" s="395" t="inlineStr">
        <is>
          <t>507-0988</t>
        </is>
      </c>
      <c r="C208" s="403" t="inlineStr">
        <is>
          <t>Фланцы стальные плоские приварные из стали ВСт3сп2, ВСт3сп3, давлением 1,0 МПа (10 кгс/см2), диаметром 150 мм</t>
        </is>
      </c>
      <c r="D208" s="395" t="inlineStr">
        <is>
          <t>шт.</t>
        </is>
      </c>
      <c r="E208" s="404" t="n">
        <v>12</v>
      </c>
      <c r="F208" s="405" t="n">
        <v>75</v>
      </c>
      <c r="G208" s="333">
        <f>ROUND(E208*F208,2)</f>
        <v/>
      </c>
      <c r="H208" s="334">
        <f>G208/$G$358</f>
        <v/>
      </c>
      <c r="I208" s="333">
        <f>ROUND(F208*Прил.10!$D$13,2)</f>
        <v/>
      </c>
      <c r="J208" s="333">
        <f>ROUND(I208*E208,2)</f>
        <v/>
      </c>
    </row>
    <row r="209" hidden="1" outlineLevel="1" ht="14.25" customFormat="1" customHeight="1" s="301">
      <c r="A209" s="395" t="n">
        <v>182</v>
      </c>
      <c r="B209" s="395" t="inlineStr">
        <is>
          <t>101-1529</t>
        </is>
      </c>
      <c r="C209" s="403" t="inlineStr">
        <is>
          <t>Электроды диаметром 6 мм Э42</t>
        </is>
      </c>
      <c r="D209" s="395" t="inlineStr">
        <is>
          <t>т</t>
        </is>
      </c>
      <c r="E209" s="404" t="n">
        <v>0.094</v>
      </c>
      <c r="F209" s="405" t="n">
        <v>9424</v>
      </c>
      <c r="G209" s="333">
        <f>ROUND(E209*F209,2)</f>
        <v/>
      </c>
      <c r="H209" s="334">
        <f>G209/$G$358</f>
        <v/>
      </c>
      <c r="I209" s="333">
        <f>ROUND(F209*Прил.10!$D$13,2)</f>
        <v/>
      </c>
      <c r="J209" s="333">
        <f>ROUND(I209*E209,2)</f>
        <v/>
      </c>
    </row>
    <row r="210" hidden="1" outlineLevel="1" ht="14.25" customFormat="1" customHeight="1" s="301">
      <c r="A210" s="395" t="n">
        <v>183</v>
      </c>
      <c r="B210" s="395" t="inlineStr">
        <is>
          <t>113-0021</t>
        </is>
      </c>
      <c r="C210" s="403" t="inlineStr">
        <is>
          <t>Грунтовка ГФ-021 красно-коричневая</t>
        </is>
      </c>
      <c r="D210" s="395" t="inlineStr">
        <is>
          <t>т</t>
        </is>
      </c>
      <c r="E210" s="404" t="n">
        <v>0.0559</v>
      </c>
      <c r="F210" s="405" t="n">
        <v>15620</v>
      </c>
      <c r="G210" s="333">
        <f>ROUND(E210*F210,2)</f>
        <v/>
      </c>
      <c r="H210" s="334">
        <f>G210/$G$358</f>
        <v/>
      </c>
      <c r="I210" s="333">
        <f>ROUND(F210*Прил.10!$D$13,2)</f>
        <v/>
      </c>
      <c r="J210" s="333">
        <f>ROUND(I210*E210,2)</f>
        <v/>
      </c>
    </row>
    <row r="211" hidden="1" outlineLevel="1" ht="14.25" customFormat="1" customHeight="1" s="301">
      <c r="A211" s="395" t="n">
        <v>184</v>
      </c>
      <c r="B211" s="395" t="inlineStr">
        <is>
          <t>407-0014</t>
        </is>
      </c>
      <c r="C211" s="403" t="inlineStr">
        <is>
          <t>Земля растительная</t>
        </is>
      </c>
      <c r="D211" s="395" t="inlineStr">
        <is>
          <t>м3</t>
        </is>
      </c>
      <c r="E211" s="404" t="n">
        <v>6.256</v>
      </c>
      <c r="F211" s="405" t="n">
        <v>135.6</v>
      </c>
      <c r="G211" s="333">
        <f>ROUND(E211*F211,2)</f>
        <v/>
      </c>
      <c r="H211" s="334">
        <f>G211/$G$358</f>
        <v/>
      </c>
      <c r="I211" s="333">
        <f>ROUND(F211*Прил.10!$D$13,2)</f>
        <v/>
      </c>
      <c r="J211" s="333">
        <f>ROUND(I211*E211,2)</f>
        <v/>
      </c>
    </row>
    <row r="212" hidden="1" outlineLevel="1" ht="14.25" customFormat="1" customHeight="1" s="301">
      <c r="A212" s="395" t="n">
        <v>185</v>
      </c>
      <c r="B212" s="395" t="inlineStr">
        <is>
          <t>101-2467</t>
        </is>
      </c>
      <c r="C212" s="403" t="inlineStr">
        <is>
          <t>Растворитель марки Р-4</t>
        </is>
      </c>
      <c r="D212" s="395" t="inlineStr">
        <is>
          <t>т</t>
        </is>
      </c>
      <c r="E212" s="404" t="n">
        <v>0.0892</v>
      </c>
      <c r="F212" s="405" t="n">
        <v>9420</v>
      </c>
      <c r="G212" s="333">
        <f>ROUND(E212*F212,2)</f>
        <v/>
      </c>
      <c r="H212" s="334">
        <f>G212/$G$358</f>
        <v/>
      </c>
      <c r="I212" s="333">
        <f>ROUND(F212*Прил.10!$D$13,2)</f>
        <v/>
      </c>
      <c r="J212" s="333">
        <f>ROUND(I212*E212,2)</f>
        <v/>
      </c>
    </row>
    <row r="213" hidden="1" outlineLevel="1" ht="14.25" customFormat="1" customHeight="1" s="301">
      <c r="A213" s="395" t="n">
        <v>186</v>
      </c>
      <c r="B213" s="395" t="inlineStr">
        <is>
          <t>101-3721</t>
        </is>
      </c>
      <c r="C213" s="403" t="inlineStr">
        <is>
          <t>Сталь полосовая 50х4 мм, марка Ст3сп</t>
        </is>
      </c>
      <c r="D213" s="395" t="inlineStr">
        <is>
          <t>т</t>
        </is>
      </c>
      <c r="E213" s="404" t="n">
        <v>0.10192</v>
      </c>
      <c r="F213" s="405" t="n">
        <v>7396.23</v>
      </c>
      <c r="G213" s="333">
        <f>ROUND(E213*F213,2)</f>
        <v/>
      </c>
      <c r="H213" s="334">
        <f>G213/$G$358</f>
        <v/>
      </c>
      <c r="I213" s="333">
        <f>ROUND(F213*Прил.10!$D$13,2)</f>
        <v/>
      </c>
      <c r="J213" s="333">
        <f>ROUND(I213*E213,2)</f>
        <v/>
      </c>
    </row>
    <row r="214" hidden="1" outlineLevel="1" ht="14.25" customFormat="1" customHeight="1" s="301">
      <c r="A214" s="395" t="n">
        <v>187</v>
      </c>
      <c r="B214" s="395" t="inlineStr">
        <is>
          <t>14.5.09.11-0101</t>
        </is>
      </c>
      <c r="C214" s="403" t="inlineStr">
        <is>
          <t>Уайт-спирит</t>
        </is>
      </c>
      <c r="D214" s="395" t="inlineStr">
        <is>
          <t>т</t>
        </is>
      </c>
      <c r="E214" s="404" t="n">
        <v>0.1123</v>
      </c>
      <c r="F214" s="405" t="n">
        <v>6667</v>
      </c>
      <c r="G214" s="333">
        <f>ROUND(E214*F214,2)</f>
        <v/>
      </c>
      <c r="H214" s="334">
        <f>G214/$G$358</f>
        <v/>
      </c>
      <c r="I214" s="333">
        <f>ROUND(F214*Прил.10!$D$13,2)</f>
        <v/>
      </c>
      <c r="J214" s="333">
        <f>ROUND(I214*E214,2)</f>
        <v/>
      </c>
    </row>
    <row r="215" hidden="1" outlineLevel="1" ht="25.5" customFormat="1" customHeight="1" s="301">
      <c r="A215" s="395" t="n">
        <v>188</v>
      </c>
      <c r="B215" s="395" t="inlineStr">
        <is>
          <t>101-1968</t>
        </is>
      </c>
      <c r="C215" s="403" t="inlineStr">
        <is>
          <t>Грунтовка битумная под полимерное или резиновое покрытие</t>
        </is>
      </c>
      <c r="D215" s="395" t="inlineStr">
        <is>
          <t>т</t>
        </is>
      </c>
      <c r="E215" s="404" t="n">
        <v>0.0241</v>
      </c>
      <c r="F215" s="405" t="n">
        <v>31060</v>
      </c>
      <c r="G215" s="333">
        <f>ROUND(E215*F215,2)</f>
        <v/>
      </c>
      <c r="H215" s="334">
        <f>G215/$G$358</f>
        <v/>
      </c>
      <c r="I215" s="333">
        <f>ROUND(F215*Прил.10!$D$13,2)</f>
        <v/>
      </c>
      <c r="J215" s="333">
        <f>ROUND(I215*E215,2)</f>
        <v/>
      </c>
    </row>
    <row r="216" hidden="1" outlineLevel="1" ht="14.25" customFormat="1" customHeight="1" s="301">
      <c r="A216" s="395" t="n">
        <v>189</v>
      </c>
      <c r="B216" s="395" t="inlineStr">
        <is>
          <t>102-8009</t>
        </is>
      </c>
      <c r="C216" s="403" t="inlineStr">
        <is>
          <t>Доски дубовые II сорта</t>
        </is>
      </c>
      <c r="D216" s="395" t="inlineStr">
        <is>
          <t>м3</t>
        </is>
      </c>
      <c r="E216" s="404" t="n">
        <v>0.5271</v>
      </c>
      <c r="F216" s="405" t="n">
        <v>1410</v>
      </c>
      <c r="G216" s="333">
        <f>ROUND(E216*F216,2)</f>
        <v/>
      </c>
      <c r="H216" s="334">
        <f>G216/$G$358</f>
        <v/>
      </c>
      <c r="I216" s="333">
        <f>ROUND(F216*Прил.10!$D$13,2)</f>
        <v/>
      </c>
      <c r="J216" s="333">
        <f>ROUND(I216*E216,2)</f>
        <v/>
      </c>
    </row>
    <row r="217" hidden="1" outlineLevel="1" ht="38.25" customFormat="1" customHeight="1" s="301">
      <c r="A217" s="395" t="n">
        <v>190</v>
      </c>
      <c r="B217" s="395" t="inlineStr">
        <is>
          <t>507-0986</t>
        </is>
      </c>
      <c r="C217" s="403" t="inlineStr">
        <is>
          <t>Фланцы стальные плоские приварные из стали ВСт3сп2, ВСт3сп3, давлением 1,0 МПа (10 кгс/см2), диаметром 100 мм</t>
        </is>
      </c>
      <c r="D217" s="395" t="inlineStr">
        <is>
          <t>шт.</t>
        </is>
      </c>
      <c r="E217" s="404" t="n">
        <v>16</v>
      </c>
      <c r="F217" s="405" t="n">
        <v>45</v>
      </c>
      <c r="G217" s="333">
        <f>ROUND(E217*F217,2)</f>
        <v/>
      </c>
      <c r="H217" s="334">
        <f>G217/$G$358</f>
        <v/>
      </c>
      <c r="I217" s="333">
        <f>ROUND(F217*Прил.10!$D$13,2)</f>
        <v/>
      </c>
      <c r="J217" s="333">
        <f>ROUND(I217*E217,2)</f>
        <v/>
      </c>
    </row>
    <row r="218" hidden="1" outlineLevel="1" ht="38.25" customFormat="1" customHeight="1" s="301">
      <c r="A218" s="395" t="n">
        <v>191</v>
      </c>
      <c r="B218" s="395" t="inlineStr">
        <is>
          <t>102-0025</t>
        </is>
      </c>
      <c r="C218" s="403" t="inlineStr">
        <is>
          <t>Бруски обрезные хвойных пород длиной 4-6,5 м, шириной 75-150 мм, толщиной 40-75 мм, III сорта</t>
        </is>
      </c>
      <c r="D218" s="395" t="inlineStr">
        <is>
          <t>м3</t>
        </is>
      </c>
      <c r="E218" s="404" t="n">
        <v>0.5411</v>
      </c>
      <c r="F218" s="405" t="n">
        <v>1287</v>
      </c>
      <c r="G218" s="333">
        <f>ROUND(E218*F218,2)</f>
        <v/>
      </c>
      <c r="H218" s="334">
        <f>G218/$G$358</f>
        <v/>
      </c>
      <c r="I218" s="333">
        <f>ROUND(F218*Прил.10!$D$13,2)</f>
        <v/>
      </c>
      <c r="J218" s="333">
        <f>ROUND(I218*E218,2)</f>
        <v/>
      </c>
    </row>
    <row r="219" hidden="1" outlineLevel="1" ht="14.25" customFormat="1" customHeight="1" s="301">
      <c r="A219" s="395" t="n">
        <v>192</v>
      </c>
      <c r="B219" s="395" t="inlineStr">
        <is>
          <t>407-0001</t>
        </is>
      </c>
      <c r="C219" s="403" t="inlineStr">
        <is>
          <t>Глина</t>
        </is>
      </c>
      <c r="D219" s="395" t="inlineStr">
        <is>
          <t>м3</t>
        </is>
      </c>
      <c r="E219" s="404" t="n">
        <v>7.876</v>
      </c>
      <c r="F219" s="405" t="n">
        <v>87.8</v>
      </c>
      <c r="G219" s="333">
        <f>ROUND(E219*F219,2)</f>
        <v/>
      </c>
      <c r="H219" s="334">
        <f>G219/$G$358</f>
        <v/>
      </c>
      <c r="I219" s="333">
        <f>ROUND(F219*Прил.10!$D$13,2)</f>
        <v/>
      </c>
      <c r="J219" s="333">
        <f>ROUND(I219*E219,2)</f>
        <v/>
      </c>
    </row>
    <row r="220" hidden="1" outlineLevel="1" ht="25.5" customFormat="1" customHeight="1" s="301">
      <c r="A220" s="395" t="n">
        <v>193</v>
      </c>
      <c r="B220" s="395" t="inlineStr">
        <is>
          <t>401-0049 Тех.часть, Прил. 4, табл. 1, 2.</t>
        </is>
      </c>
      <c r="C220" s="403" t="inlineStr">
        <is>
          <t>Надбавка на W8 для М350 3%  617,83*0,03</t>
        </is>
      </c>
      <c r="D220" s="395" t="inlineStr">
        <is>
          <t>м3</t>
        </is>
      </c>
      <c r="E220" s="404" t="n">
        <v>34.91</v>
      </c>
      <c r="F220" s="405" t="n">
        <v>18.53</v>
      </c>
      <c r="G220" s="333">
        <f>ROUND(E220*F220,2)</f>
        <v/>
      </c>
      <c r="H220" s="334">
        <f>G220/$G$358</f>
        <v/>
      </c>
      <c r="I220" s="333">
        <f>ROUND(F220*Прил.10!$D$13,2)</f>
        <v/>
      </c>
      <c r="J220" s="333">
        <f>ROUND(I220*E220,2)</f>
        <v/>
      </c>
    </row>
    <row r="221" hidden="1" outlineLevel="1" ht="38.25" customFormat="1" customHeight="1" s="301">
      <c r="A221" s="395" t="n">
        <v>194</v>
      </c>
      <c r="B221" s="395" t="inlineStr">
        <is>
          <t>102-0061</t>
        </is>
      </c>
      <c r="C221" s="403" t="inlineStr">
        <is>
          <t>Доски обрезные хвойных пород длиной 4-6,5 м, шириной 75-150 мм, толщиной 44 мм и более, III сорта</t>
        </is>
      </c>
      <c r="D221" s="395" t="inlineStr">
        <is>
          <t>м3</t>
        </is>
      </c>
      <c r="E221" s="404" t="n">
        <v>0.6094000000000001</v>
      </c>
      <c r="F221" s="405" t="n">
        <v>1056</v>
      </c>
      <c r="G221" s="333">
        <f>ROUND(E221*F221,2)</f>
        <v/>
      </c>
      <c r="H221" s="334">
        <f>G221/$G$358</f>
        <v/>
      </c>
      <c r="I221" s="333">
        <f>ROUND(F221*Прил.10!$D$13,2)</f>
        <v/>
      </c>
      <c r="J221" s="333">
        <f>ROUND(I221*E221,2)</f>
        <v/>
      </c>
    </row>
    <row r="222" hidden="1" outlineLevel="1" ht="25.5" customFormat="1" customHeight="1" s="301">
      <c r="A222" s="395" t="n">
        <v>195</v>
      </c>
      <c r="B222" s="395" t="inlineStr">
        <is>
          <t>101-2990</t>
        </is>
      </c>
      <c r="C222" s="403" t="inlineStr">
        <is>
          <t>Кольца резиновые уплотнительные для полиэтиленовых труб диаметром 315 мм</t>
        </is>
      </c>
      <c r="D222" s="395" t="inlineStr">
        <is>
          <t>шт.</t>
        </is>
      </c>
      <c r="E222" s="404" t="n">
        <v>28</v>
      </c>
      <c r="F222" s="405" t="n">
        <v>22.48</v>
      </c>
      <c r="G222" s="333">
        <f>ROUND(E222*F222,2)</f>
        <v/>
      </c>
      <c r="H222" s="334">
        <f>G222/$G$358</f>
        <v/>
      </c>
      <c r="I222" s="333">
        <f>ROUND(F222*Прил.10!$D$13,2)</f>
        <v/>
      </c>
      <c r="J222" s="333">
        <f>ROUND(I222*E222,2)</f>
        <v/>
      </c>
    </row>
    <row r="223" hidden="1" outlineLevel="1" ht="25.5" customFormat="1" customHeight="1" s="301">
      <c r="A223" s="395" t="n">
        <v>196</v>
      </c>
      <c r="B223" s="395" t="inlineStr">
        <is>
          <t>404-0005</t>
        </is>
      </c>
      <c r="C223" s="403" t="inlineStr">
        <is>
          <t>Кирпич керамический одинарный, размером 250х120х65 мм, марка 100</t>
        </is>
      </c>
      <c r="D223" s="395" t="inlineStr">
        <is>
          <t>1000 шт.</t>
        </is>
      </c>
      <c r="E223" s="404" t="n">
        <v>0.352</v>
      </c>
      <c r="F223" s="405" t="n">
        <v>1752.6</v>
      </c>
      <c r="G223" s="333">
        <f>ROUND(E223*F223,2)</f>
        <v/>
      </c>
      <c r="H223" s="334">
        <f>G223/$G$358</f>
        <v/>
      </c>
      <c r="I223" s="333">
        <f>ROUND(F223*Прил.10!$D$13,2)</f>
        <v/>
      </c>
      <c r="J223" s="333">
        <f>ROUND(I223*E223,2)</f>
        <v/>
      </c>
    </row>
    <row r="224" hidden="1" outlineLevel="1" ht="14.25" customFormat="1" customHeight="1" s="301">
      <c r="A224" s="395" t="n">
        <v>197</v>
      </c>
      <c r="B224" s="395" t="inlineStr">
        <is>
          <t>509-1784</t>
        </is>
      </c>
      <c r="C224" s="403" t="inlineStr">
        <is>
          <t>Скобы металлические</t>
        </is>
      </c>
      <c r="D224" s="395" t="inlineStr">
        <is>
          <t>кг</t>
        </is>
      </c>
      <c r="E224" s="404" t="n">
        <v>93.40000000000001</v>
      </c>
      <c r="F224" s="405" t="n">
        <v>6.4</v>
      </c>
      <c r="G224" s="333">
        <f>ROUND(E224*F224,2)</f>
        <v/>
      </c>
      <c r="H224" s="334">
        <f>G224/$G$358</f>
        <v/>
      </c>
      <c r="I224" s="333">
        <f>ROUND(F224*Прил.10!$D$13,2)</f>
        <v/>
      </c>
      <c r="J224" s="333">
        <f>ROUND(I224*E224,2)</f>
        <v/>
      </c>
    </row>
    <row r="225" hidden="1" outlineLevel="1" ht="38.25" customFormat="1" customHeight="1" s="301">
      <c r="A225" s="395" t="n">
        <v>198</v>
      </c>
      <c r="B225" s="395" t="inlineStr">
        <is>
          <t>103-1360</t>
        </is>
      </c>
      <c r="C225" s="403" t="inlineStr">
        <is>
          <t>Муфты для полиэтиленовых труб безнапорной и ливневой канализации, диаметром 250 мм</t>
        </is>
      </c>
      <c r="D225" s="395" t="inlineStr">
        <is>
          <t>шт.</t>
        </is>
      </c>
      <c r="E225" s="404" t="n">
        <v>14</v>
      </c>
      <c r="F225" s="405" t="n">
        <v>40.08</v>
      </c>
      <c r="G225" s="333">
        <f>ROUND(E225*F225,2)</f>
        <v/>
      </c>
      <c r="H225" s="334">
        <f>G225/$G$358</f>
        <v/>
      </c>
      <c r="I225" s="333">
        <f>ROUND(F225*Прил.10!$D$13,2)</f>
        <v/>
      </c>
      <c r="J225" s="333">
        <f>ROUND(I225*E225,2)</f>
        <v/>
      </c>
    </row>
    <row r="226" hidden="1" outlineLevel="1" ht="14.25" customFormat="1" customHeight="1" s="301">
      <c r="A226" s="395" t="n">
        <v>199</v>
      </c>
      <c r="B226" s="395" t="inlineStr">
        <is>
          <t>101-1292</t>
        </is>
      </c>
      <c r="C226" s="403" t="inlineStr">
        <is>
          <t>Уайт-спирит</t>
        </is>
      </c>
      <c r="D226" s="395" t="inlineStr">
        <is>
          <t>т</t>
        </is>
      </c>
      <c r="E226" s="404" t="n">
        <v>0.07580000000000001</v>
      </c>
      <c r="F226" s="405" t="n">
        <v>6667</v>
      </c>
      <c r="G226" s="333">
        <f>ROUND(E226*F226,2)</f>
        <v/>
      </c>
      <c r="H226" s="334">
        <f>G226/$G$358</f>
        <v/>
      </c>
      <c r="I226" s="333">
        <f>ROUND(F226*Прил.10!$D$13,2)</f>
        <v/>
      </c>
      <c r="J226" s="333">
        <f>ROUND(I226*E226,2)</f>
        <v/>
      </c>
    </row>
    <row r="227" hidden="1" outlineLevel="1" ht="63.75" customFormat="1" customHeight="1" s="301">
      <c r="A227" s="395" t="n">
        <v>200</v>
      </c>
      <c r="B227" s="395" t="inlineStr">
        <is>
          <t>301-1466</t>
        </is>
      </c>
      <c r="C227" s="403" t="inlineStr">
        <is>
          <t>Манометр для неагрессивных сред (класс точности 1.5) с резьбовым присоединением марка МП-3У-16 с трехходовым краном 11П18пкРу16 с трубкой сифоном</t>
        </is>
      </c>
      <c r="D227" s="395" t="inlineStr">
        <is>
          <t>компл.</t>
        </is>
      </c>
      <c r="E227" s="404" t="n">
        <v>2</v>
      </c>
      <c r="F227" s="405" t="n">
        <v>250</v>
      </c>
      <c r="G227" s="333">
        <f>ROUND(E227*F227,2)</f>
        <v/>
      </c>
      <c r="H227" s="334">
        <f>G227/$G$358</f>
        <v/>
      </c>
      <c r="I227" s="333">
        <f>ROUND(F227*Прил.10!$D$13,2)</f>
        <v/>
      </c>
      <c r="J227" s="333">
        <f>ROUND(I227*E227,2)</f>
        <v/>
      </c>
    </row>
    <row r="228" hidden="1" outlineLevel="1" ht="25.5" customFormat="1" customHeight="1" s="301">
      <c r="A228" s="395" t="n">
        <v>201</v>
      </c>
      <c r="B228" s="395" t="inlineStr">
        <is>
          <t>101-0612</t>
        </is>
      </c>
      <c r="C228" s="403" t="inlineStr">
        <is>
          <t>Мастика клеящая морозостойкая битумно-масляная МБ-50</t>
        </is>
      </c>
      <c r="D228" s="395" t="inlineStr">
        <is>
          <t>т</t>
        </is>
      </c>
      <c r="E228" s="404" t="n">
        <v>0.126</v>
      </c>
      <c r="F228" s="405" t="n">
        <v>3960</v>
      </c>
      <c r="G228" s="333">
        <f>ROUND(E228*F228,2)</f>
        <v/>
      </c>
      <c r="H228" s="334">
        <f>G228/$G$358</f>
        <v/>
      </c>
      <c r="I228" s="333">
        <f>ROUND(F228*Прил.10!$D$13,2)</f>
        <v/>
      </c>
      <c r="J228" s="333">
        <f>ROUND(I228*E228,2)</f>
        <v/>
      </c>
    </row>
    <row r="229" hidden="1" outlineLevel="1" ht="14.25" customFormat="1" customHeight="1" s="301">
      <c r="A229" s="395" t="n">
        <v>202</v>
      </c>
      <c r="B229" s="395" t="inlineStr">
        <is>
          <t>509-0102</t>
        </is>
      </c>
      <c r="C229" s="403" t="inlineStr">
        <is>
          <t>Скобы</t>
        </is>
      </c>
      <c r="D229" s="395" t="inlineStr">
        <is>
          <t>10 шт.</t>
        </is>
      </c>
      <c r="E229" s="404" t="n">
        <v>7.6</v>
      </c>
      <c r="F229" s="405" t="n">
        <v>64.8</v>
      </c>
      <c r="G229" s="333">
        <f>ROUND(E229*F229,2)</f>
        <v/>
      </c>
      <c r="H229" s="334">
        <f>G229/$G$358</f>
        <v/>
      </c>
      <c r="I229" s="333">
        <f>ROUND(F229*Прил.10!$D$13,2)</f>
        <v/>
      </c>
      <c r="J229" s="333">
        <f>ROUND(I229*E229,2)</f>
        <v/>
      </c>
    </row>
    <row r="230" hidden="1" outlineLevel="1" ht="14.25" customFormat="1" customHeight="1" s="301">
      <c r="A230" s="395" t="n">
        <v>203</v>
      </c>
      <c r="B230" s="395" t="inlineStr">
        <is>
          <t>101-1714</t>
        </is>
      </c>
      <c r="C230" s="403" t="inlineStr">
        <is>
          <t>Болты с гайками и шайбами строительные</t>
        </is>
      </c>
      <c r="D230" s="395" t="inlineStr">
        <is>
          <t>т</t>
        </is>
      </c>
      <c r="E230" s="404" t="n">
        <v>0.0543</v>
      </c>
      <c r="F230" s="405" t="n">
        <v>9040</v>
      </c>
      <c r="G230" s="333">
        <f>ROUND(E230*F230,2)</f>
        <v/>
      </c>
      <c r="H230" s="334">
        <f>G230/$G$358</f>
        <v/>
      </c>
      <c r="I230" s="333">
        <f>ROUND(F230*Прил.10!$D$13,2)</f>
        <v/>
      </c>
      <c r="J230" s="333">
        <f>ROUND(I230*E230,2)</f>
        <v/>
      </c>
    </row>
    <row r="231" hidden="1" outlineLevel="1" ht="14.25" customFormat="1" customHeight="1" s="301">
      <c r="A231" s="395" t="n">
        <v>204</v>
      </c>
      <c r="B231" s="395" t="inlineStr">
        <is>
          <t>101-0324</t>
        </is>
      </c>
      <c r="C231" s="403" t="inlineStr">
        <is>
          <t>Кислород технический газообразный</t>
        </is>
      </c>
      <c r="D231" s="395" t="inlineStr">
        <is>
          <t>м3</t>
        </is>
      </c>
      <c r="E231" s="404" t="n">
        <v>72.72450000000001</v>
      </c>
      <c r="F231" s="405" t="n">
        <v>6.22</v>
      </c>
      <c r="G231" s="333">
        <f>ROUND(E231*F231,2)</f>
        <v/>
      </c>
      <c r="H231" s="334">
        <f>G231/$G$358</f>
        <v/>
      </c>
      <c r="I231" s="333">
        <f>ROUND(F231*Прил.10!$D$13,2)</f>
        <v/>
      </c>
      <c r="J231" s="333">
        <f>ROUND(I231*E231,2)</f>
        <v/>
      </c>
    </row>
    <row r="232" hidden="1" outlineLevel="1" ht="14.25" customFormat="1" customHeight="1" s="301">
      <c r="A232" s="395" t="n">
        <v>205</v>
      </c>
      <c r="B232" s="395" t="inlineStr">
        <is>
          <t>113-0122</t>
        </is>
      </c>
      <c r="C232" s="403" t="inlineStr">
        <is>
          <t>Отвердитель № 1</t>
        </is>
      </c>
      <c r="D232" s="395" t="inlineStr">
        <is>
          <t>т</t>
        </is>
      </c>
      <c r="E232" s="404" t="n">
        <v>0.0066</v>
      </c>
      <c r="F232" s="405" t="n">
        <v>67872</v>
      </c>
      <c r="G232" s="333">
        <f>ROUND(E232*F232,2)</f>
        <v/>
      </c>
      <c r="H232" s="334">
        <f>G232/$G$358</f>
        <v/>
      </c>
      <c r="I232" s="333">
        <f>ROUND(F232*Прил.10!$D$13,2)</f>
        <v/>
      </c>
      <c r="J232" s="333">
        <f>ROUND(I232*E232,2)</f>
        <v/>
      </c>
    </row>
    <row r="233" hidden="1" outlineLevel="1" ht="25.5" customFormat="1" customHeight="1" s="301">
      <c r="A233" s="395" t="n">
        <v>206</v>
      </c>
      <c r="B233" s="395" t="inlineStr">
        <is>
          <t>113-0713</t>
        </is>
      </c>
      <c r="C233" s="403" t="inlineStr">
        <is>
          <t>Эмаль кремнийорганическая КО-174 разных цветов</t>
        </is>
      </c>
      <c r="D233" s="395" t="inlineStr">
        <is>
          <t>т</t>
        </is>
      </c>
      <c r="E233" s="404" t="n">
        <v>0.0132</v>
      </c>
      <c r="F233" s="405" t="n">
        <v>33250</v>
      </c>
      <c r="G233" s="333">
        <f>ROUND(E233*F233,2)</f>
        <v/>
      </c>
      <c r="H233" s="334">
        <f>G233/$G$358</f>
        <v/>
      </c>
      <c r="I233" s="333">
        <f>ROUND(F233*Прил.10!$D$13,2)</f>
        <v/>
      </c>
      <c r="J233" s="333">
        <f>ROUND(I233*E233,2)</f>
        <v/>
      </c>
    </row>
    <row r="234" hidden="1" outlineLevel="1" ht="14.25" customFormat="1" customHeight="1" s="301">
      <c r="A234" s="395" t="n">
        <v>207</v>
      </c>
      <c r="B234" s="395" t="inlineStr">
        <is>
          <t>411-0001</t>
        </is>
      </c>
      <c r="C234" s="403" t="inlineStr">
        <is>
          <t>Вода</t>
        </is>
      </c>
      <c r="D234" s="395" t="inlineStr">
        <is>
          <t>м3</t>
        </is>
      </c>
      <c r="E234" s="404" t="n">
        <v>179.6007</v>
      </c>
      <c r="F234" s="405" t="n">
        <v>2.44</v>
      </c>
      <c r="G234" s="333">
        <f>ROUND(E234*F234,2)</f>
        <v/>
      </c>
      <c r="H234" s="334">
        <f>G234/$G$358</f>
        <v/>
      </c>
      <c r="I234" s="333">
        <f>ROUND(F234*Прил.10!$D$13,2)</f>
        <v/>
      </c>
      <c r="J234" s="333">
        <f>ROUND(I234*E234,2)</f>
        <v/>
      </c>
    </row>
    <row r="235" hidden="1" outlineLevel="1" ht="14.25" customFormat="1" customHeight="1" s="301">
      <c r="A235" s="395" t="n">
        <v>208</v>
      </c>
      <c r="B235" s="395" t="inlineStr">
        <is>
          <t>101-1977</t>
        </is>
      </c>
      <c r="C235" s="403" t="inlineStr">
        <is>
          <t>Болты с гайками и шайбами строительные</t>
        </is>
      </c>
      <c r="D235" s="395" t="inlineStr">
        <is>
          <t>кг</t>
        </is>
      </c>
      <c r="E235" s="404" t="n">
        <v>47.739</v>
      </c>
      <c r="F235" s="405" t="n">
        <v>9.039999999999999</v>
      </c>
      <c r="G235" s="333">
        <f>ROUND(E235*F235,2)</f>
        <v/>
      </c>
      <c r="H235" s="334">
        <f>G235/$G$358</f>
        <v/>
      </c>
      <c r="I235" s="333">
        <f>ROUND(F235*Прил.10!$D$13,2)</f>
        <v/>
      </c>
      <c r="J235" s="333">
        <f>ROUND(I235*E235,2)</f>
        <v/>
      </c>
    </row>
    <row r="236" hidden="1" outlineLevel="1" ht="14.25" customFormat="1" customHeight="1" s="301">
      <c r="A236" s="395" t="n">
        <v>209</v>
      </c>
      <c r="B236" s="395" t="inlineStr">
        <is>
          <t>113-0079</t>
        </is>
      </c>
      <c r="C236" s="403" t="inlineStr">
        <is>
          <t>Лак БТ-577</t>
        </is>
      </c>
      <c r="D236" s="395" t="inlineStr">
        <is>
          <t>т</t>
        </is>
      </c>
      <c r="E236" s="404" t="n">
        <v>0.0431</v>
      </c>
      <c r="F236" s="405" t="n">
        <v>9550</v>
      </c>
      <c r="G236" s="333">
        <f>ROUND(E236*F236,2)</f>
        <v/>
      </c>
      <c r="H236" s="334">
        <f>G236/$G$358</f>
        <v/>
      </c>
      <c r="I236" s="333">
        <f>ROUND(F236*Прил.10!$D$13,2)</f>
        <v/>
      </c>
      <c r="J236" s="333">
        <f>ROUND(I236*E236,2)</f>
        <v/>
      </c>
    </row>
    <row r="237" hidden="1" outlineLevel="1" ht="25.5" customFormat="1" customHeight="1" s="301">
      <c r="A237" s="395" t="n">
        <v>210</v>
      </c>
      <c r="B237" s="395" t="inlineStr">
        <is>
          <t>101-1755</t>
        </is>
      </c>
      <c r="C237" s="403" t="inlineStr">
        <is>
          <t>Сталь полосовая, марка стали Ст3сп шириной 50-200 мм толщиной 4-5 мм</t>
        </is>
      </c>
      <c r="D237" s="395" t="inlineStr">
        <is>
          <t>т</t>
        </is>
      </c>
      <c r="E237" s="404" t="n">
        <v>0.082</v>
      </c>
      <c r="F237" s="405" t="n">
        <v>5000</v>
      </c>
      <c r="G237" s="333">
        <f>ROUND(E237*F237,2)</f>
        <v/>
      </c>
      <c r="H237" s="334">
        <f>G237/$G$358</f>
        <v/>
      </c>
      <c r="I237" s="333">
        <f>ROUND(F237*Прил.10!$D$13,2)</f>
        <v/>
      </c>
      <c r="J237" s="333">
        <f>ROUND(I237*E237,2)</f>
        <v/>
      </c>
    </row>
    <row r="238" hidden="1" outlineLevel="1" ht="38.25" customFormat="1" customHeight="1" s="301">
      <c r="A238" s="395" t="n">
        <v>211</v>
      </c>
      <c r="B238" s="395" t="inlineStr">
        <is>
          <t>101-1627</t>
        </is>
      </c>
      <c r="C238" s="403" t="inlineStr">
        <is>
          <t>Сталь листовая углеродистая обыкновенного качества марки ВСт3пс5 толщиной 4-6 мм</t>
        </is>
      </c>
      <c r="D238" s="395" t="inlineStr">
        <is>
          <t>т</t>
        </is>
      </c>
      <c r="E238" s="404" t="n">
        <v>0.0707</v>
      </c>
      <c r="F238" s="405" t="n">
        <v>5763</v>
      </c>
      <c r="G238" s="333">
        <f>ROUND(E238*F238,2)</f>
        <v/>
      </c>
      <c r="H238" s="334">
        <f>G238/$G$358</f>
        <v/>
      </c>
      <c r="I238" s="333">
        <f>ROUND(F238*Прил.10!$D$13,2)</f>
        <v/>
      </c>
      <c r="J238" s="333">
        <f>ROUND(I238*E238,2)</f>
        <v/>
      </c>
    </row>
    <row r="239" hidden="1" outlineLevel="1" ht="38.25" customFormat="1" customHeight="1" s="301">
      <c r="A239" s="395" t="n">
        <v>212</v>
      </c>
      <c r="B239" s="395" t="inlineStr">
        <is>
          <t>507-0989</t>
        </is>
      </c>
      <c r="C239" s="403" t="inlineStr">
        <is>
          <t>Фланцы стальные плоские приварные из стали ВСт3сп2, ВСт3сп3, давлением 1,0 МПа (10 кгс/см2), диаметром 200 мм</t>
        </is>
      </c>
      <c r="D239" s="395" t="inlineStr">
        <is>
          <t>шт.</t>
        </is>
      </c>
      <c r="E239" s="404" t="n">
        <v>4</v>
      </c>
      <c r="F239" s="405" t="n">
        <v>100</v>
      </c>
      <c r="G239" s="333">
        <f>ROUND(E239*F239,2)</f>
        <v/>
      </c>
      <c r="H239" s="334">
        <f>G239/$G$358</f>
        <v/>
      </c>
      <c r="I239" s="333">
        <f>ROUND(F239*Прил.10!$D$13,2)</f>
        <v/>
      </c>
      <c r="J239" s="333">
        <f>ROUND(I239*E239,2)</f>
        <v/>
      </c>
    </row>
    <row r="240" hidden="1" outlineLevel="1" ht="25.5" customFormat="1" customHeight="1" s="301">
      <c r="A240" s="395" t="n">
        <v>213</v>
      </c>
      <c r="B240" s="395" t="inlineStr">
        <is>
          <t>401-0061</t>
        </is>
      </c>
      <c r="C240" s="403" t="inlineStr">
        <is>
          <t>Бетон тяжелый, крупность заполнителя 20 мм, класс В3,5 (М50)</t>
        </is>
      </c>
      <c r="D240" s="395" t="inlineStr">
        <is>
          <t>м3</t>
        </is>
      </c>
      <c r="E240" s="404" t="n">
        <v>0.765</v>
      </c>
      <c r="F240" s="405" t="n">
        <v>520</v>
      </c>
      <c r="G240" s="333">
        <f>ROUND(E240*F240,2)</f>
        <v/>
      </c>
      <c r="H240" s="334">
        <f>G240/$G$358</f>
        <v/>
      </c>
      <c r="I240" s="333">
        <f>ROUND(F240*Прил.10!$D$13,2)</f>
        <v/>
      </c>
      <c r="J240" s="333">
        <f>ROUND(I240*E240,2)</f>
        <v/>
      </c>
    </row>
    <row r="241" hidden="1" outlineLevel="1" ht="25.5" customFormat="1" customHeight="1" s="301">
      <c r="A241" s="395" t="n">
        <v>214</v>
      </c>
      <c r="B241" s="395" t="inlineStr">
        <is>
          <t>302-1836</t>
        </is>
      </c>
      <c r="C241" s="403" t="inlineStr">
        <is>
          <t>Кран шаровой муфтовый 11Б27П1, диаметром 50 мм</t>
        </is>
      </c>
      <c r="D241" s="395" t="inlineStr">
        <is>
          <t>шт.</t>
        </is>
      </c>
      <c r="E241" s="404" t="n">
        <v>2</v>
      </c>
      <c r="F241" s="405" t="n">
        <v>188.87</v>
      </c>
      <c r="G241" s="333">
        <f>ROUND(E241*F241,2)</f>
        <v/>
      </c>
      <c r="H241" s="334">
        <f>G241/$G$358</f>
        <v/>
      </c>
      <c r="I241" s="333">
        <f>ROUND(F241*Прил.10!$D$13,2)</f>
        <v/>
      </c>
      <c r="J241" s="333">
        <f>ROUND(I241*E241,2)</f>
        <v/>
      </c>
    </row>
    <row r="242" hidden="1" outlineLevel="1" ht="14.25" customFormat="1" customHeight="1" s="301">
      <c r="A242" s="395" t="n">
        <v>215</v>
      </c>
      <c r="B242" s="395" t="inlineStr">
        <is>
          <t>509-0801</t>
        </is>
      </c>
      <c r="C242" s="403" t="inlineStr">
        <is>
          <t>Трос стальной</t>
        </is>
      </c>
      <c r="D242" s="395" t="inlineStr">
        <is>
          <t>м</t>
        </is>
      </c>
      <c r="E242" s="404" t="n">
        <v>27.9</v>
      </c>
      <c r="F242" s="405" t="n">
        <v>12.03</v>
      </c>
      <c r="G242" s="333">
        <f>ROUND(E242*F242,2)</f>
        <v/>
      </c>
      <c r="H242" s="334">
        <f>G242/$G$358</f>
        <v/>
      </c>
      <c r="I242" s="333">
        <f>ROUND(F242*Прил.10!$D$13,2)</f>
        <v/>
      </c>
      <c r="J242" s="333">
        <f>ROUND(I242*E242,2)</f>
        <v/>
      </c>
    </row>
    <row r="243" hidden="1" outlineLevel="1" ht="25.5" customFormat="1" customHeight="1" s="301">
      <c r="A243" s="395" t="n">
        <v>216</v>
      </c>
      <c r="B243" s="395" t="inlineStr">
        <is>
          <t>101-0797</t>
        </is>
      </c>
      <c r="C243" s="403" t="inlineStr">
        <is>
          <t>Проволока горячекатаная в мотках, диаметром 6,3-6,5 мм</t>
        </is>
      </c>
      <c r="D243" s="395" t="inlineStr">
        <is>
          <t>т</t>
        </is>
      </c>
      <c r="E243" s="404" t="n">
        <v>0.06950000000000001</v>
      </c>
      <c r="F243" s="405" t="n">
        <v>4455.2</v>
      </c>
      <c r="G243" s="333">
        <f>ROUND(E243*F243,2)</f>
        <v/>
      </c>
      <c r="H243" s="334">
        <f>G243/$G$358</f>
        <v/>
      </c>
      <c r="I243" s="333">
        <f>ROUND(F243*Прил.10!$D$13,2)</f>
        <v/>
      </c>
      <c r="J243" s="333">
        <f>ROUND(I243*E243,2)</f>
        <v/>
      </c>
    </row>
    <row r="244" hidden="1" outlineLevel="1" ht="14.25" customFormat="1" customHeight="1" s="301">
      <c r="A244" s="395" t="n">
        <v>217</v>
      </c>
      <c r="B244" s="395" t="inlineStr">
        <is>
          <t>101-2355</t>
        </is>
      </c>
      <c r="C244" s="403" t="inlineStr">
        <is>
          <t>Бумага шлифовальная</t>
        </is>
      </c>
      <c r="D244" s="395" t="inlineStr">
        <is>
          <t>кг</t>
        </is>
      </c>
      <c r="E244" s="404" t="n">
        <v>6</v>
      </c>
      <c r="F244" s="405" t="n">
        <v>50</v>
      </c>
      <c r="G244" s="333">
        <f>ROUND(E244*F244,2)</f>
        <v/>
      </c>
      <c r="H244" s="334">
        <f>G244/$G$358</f>
        <v/>
      </c>
      <c r="I244" s="333">
        <f>ROUND(F244*Прил.10!$D$13,2)</f>
        <v/>
      </c>
      <c r="J244" s="333">
        <f>ROUND(I244*E244,2)</f>
        <v/>
      </c>
    </row>
    <row r="245" hidden="1" outlineLevel="1" ht="14.25" customFormat="1" customHeight="1" s="301">
      <c r="A245" s="395" t="n">
        <v>218</v>
      </c>
      <c r="B245" s="395" t="inlineStr">
        <is>
          <t>101-2143</t>
        </is>
      </c>
      <c r="C245" s="403" t="inlineStr">
        <is>
          <t>Краска</t>
        </is>
      </c>
      <c r="D245" s="395" t="inlineStr">
        <is>
          <t>кг</t>
        </is>
      </c>
      <c r="E245" s="404" t="n">
        <v>10.429</v>
      </c>
      <c r="F245" s="405" t="n">
        <v>28.6</v>
      </c>
      <c r="G245" s="333">
        <f>ROUND(E245*F245,2)</f>
        <v/>
      </c>
      <c r="H245" s="334">
        <f>G245/$G$358</f>
        <v/>
      </c>
      <c r="I245" s="333">
        <f>ROUND(F245*Прил.10!$D$13,2)</f>
        <v/>
      </c>
      <c r="J245" s="333">
        <f>ROUND(I245*E245,2)</f>
        <v/>
      </c>
    </row>
    <row r="246" hidden="1" outlineLevel="1" ht="25.5" customFormat="1" customHeight="1" s="301">
      <c r="A246" s="395" t="n">
        <v>219</v>
      </c>
      <c r="B246" s="395" t="inlineStr">
        <is>
          <t>509-0218</t>
        </is>
      </c>
      <c r="C246" s="403" t="inlineStr">
        <is>
          <t>Коромысло для анкеровки двух контактных проводов (КС-043)</t>
        </is>
      </c>
      <c r="D246" s="395" t="inlineStr">
        <is>
          <t>шт.</t>
        </is>
      </c>
      <c r="E246" s="404" t="n">
        <v>20</v>
      </c>
      <c r="F246" s="405" t="n">
        <v>14.9</v>
      </c>
      <c r="G246" s="333">
        <f>ROUND(E246*F246,2)</f>
        <v/>
      </c>
      <c r="H246" s="334">
        <f>G246/$G$358</f>
        <v/>
      </c>
      <c r="I246" s="333">
        <f>ROUND(F246*Прил.10!$D$13,2)</f>
        <v/>
      </c>
      <c r="J246" s="333">
        <f>ROUND(I246*E246,2)</f>
        <v/>
      </c>
    </row>
    <row r="247" hidden="1" outlineLevel="1" ht="14.25" customFormat="1" customHeight="1" s="301">
      <c r="A247" s="395" t="n">
        <v>220</v>
      </c>
      <c r="B247" s="395" t="inlineStr">
        <is>
          <t>101-1521</t>
        </is>
      </c>
      <c r="C247" s="403" t="inlineStr">
        <is>
          <t>Электроды диаметром 5 мм Э42</t>
        </is>
      </c>
      <c r="D247" s="395" t="inlineStr">
        <is>
          <t>т</t>
        </is>
      </c>
      <c r="E247" s="404" t="n">
        <v>0.029</v>
      </c>
      <c r="F247" s="405" t="n">
        <v>9765</v>
      </c>
      <c r="G247" s="333">
        <f>ROUND(E247*F247,2)</f>
        <v/>
      </c>
      <c r="H247" s="334">
        <f>G247/$G$358</f>
        <v/>
      </c>
      <c r="I247" s="333">
        <f>ROUND(F247*Прил.10!$D$13,2)</f>
        <v/>
      </c>
      <c r="J247" s="333">
        <f>ROUND(I247*E247,2)</f>
        <v/>
      </c>
    </row>
    <row r="248" hidden="1" outlineLevel="1" ht="14.25" customFormat="1" customHeight="1" s="301">
      <c r="A248" s="395" t="n">
        <v>221</v>
      </c>
      <c r="B248" s="395" t="inlineStr">
        <is>
          <t>509-0166</t>
        </is>
      </c>
      <c r="C248" s="403" t="inlineStr">
        <is>
          <t>Серьга</t>
        </is>
      </c>
      <c r="D248" s="395" t="inlineStr">
        <is>
          <t>шт.</t>
        </is>
      </c>
      <c r="E248" s="404" t="n">
        <v>26</v>
      </c>
      <c r="F248" s="405" t="n">
        <v>10.54</v>
      </c>
      <c r="G248" s="333">
        <f>ROUND(E248*F248,2)</f>
        <v/>
      </c>
      <c r="H248" s="334">
        <f>G248/$G$358</f>
        <v/>
      </c>
      <c r="I248" s="333">
        <f>ROUND(F248*Прил.10!$D$13,2)</f>
        <v/>
      </c>
      <c r="J248" s="333">
        <f>ROUND(I248*E248,2)</f>
        <v/>
      </c>
    </row>
    <row r="249" hidden="1" outlineLevel="1" ht="14.25" customFormat="1" customHeight="1" s="301">
      <c r="A249" s="395" t="n">
        <v>222</v>
      </c>
      <c r="B249" s="395" t="inlineStr">
        <is>
          <t>411-0002</t>
        </is>
      </c>
      <c r="C249" s="403" t="inlineStr">
        <is>
          <t>Вода водопроводная</t>
        </is>
      </c>
      <c r="D249" s="395" t="inlineStr">
        <is>
          <t>м3</t>
        </is>
      </c>
      <c r="E249" s="404" t="n">
        <v>86.97620000000001</v>
      </c>
      <c r="F249" s="405" t="n">
        <v>3.15</v>
      </c>
      <c r="G249" s="333">
        <f>ROUND(E249*F249,2)</f>
        <v/>
      </c>
      <c r="H249" s="334">
        <f>G249/$G$358</f>
        <v/>
      </c>
      <c r="I249" s="333">
        <f>ROUND(F249*Прил.10!$D$13,2)</f>
        <v/>
      </c>
      <c r="J249" s="333">
        <f>ROUND(I249*E249,2)</f>
        <v/>
      </c>
    </row>
    <row r="250" hidden="1" outlineLevel="1" ht="14.25" customFormat="1" customHeight="1" s="301">
      <c r="A250" s="395" t="n">
        <v>223</v>
      </c>
      <c r="B250" s="395" t="inlineStr">
        <is>
          <t>413-0434</t>
        </is>
      </c>
      <c r="C250" s="403" t="inlineStr">
        <is>
          <t>Каменная мелочь марки 300</t>
        </is>
      </c>
      <c r="D250" s="395" t="inlineStr">
        <is>
          <t>м3</t>
        </is>
      </c>
      <c r="E250" s="404" t="n">
        <v>0.517</v>
      </c>
      <c r="F250" s="405" t="n">
        <v>518.5700000000001</v>
      </c>
      <c r="G250" s="333">
        <f>ROUND(E250*F250,2)</f>
        <v/>
      </c>
      <c r="H250" s="334">
        <f>G250/$G$358</f>
        <v/>
      </c>
      <c r="I250" s="333">
        <f>ROUND(F250*Прил.10!$D$13,2)</f>
        <v/>
      </c>
      <c r="J250" s="333">
        <f>ROUND(I250*E250,2)</f>
        <v/>
      </c>
    </row>
    <row r="251" hidden="1" outlineLevel="1" ht="38.25" customFormat="1" customHeight="1" s="301">
      <c r="A251" s="395" t="n">
        <v>224</v>
      </c>
      <c r="B251" s="395" t="inlineStr">
        <is>
          <t>507-0993</t>
        </is>
      </c>
      <c r="C251" s="403" t="inlineStr">
        <is>
          <t>Фланцы стальные плоские приварные из стали ВСт3сп2, ВСт3сп3, давлением 1,0 МПа (10 кгс/см2), диаметром 400 мм</t>
        </is>
      </c>
      <c r="D251" s="395" t="inlineStr">
        <is>
          <t>шт.</t>
        </is>
      </c>
      <c r="E251" s="404" t="n">
        <v>1</v>
      </c>
      <c r="F251" s="405" t="n">
        <v>259</v>
      </c>
      <c r="G251" s="333">
        <f>ROUND(E251*F251,2)</f>
        <v/>
      </c>
      <c r="H251" s="334">
        <f>G251/$G$358</f>
        <v/>
      </c>
      <c r="I251" s="333">
        <f>ROUND(F251*Прил.10!$D$13,2)</f>
        <v/>
      </c>
      <c r="J251" s="333">
        <f>ROUND(I251*E251,2)</f>
        <v/>
      </c>
    </row>
    <row r="252" hidden="1" outlineLevel="1" ht="14.25" customFormat="1" customHeight="1" s="301">
      <c r="A252" s="395" t="n">
        <v>225</v>
      </c>
      <c r="B252" s="395" t="inlineStr">
        <is>
          <t>101-2472</t>
        </is>
      </c>
      <c r="C252" s="403" t="inlineStr">
        <is>
          <t>Растворитель марки № 646</t>
        </is>
      </c>
      <c r="D252" s="395" t="inlineStr">
        <is>
          <t>т</t>
        </is>
      </c>
      <c r="E252" s="404" t="n">
        <v>0.0247</v>
      </c>
      <c r="F252" s="405" t="n">
        <v>10465</v>
      </c>
      <c r="G252" s="333">
        <f>ROUND(E252*F252,2)</f>
        <v/>
      </c>
      <c r="H252" s="334">
        <f>G252/$G$358</f>
        <v/>
      </c>
      <c r="I252" s="333">
        <f>ROUND(F252*Прил.10!$D$13,2)</f>
        <v/>
      </c>
      <c r="J252" s="333">
        <f>ROUND(I252*E252,2)</f>
        <v/>
      </c>
    </row>
    <row r="253" hidden="1" outlineLevel="1" ht="38.25" customFormat="1" customHeight="1" s="301">
      <c r="A253" s="395" t="n">
        <v>226</v>
      </c>
      <c r="B253" s="395" t="inlineStr">
        <is>
          <t>101-2575</t>
        </is>
      </c>
      <c r="C253" s="403" t="inlineStr">
        <is>
          <t>Болты с гайками и шайбами для санитарно-технических работ диаметром 12 мм</t>
        </is>
      </c>
      <c r="D253" s="395" t="inlineStr">
        <is>
          <t>т</t>
        </is>
      </c>
      <c r="E253" s="404" t="n">
        <v>0.0155</v>
      </c>
      <c r="F253" s="405" t="n">
        <v>15323</v>
      </c>
      <c r="G253" s="333">
        <f>ROUND(E253*F253,2)</f>
        <v/>
      </c>
      <c r="H253" s="334">
        <f>G253/$G$358</f>
        <v/>
      </c>
      <c r="I253" s="333">
        <f>ROUND(F253*Прил.10!$D$13,2)</f>
        <v/>
      </c>
      <c r="J253" s="333">
        <f>ROUND(I253*E253,2)</f>
        <v/>
      </c>
    </row>
    <row r="254" hidden="1" outlineLevel="1" ht="14.25" customFormat="1" customHeight="1" s="301">
      <c r="A254" s="395" t="n">
        <v>227</v>
      </c>
      <c r="B254" s="395" t="inlineStr">
        <is>
          <t>101-2611</t>
        </is>
      </c>
      <c r="C254" s="403" t="inlineStr">
        <is>
          <t>Опалубка металлическая</t>
        </is>
      </c>
      <c r="D254" s="395" t="inlineStr">
        <is>
          <t>т</t>
        </is>
      </c>
      <c r="E254" s="404" t="n">
        <v>0.06</v>
      </c>
      <c r="F254" s="405" t="n">
        <v>3938.2</v>
      </c>
      <c r="G254" s="333">
        <f>ROUND(E254*F254,2)</f>
        <v/>
      </c>
      <c r="H254" s="334">
        <f>G254/$G$358</f>
        <v/>
      </c>
      <c r="I254" s="333">
        <f>ROUND(F254*Прил.10!$D$13,2)</f>
        <v/>
      </c>
      <c r="J254" s="333">
        <f>ROUND(I254*E254,2)</f>
        <v/>
      </c>
    </row>
    <row r="255" hidden="1" outlineLevel="1" ht="14.25" customFormat="1" customHeight="1" s="301">
      <c r="A255" s="395" t="n">
        <v>228</v>
      </c>
      <c r="B255" s="395" t="inlineStr">
        <is>
          <t>101-1668</t>
        </is>
      </c>
      <c r="C255" s="403" t="inlineStr">
        <is>
          <t>Рогожа</t>
        </is>
      </c>
      <c r="D255" s="395" t="inlineStr">
        <is>
          <t>м2</t>
        </is>
      </c>
      <c r="E255" s="404" t="n">
        <v>21.1367</v>
      </c>
      <c r="F255" s="405" t="n">
        <v>10.2</v>
      </c>
      <c r="G255" s="333">
        <f>ROUND(E255*F255,2)</f>
        <v/>
      </c>
      <c r="H255" s="334">
        <f>G255/$G$358</f>
        <v/>
      </c>
      <c r="I255" s="333">
        <f>ROUND(F255*Прил.10!$D$13,2)</f>
        <v/>
      </c>
      <c r="J255" s="333">
        <f>ROUND(I255*E255,2)</f>
        <v/>
      </c>
    </row>
    <row r="256" hidden="1" outlineLevel="1" ht="14.25" customFormat="1" customHeight="1" s="301">
      <c r="A256" s="395" t="n">
        <v>229</v>
      </c>
      <c r="B256" s="395" t="inlineStr">
        <is>
          <t>101-2278</t>
        </is>
      </c>
      <c r="C256" s="403" t="inlineStr">
        <is>
          <t>Пропан-бутан, смесь техническая</t>
        </is>
      </c>
      <c r="D256" s="395" t="inlineStr">
        <is>
          <t>кг</t>
        </is>
      </c>
      <c r="E256" s="404" t="n">
        <v>35.2574</v>
      </c>
      <c r="F256" s="405" t="n">
        <v>6.09</v>
      </c>
      <c r="G256" s="333">
        <f>ROUND(E256*F256,2)</f>
        <v/>
      </c>
      <c r="H256" s="334">
        <f>G256/$G$358</f>
        <v/>
      </c>
      <c r="I256" s="333">
        <f>ROUND(F256*Прил.10!$D$13,2)</f>
        <v/>
      </c>
      <c r="J256" s="333">
        <f>ROUND(I256*E256,2)</f>
        <v/>
      </c>
    </row>
    <row r="257" hidden="1" outlineLevel="1" ht="14.25" customFormat="1" customHeight="1" s="301">
      <c r="A257" s="395" t="n">
        <v>230</v>
      </c>
      <c r="B257" s="395" t="inlineStr">
        <is>
          <t>109-0145</t>
        </is>
      </c>
      <c r="C257" s="403" t="inlineStr">
        <is>
          <t>Коронки буровые типа К-100В</t>
        </is>
      </c>
      <c r="D257" s="395" t="inlineStr">
        <is>
          <t>шт.</t>
        </is>
      </c>
      <c r="E257" s="404" t="n">
        <v>1.1405</v>
      </c>
      <c r="F257" s="405" t="n">
        <v>176.51</v>
      </c>
      <c r="G257" s="333">
        <f>ROUND(E257*F257,2)</f>
        <v/>
      </c>
      <c r="H257" s="334">
        <f>G257/$G$358</f>
        <v/>
      </c>
      <c r="I257" s="333">
        <f>ROUND(F257*Прил.10!$D$13,2)</f>
        <v/>
      </c>
      <c r="J257" s="333">
        <f>ROUND(I257*E257,2)</f>
        <v/>
      </c>
    </row>
    <row r="258" hidden="1" outlineLevel="1" ht="38.25" customFormat="1" customHeight="1" s="301">
      <c r="A258" s="395" t="n">
        <v>231</v>
      </c>
      <c r="B258" s="395" t="inlineStr">
        <is>
          <t>301-0609</t>
        </is>
      </c>
      <c r="C258" s="403" t="inlineStr">
        <is>
          <t>Рукава резинотканевые напорно-всасывающие для воды давлением 1 МПа (10 кгс/см2), диаметром 32 мм</t>
        </is>
      </c>
      <c r="D258" s="395" t="inlineStr">
        <is>
          <t>м</t>
        </is>
      </c>
      <c r="E258" s="404" t="n">
        <v>3</v>
      </c>
      <c r="F258" s="405" t="n">
        <v>67.09999999999999</v>
      </c>
      <c r="G258" s="333">
        <f>ROUND(E258*F258,2)</f>
        <v/>
      </c>
      <c r="H258" s="334">
        <f>G258/$G$358</f>
        <v/>
      </c>
      <c r="I258" s="333">
        <f>ROUND(F258*Прил.10!$D$13,2)</f>
        <v/>
      </c>
      <c r="J258" s="333">
        <f>ROUND(I258*E258,2)</f>
        <v/>
      </c>
    </row>
    <row r="259" hidden="1" outlineLevel="1" ht="14.25" customFormat="1" customHeight="1" s="301">
      <c r="A259" s="395" t="n">
        <v>232</v>
      </c>
      <c r="B259" s="395" t="inlineStr">
        <is>
          <t>111-0087</t>
        </is>
      </c>
      <c r="C259" s="403" t="inlineStr">
        <is>
          <t>Бирки-оконцеватели</t>
        </is>
      </c>
      <c r="D259" s="395" t="inlineStr">
        <is>
          <t>100 шт.</t>
        </is>
      </c>
      <c r="E259" s="404" t="n">
        <v>3.141</v>
      </c>
      <c r="F259" s="405" t="n">
        <v>63</v>
      </c>
      <c r="G259" s="333">
        <f>ROUND(E259*F259,2)</f>
        <v/>
      </c>
      <c r="H259" s="334">
        <f>G259/$G$358</f>
        <v/>
      </c>
      <c r="I259" s="333">
        <f>ROUND(F259*Прил.10!$D$13,2)</f>
        <v/>
      </c>
      <c r="J259" s="333">
        <f>ROUND(I259*E259,2)</f>
        <v/>
      </c>
    </row>
    <row r="260" hidden="1" outlineLevel="1" ht="38.25" customFormat="1" customHeight="1" s="301">
      <c r="A260" s="395" t="n">
        <v>233</v>
      </c>
      <c r="B260" s="395" t="inlineStr">
        <is>
          <t>102-0053</t>
        </is>
      </c>
      <c r="C260" s="403" t="inlineStr">
        <is>
          <t>Доски обрезные хвойных пород длиной 4-6,5 м, шириной 75-150 мм, толщиной 25 мм, III сорта</t>
        </is>
      </c>
      <c r="D260" s="395" t="inlineStr">
        <is>
          <t>м3</t>
        </is>
      </c>
      <c r="E260" s="404" t="n">
        <v>0.1759</v>
      </c>
      <c r="F260" s="405" t="n">
        <v>1100</v>
      </c>
      <c r="G260" s="333">
        <f>ROUND(E260*F260,2)</f>
        <v/>
      </c>
      <c r="H260" s="334">
        <f>G260/$G$358</f>
        <v/>
      </c>
      <c r="I260" s="333">
        <f>ROUND(F260*Прил.10!$D$13,2)</f>
        <v/>
      </c>
      <c r="J260" s="333">
        <f>ROUND(I260*E260,2)</f>
        <v/>
      </c>
    </row>
    <row r="261" hidden="1" outlineLevel="1" ht="25.5" customFormat="1" customHeight="1" s="301">
      <c r="A261" s="395" t="n">
        <v>234</v>
      </c>
      <c r="B261" s="395" t="inlineStr">
        <is>
          <t>101-0322</t>
        </is>
      </c>
      <c r="C261" s="403" t="inlineStr">
        <is>
          <t>Керосин для технических целей марок КТ-1, КТ-2</t>
        </is>
      </c>
      <c r="D261" s="395" t="inlineStr">
        <is>
          <t>т</t>
        </is>
      </c>
      <c r="E261" s="404" t="n">
        <v>0.07199999999999999</v>
      </c>
      <c r="F261" s="405" t="n">
        <v>2606.9</v>
      </c>
      <c r="G261" s="333">
        <f>ROUND(E261*F261,2)</f>
        <v/>
      </c>
      <c r="H261" s="334">
        <f>G261/$G$358</f>
        <v/>
      </c>
      <c r="I261" s="333">
        <f>ROUND(F261*Прил.10!$D$13,2)</f>
        <v/>
      </c>
      <c r="J261" s="333">
        <f>ROUND(I261*E261,2)</f>
        <v/>
      </c>
    </row>
    <row r="262" hidden="1" outlineLevel="1" ht="14.25" customFormat="1" customHeight="1" s="301">
      <c r="A262" s="395" t="n">
        <v>235</v>
      </c>
      <c r="B262" s="395" t="inlineStr">
        <is>
          <t>101-1518</t>
        </is>
      </c>
      <c r="C262" s="403" t="inlineStr">
        <is>
          <t>Электроды диаметром 4 мм Э50А</t>
        </is>
      </c>
      <c r="D262" s="395" t="inlineStr">
        <is>
          <t>т</t>
        </is>
      </c>
      <c r="E262" s="404" t="n">
        <v>0.0162</v>
      </c>
      <c r="F262" s="405" t="n">
        <v>11524</v>
      </c>
      <c r="G262" s="333">
        <f>ROUND(E262*F262,2)</f>
        <v/>
      </c>
      <c r="H262" s="334">
        <f>G262/$G$358</f>
        <v/>
      </c>
      <c r="I262" s="333">
        <f>ROUND(F262*Прил.10!$D$13,2)</f>
        <v/>
      </c>
      <c r="J262" s="333">
        <f>ROUND(I262*E262,2)</f>
        <v/>
      </c>
    </row>
    <row r="263" hidden="1" outlineLevel="1" ht="14.25" customFormat="1" customHeight="1" s="301">
      <c r="A263" s="395" t="n">
        <v>236</v>
      </c>
      <c r="B263" s="395" t="inlineStr">
        <is>
          <t>104-1593</t>
        </is>
      </c>
      <c r="C263" s="403" t="inlineStr">
        <is>
          <t>Холсты стекловолокнистые марки ВВ-Г</t>
        </is>
      </c>
      <c r="D263" s="395" t="inlineStr">
        <is>
          <t>10 м2</t>
        </is>
      </c>
      <c r="E263" s="404" t="n">
        <v>17.394</v>
      </c>
      <c r="F263" s="405" t="n">
        <v>10.71</v>
      </c>
      <c r="G263" s="333">
        <f>ROUND(E263*F263,2)</f>
        <v/>
      </c>
      <c r="H263" s="334">
        <f>G263/$G$358</f>
        <v/>
      </c>
      <c r="I263" s="333">
        <f>ROUND(F263*Прил.10!$D$13,2)</f>
        <v/>
      </c>
      <c r="J263" s="333">
        <f>ROUND(I263*E263,2)</f>
        <v/>
      </c>
    </row>
    <row r="264" hidden="1" outlineLevel="1" ht="14.25" customFormat="1" customHeight="1" s="301">
      <c r="A264" s="395" t="n">
        <v>237</v>
      </c>
      <c r="B264" s="395" t="inlineStr">
        <is>
          <t>402-0064</t>
        </is>
      </c>
      <c r="C264" s="403" t="inlineStr">
        <is>
          <t>Раствор асбоцементный</t>
        </is>
      </c>
      <c r="D264" s="395" t="inlineStr">
        <is>
          <t>м3</t>
        </is>
      </c>
      <c r="E264" s="404" t="n">
        <v>0.4649</v>
      </c>
      <c r="F264" s="405" t="n">
        <v>395</v>
      </c>
      <c r="G264" s="333">
        <f>ROUND(E264*F264,2)</f>
        <v/>
      </c>
      <c r="H264" s="334">
        <f>G264/$G$358</f>
        <v/>
      </c>
      <c r="I264" s="333">
        <f>ROUND(F264*Прил.10!$D$13,2)</f>
        <v/>
      </c>
      <c r="J264" s="333">
        <f>ROUND(I264*E264,2)</f>
        <v/>
      </c>
    </row>
    <row r="265" hidden="1" outlineLevel="1" ht="14.25" customFormat="1" customHeight="1" s="301">
      <c r="A265" s="395" t="n">
        <v>238</v>
      </c>
      <c r="B265" s="395" t="inlineStr">
        <is>
          <t>502-0639</t>
        </is>
      </c>
      <c r="C265" s="403" t="inlineStr">
        <is>
          <t>Муфта</t>
        </is>
      </c>
      <c r="D265" s="395" t="inlineStr">
        <is>
          <t>шт.</t>
        </is>
      </c>
      <c r="E265" s="404" t="n">
        <v>36</v>
      </c>
      <c r="F265" s="405" t="n">
        <v>5</v>
      </c>
      <c r="G265" s="333">
        <f>ROUND(E265*F265,2)</f>
        <v/>
      </c>
      <c r="H265" s="334">
        <f>G265/$G$358</f>
        <v/>
      </c>
      <c r="I265" s="333">
        <f>ROUND(F265*Прил.10!$D$13,2)</f>
        <v/>
      </c>
      <c r="J265" s="333">
        <f>ROUND(I265*E265,2)</f>
        <v/>
      </c>
    </row>
    <row r="266" hidden="1" outlineLevel="1" ht="76.5" customFormat="1" customHeight="1" s="301">
      <c r="A266" s="395" t="n">
        <v>239</v>
      </c>
      <c r="B266" s="395" t="inlineStr">
        <is>
          <t>201-0777</t>
        </is>
      </c>
      <c r="C266" s="403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D266" s="395" t="inlineStr">
        <is>
          <t>т</t>
        </is>
      </c>
      <c r="E266" s="404" t="n">
        <v>0.0174</v>
      </c>
      <c r="F266" s="405" t="n">
        <v>10045</v>
      </c>
      <c r="G266" s="333">
        <f>ROUND(E266*F266,2)</f>
        <v/>
      </c>
      <c r="H266" s="334">
        <f>G266/$G$358</f>
        <v/>
      </c>
      <c r="I266" s="333">
        <f>ROUND(F266*Прил.10!$D$13,2)</f>
        <v/>
      </c>
      <c r="J266" s="333">
        <f>ROUND(I266*E266,2)</f>
        <v/>
      </c>
    </row>
    <row r="267" hidden="1" outlineLevel="1" ht="76.5" customFormat="1" customHeight="1" s="301">
      <c r="A267" s="395" t="n">
        <v>240</v>
      </c>
      <c r="B267" s="395" t="inlineStr">
        <is>
          <t>204-0064</t>
        </is>
      </c>
      <c r="C267" s="403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</t>
        </is>
      </c>
      <c r="D267" s="395" t="inlineStr">
        <is>
          <t>т</t>
        </is>
      </c>
      <c r="E267" s="404" t="n">
        <v>0.0252</v>
      </c>
      <c r="F267" s="405" t="n">
        <v>6800</v>
      </c>
      <c r="G267" s="333">
        <f>ROUND(E267*F267,2)</f>
        <v/>
      </c>
      <c r="H267" s="334">
        <f>G267/$G$358</f>
        <v/>
      </c>
      <c r="I267" s="333">
        <f>ROUND(F267*Прил.10!$D$13,2)</f>
        <v/>
      </c>
      <c r="J267" s="333">
        <f>ROUND(I267*E267,2)</f>
        <v/>
      </c>
    </row>
    <row r="268" hidden="1" outlineLevel="1" ht="63.75" customFormat="1" customHeight="1" s="301">
      <c r="A268" s="395" t="n">
        <v>241</v>
      </c>
      <c r="B268" s="395" t="inlineStr">
        <is>
          <t>103-0139</t>
        </is>
      </c>
      <c r="C268" s="403" t="inlineStr">
        <is>
          <t>Трубы стальные электросварные прямошовные со снятой фаской из стали марок БСт2кп-БСт4кп и БСт2пс-БСт4пс наружный диаметр 57 мм, толщина стенки 3,5 мм</t>
        </is>
      </c>
      <c r="D268" s="395" t="inlineStr">
        <is>
          <t>м</t>
        </is>
      </c>
      <c r="E268" s="404" t="n">
        <v>4.6184</v>
      </c>
      <c r="F268" s="405" t="n">
        <v>35.7</v>
      </c>
      <c r="G268" s="333">
        <f>ROUND(E268*F268,2)</f>
        <v/>
      </c>
      <c r="H268" s="334">
        <f>G268/$G$358</f>
        <v/>
      </c>
      <c r="I268" s="333">
        <f>ROUND(F268*Прил.10!$D$13,2)</f>
        <v/>
      </c>
      <c r="J268" s="333">
        <f>ROUND(I268*E268,2)</f>
        <v/>
      </c>
    </row>
    <row r="269" hidden="1" outlineLevel="1" ht="76.5" customFormat="1" customHeight="1" s="301">
      <c r="A269" s="395" t="n">
        <v>242</v>
      </c>
      <c r="B269" s="395" t="inlineStr">
        <is>
          <t>201-0774</t>
        </is>
      </c>
      <c r="C269" s="403" t="inlineStr">
        <is>
          <t>Конструктивные элементы вспомогательного назначения массой не более 50 кг с преобладанием толстолистовой стали собираемые из двух и более деталей, с отверстиями и без отверстий, соединяемые на сварке</t>
        </is>
      </c>
      <c r="D269" s="395" t="inlineStr">
        <is>
          <t>т</t>
        </is>
      </c>
      <c r="E269" s="404" t="n">
        <v>0.0124</v>
      </c>
      <c r="F269" s="405" t="n">
        <v>11255</v>
      </c>
      <c r="G269" s="333">
        <f>ROUND(E269*F269,2)</f>
        <v/>
      </c>
      <c r="H269" s="334">
        <f>G269/$G$358</f>
        <v/>
      </c>
      <c r="I269" s="333">
        <f>ROUND(F269*Прил.10!$D$13,2)</f>
        <v/>
      </c>
      <c r="J269" s="333">
        <f>ROUND(I269*E269,2)</f>
        <v/>
      </c>
    </row>
    <row r="270" hidden="1" outlineLevel="1" ht="14.25" customFormat="1" customHeight="1" s="301">
      <c r="A270" s="395" t="n">
        <v>243</v>
      </c>
      <c r="B270" s="395" t="inlineStr">
        <is>
          <t>301-2025</t>
        </is>
      </c>
      <c r="C270" s="403" t="inlineStr">
        <is>
          <t>Блочки</t>
        </is>
      </c>
      <c r="D270" s="395" t="inlineStr">
        <is>
          <t>шт.</t>
        </is>
      </c>
      <c r="E270" s="404" t="n">
        <v>6</v>
      </c>
      <c r="F270" s="405" t="n">
        <v>22.8</v>
      </c>
      <c r="G270" s="333">
        <f>ROUND(E270*F270,2)</f>
        <v/>
      </c>
      <c r="H270" s="334">
        <f>G270/$G$358</f>
        <v/>
      </c>
      <c r="I270" s="333">
        <f>ROUND(F270*Прил.10!$D$13,2)</f>
        <v/>
      </c>
      <c r="J270" s="333">
        <f>ROUND(I270*E270,2)</f>
        <v/>
      </c>
    </row>
    <row r="271" hidden="1" outlineLevel="1" ht="25.5" customFormat="1" customHeight="1" s="301">
      <c r="A271" s="395" t="n">
        <v>244</v>
      </c>
      <c r="B271" s="395" t="inlineStr">
        <is>
          <t>401-0027</t>
        </is>
      </c>
      <c r="C271" s="403" t="inlineStr">
        <is>
          <t>Бетон тяжелый, крупность заполнителя более 40 мм, класс В20 (М250)</t>
        </is>
      </c>
      <c r="D271" s="395" t="inlineStr">
        <is>
          <t>м3</t>
        </is>
      </c>
      <c r="E271" s="404" t="n">
        <v>0.2132</v>
      </c>
      <c r="F271" s="405" t="n">
        <v>636.1900000000001</v>
      </c>
      <c r="G271" s="333">
        <f>ROUND(E271*F271,2)</f>
        <v/>
      </c>
      <c r="H271" s="334">
        <f>G271/$G$358</f>
        <v/>
      </c>
      <c r="I271" s="333">
        <f>ROUND(F271*Прил.10!$D$13,2)</f>
        <v/>
      </c>
      <c r="J271" s="333">
        <f>ROUND(I271*E271,2)</f>
        <v/>
      </c>
    </row>
    <row r="272" hidden="1" outlineLevel="1" ht="25.5" customFormat="1" customHeight="1" s="301">
      <c r="A272" s="395" t="n">
        <v>245</v>
      </c>
      <c r="B272" s="395" t="inlineStr">
        <is>
          <t>101-1671</t>
        </is>
      </c>
      <c r="C272" s="403" t="inlineStr">
        <is>
          <t>Поковки простые строительные /скобы, закрепы, хомуты и т,п,/ массой до 1,6 кг</t>
        </is>
      </c>
      <c r="D272" s="395" t="inlineStr">
        <is>
          <t>кг</t>
        </is>
      </c>
      <c r="E272" s="404" t="n">
        <v>8.4</v>
      </c>
      <c r="F272" s="405" t="n">
        <v>15.14</v>
      </c>
      <c r="G272" s="333">
        <f>ROUND(E272*F272,2)</f>
        <v/>
      </c>
      <c r="H272" s="334">
        <f>G272/$G$358</f>
        <v/>
      </c>
      <c r="I272" s="333">
        <f>ROUND(F272*Прил.10!$D$13,2)</f>
        <v/>
      </c>
      <c r="J272" s="333">
        <f>ROUND(I272*E272,2)</f>
        <v/>
      </c>
    </row>
    <row r="273" hidden="1" outlineLevel="1" ht="25.5" customFormat="1" customHeight="1" s="301">
      <c r="A273" s="395" t="n">
        <v>246</v>
      </c>
      <c r="B273" s="395" t="inlineStr">
        <is>
          <t>401-0066</t>
        </is>
      </c>
      <c r="C273" s="403" t="inlineStr">
        <is>
          <t>Бетон тяжелый, крупность заполнителя 20 мм, класс В15 (М200)</t>
        </is>
      </c>
      <c r="D273" s="395" t="inlineStr">
        <is>
          <t>м3</t>
        </is>
      </c>
      <c r="E273" s="404" t="n">
        <v>0.1872</v>
      </c>
      <c r="F273" s="405" t="n">
        <v>665</v>
      </c>
      <c r="G273" s="333">
        <f>ROUND(E273*F273,2)</f>
        <v/>
      </c>
      <c r="H273" s="334">
        <f>G273/$G$358</f>
        <v/>
      </c>
      <c r="I273" s="333">
        <f>ROUND(F273*Прил.10!$D$13,2)</f>
        <v/>
      </c>
      <c r="J273" s="333">
        <f>ROUND(I273*E273,2)</f>
        <v/>
      </c>
    </row>
    <row r="274" hidden="1" outlineLevel="1" ht="25.5" customFormat="1" customHeight="1" s="301">
      <c r="A274" s="395" t="n">
        <v>247</v>
      </c>
      <c r="B274" s="395" t="inlineStr">
        <is>
          <t>509-0971</t>
        </is>
      </c>
      <c r="C274" s="403" t="inlineStr">
        <is>
          <t>Прокладки из паронита марки ПМБ, толщиной 1 мм, диаметром 300 мм</t>
        </is>
      </c>
      <c r="D274" s="395" t="inlineStr">
        <is>
          <t>1000 шт.</t>
        </is>
      </c>
      <c r="E274" s="404" t="n">
        <v>0.008</v>
      </c>
      <c r="F274" s="405" t="n">
        <v>15270.7</v>
      </c>
      <c r="G274" s="333">
        <f>ROUND(E274*F274,2)</f>
        <v/>
      </c>
      <c r="H274" s="334">
        <f>G274/$G$358</f>
        <v/>
      </c>
      <c r="I274" s="333">
        <f>ROUND(F274*Прил.10!$D$13,2)</f>
        <v/>
      </c>
      <c r="J274" s="333">
        <f>ROUND(I274*E274,2)</f>
        <v/>
      </c>
    </row>
    <row r="275" hidden="1" outlineLevel="1" ht="38.25" customFormat="1" customHeight="1" s="301">
      <c r="A275" s="395" t="n">
        <v>248</v>
      </c>
      <c r="B275" s="395" t="inlineStr">
        <is>
          <t>102-0081</t>
        </is>
      </c>
      <c r="C275" s="403" t="inlineStr">
        <is>
          <t>Доски необрезные хвойных пород длиной 4-6,5 м, все ширины, толщиной 44 мм и более, III сорта</t>
        </is>
      </c>
      <c r="D275" s="395" t="inlineStr">
        <is>
          <t>м3</t>
        </is>
      </c>
      <c r="E275" s="404" t="n">
        <v>0.176</v>
      </c>
      <c r="F275" s="405" t="n">
        <v>684</v>
      </c>
      <c r="G275" s="333">
        <f>ROUND(E275*F275,2)</f>
        <v/>
      </c>
      <c r="H275" s="334">
        <f>G275/$G$358</f>
        <v/>
      </c>
      <c r="I275" s="333">
        <f>ROUND(F275*Прил.10!$D$13,2)</f>
        <v/>
      </c>
      <c r="J275" s="333">
        <f>ROUND(I275*E275,2)</f>
        <v/>
      </c>
    </row>
    <row r="276" hidden="1" outlineLevel="1" ht="14.25" customFormat="1" customHeight="1" s="301">
      <c r="A276" s="395" t="n">
        <v>249</v>
      </c>
      <c r="B276" s="395" t="inlineStr">
        <is>
          <t>506-0800</t>
        </is>
      </c>
      <c r="C276" s="403" t="inlineStr">
        <is>
          <t>Проволока латунная диаметром 1,5 мм</t>
        </is>
      </c>
      <c r="D276" s="395" t="inlineStr">
        <is>
          <t>т</t>
        </is>
      </c>
      <c r="E276" s="404" t="n">
        <v>0.003</v>
      </c>
      <c r="F276" s="405" t="n">
        <v>39700</v>
      </c>
      <c r="G276" s="333">
        <f>ROUND(E276*F276,2)</f>
        <v/>
      </c>
      <c r="H276" s="334">
        <f>G276/$G$358</f>
        <v/>
      </c>
      <c r="I276" s="333">
        <f>ROUND(F276*Прил.10!$D$13,2)</f>
        <v/>
      </c>
      <c r="J276" s="333">
        <f>ROUND(I276*E276,2)</f>
        <v/>
      </c>
    </row>
    <row r="277" hidden="1" outlineLevel="1" ht="38.25" customFormat="1" customHeight="1" s="301">
      <c r="A277" s="395" t="n">
        <v>250</v>
      </c>
      <c r="B277" s="395" t="inlineStr">
        <is>
          <t>204-0019</t>
        </is>
      </c>
      <c r="C277" s="403" t="inlineStr">
        <is>
          <t>Горячекатаная арматурная сталь периодического профиля класса А-III, диаметром 6 мм</t>
        </is>
      </c>
      <c r="D277" s="395" t="inlineStr">
        <is>
          <t>т</t>
        </is>
      </c>
      <c r="E277" s="404" t="n">
        <v>0.0143</v>
      </c>
      <c r="F277" s="405" t="n">
        <v>8213.719999999999</v>
      </c>
      <c r="G277" s="333">
        <f>ROUND(E277*F277,2)</f>
        <v/>
      </c>
      <c r="H277" s="334">
        <f>G277/$G$358</f>
        <v/>
      </c>
      <c r="I277" s="333">
        <f>ROUND(F277*Прил.10!$D$13,2)</f>
        <v/>
      </c>
      <c r="J277" s="333">
        <f>ROUND(I277*E277,2)</f>
        <v/>
      </c>
    </row>
    <row r="278" hidden="1" outlineLevel="1" ht="25.5" customFormat="1" customHeight="1" s="301">
      <c r="A278" s="395" t="n">
        <v>251</v>
      </c>
      <c r="B278" s="395" t="inlineStr">
        <is>
          <t>201-0843</t>
        </is>
      </c>
      <c r="C278" s="403" t="inlineStr">
        <is>
          <t>Конструкции стальные индивидуальные решетчатые сварные массой до 0,1 т</t>
        </is>
      </c>
      <c r="D278" s="395" t="inlineStr">
        <is>
          <t>т</t>
        </is>
      </c>
      <c r="E278" s="404" t="n">
        <v>0.01</v>
      </c>
      <c r="F278" s="405" t="n">
        <v>11500</v>
      </c>
      <c r="G278" s="333">
        <f>ROUND(E278*F278,2)</f>
        <v/>
      </c>
      <c r="H278" s="334">
        <f>G278/$G$358</f>
        <v/>
      </c>
      <c r="I278" s="333">
        <f>ROUND(F278*Прил.10!$D$13,2)</f>
        <v/>
      </c>
      <c r="J278" s="333">
        <f>ROUND(I278*E278,2)</f>
        <v/>
      </c>
    </row>
    <row r="279" hidden="1" outlineLevel="1" ht="25.5" customFormat="1" customHeight="1" s="301">
      <c r="A279" s="395" t="n">
        <v>252</v>
      </c>
      <c r="B279" s="395" t="inlineStr">
        <is>
          <t>509-0918</t>
        </is>
      </c>
      <c r="C279" s="403" t="inlineStr">
        <is>
          <t>Картон асбестовый общего назначения марки КАОН-1 толщиной 2 мм</t>
        </is>
      </c>
      <c r="D279" s="395" t="inlineStr">
        <is>
          <t>т</t>
        </is>
      </c>
      <c r="E279" s="404" t="n">
        <v>0.0124</v>
      </c>
      <c r="F279" s="405" t="n">
        <v>8892</v>
      </c>
      <c r="G279" s="333">
        <f>ROUND(E279*F279,2)</f>
        <v/>
      </c>
      <c r="H279" s="334">
        <f>G279/$G$358</f>
        <v/>
      </c>
      <c r="I279" s="333">
        <f>ROUND(F279*Прил.10!$D$13,2)</f>
        <v/>
      </c>
      <c r="J279" s="333">
        <f>ROUND(I279*E279,2)</f>
        <v/>
      </c>
    </row>
    <row r="280" hidden="1" outlineLevel="1" ht="14.25" customFormat="1" customHeight="1" s="301">
      <c r="A280" s="395" t="n">
        <v>253</v>
      </c>
      <c r="B280" s="395" t="inlineStr">
        <is>
          <t>101-2468</t>
        </is>
      </c>
      <c r="C280" s="403" t="inlineStr">
        <is>
          <t>Растворитель марки Р-5</t>
        </is>
      </c>
      <c r="D280" s="395" t="inlineStr">
        <is>
          <t>т</t>
        </is>
      </c>
      <c r="E280" s="404" t="n">
        <v>0.0107</v>
      </c>
      <c r="F280" s="405" t="n">
        <v>8897</v>
      </c>
      <c r="G280" s="333">
        <f>ROUND(E280*F280,2)</f>
        <v/>
      </c>
      <c r="H280" s="334">
        <f>G280/$G$358</f>
        <v/>
      </c>
      <c r="I280" s="333">
        <f>ROUND(F280*Прил.10!$D$13,2)</f>
        <v/>
      </c>
      <c r="J280" s="333">
        <f>ROUND(I280*E280,2)</f>
        <v/>
      </c>
    </row>
    <row r="281" hidden="1" outlineLevel="1" ht="38.25" customFormat="1" customHeight="1" s="301">
      <c r="A281" s="395" t="n">
        <v>254</v>
      </c>
      <c r="B281" s="395" t="inlineStr">
        <is>
          <t>103-1358</t>
        </is>
      </c>
      <c r="C281" s="403" t="inlineStr">
        <is>
          <t>Муфты для полиэтиленовых труб безнапорной и ливневой канализации, диаметром 160 мм</t>
        </is>
      </c>
      <c r="D281" s="395" t="inlineStr">
        <is>
          <t>шт.</t>
        </is>
      </c>
      <c r="E281" s="404" t="n">
        <v>6</v>
      </c>
      <c r="F281" s="405" t="n">
        <v>14.81</v>
      </c>
      <c r="G281" s="333">
        <f>ROUND(E281*F281,2)</f>
        <v/>
      </c>
      <c r="H281" s="334">
        <f>G281/$G$358</f>
        <v/>
      </c>
      <c r="I281" s="333">
        <f>ROUND(F281*Прил.10!$D$13,2)</f>
        <v/>
      </c>
      <c r="J281" s="333">
        <f>ROUND(I281*E281,2)</f>
        <v/>
      </c>
    </row>
    <row r="282" hidden="1" outlineLevel="1" ht="25.5" customFormat="1" customHeight="1" s="301">
      <c r="A282" s="395" t="n">
        <v>255</v>
      </c>
      <c r="B282" s="395" t="inlineStr">
        <is>
          <t>101-2343</t>
        </is>
      </c>
      <c r="C282" s="403" t="inlineStr">
        <is>
          <t>Смазка универсальная тугоплавкая УТ (консталин жировой)</t>
        </is>
      </c>
      <c r="D282" s="395" t="inlineStr">
        <is>
          <t>т</t>
        </is>
      </c>
      <c r="E282" s="404" t="n">
        <v>0.0048</v>
      </c>
      <c r="F282" s="405" t="n">
        <v>17500</v>
      </c>
      <c r="G282" s="333">
        <f>ROUND(E282*F282,2)</f>
        <v/>
      </c>
      <c r="H282" s="334">
        <f>G282/$G$358</f>
        <v/>
      </c>
      <c r="I282" s="333">
        <f>ROUND(F282*Прил.10!$D$13,2)</f>
        <v/>
      </c>
      <c r="J282" s="333">
        <f>ROUND(I282*E282,2)</f>
        <v/>
      </c>
    </row>
    <row r="283" hidden="1" outlineLevel="1" ht="14.25" customFormat="1" customHeight="1" s="301">
      <c r="A283" s="395" t="n">
        <v>256</v>
      </c>
      <c r="B283" s="395" t="inlineStr">
        <is>
          <t>101-1019</t>
        </is>
      </c>
      <c r="C283" s="403" t="inlineStr">
        <is>
          <t>Швеллеры № 40 из стали марки Ст0</t>
        </is>
      </c>
      <c r="D283" s="395" t="inlineStr">
        <is>
          <t>т</t>
        </is>
      </c>
      <c r="E283" s="404" t="n">
        <v>0.0167</v>
      </c>
      <c r="F283" s="405" t="n">
        <v>4920</v>
      </c>
      <c r="G283" s="333">
        <f>ROUND(E283*F283,2)</f>
        <v/>
      </c>
      <c r="H283" s="334">
        <f>G283/$G$358</f>
        <v/>
      </c>
      <c r="I283" s="333">
        <f>ROUND(F283*Прил.10!$D$13,2)</f>
        <v/>
      </c>
      <c r="J283" s="333">
        <f>ROUND(I283*E283,2)</f>
        <v/>
      </c>
    </row>
    <row r="284" hidden="1" outlineLevel="1" ht="14.25" customFormat="1" customHeight="1" s="301">
      <c r="A284" s="395" t="n">
        <v>257</v>
      </c>
      <c r="B284" s="395" t="inlineStr">
        <is>
          <t>414-0137</t>
        </is>
      </c>
      <c r="C284" s="403" t="inlineStr">
        <is>
          <t>Семена газонных трав (смесь)</t>
        </is>
      </c>
      <c r="D284" s="395" t="inlineStr">
        <is>
          <t>кг</t>
        </is>
      </c>
      <c r="E284" s="404" t="n">
        <v>0.552</v>
      </c>
      <c r="F284" s="405" t="n">
        <v>146.25</v>
      </c>
      <c r="G284" s="333">
        <f>ROUND(E284*F284,2)</f>
        <v/>
      </c>
      <c r="H284" s="334">
        <f>G284/$G$358</f>
        <v/>
      </c>
      <c r="I284" s="333">
        <f>ROUND(F284*Прил.10!$D$13,2)</f>
        <v/>
      </c>
      <c r="J284" s="333">
        <f>ROUND(I284*E284,2)</f>
        <v/>
      </c>
    </row>
    <row r="285" hidden="1" outlineLevel="1" ht="25.5" customFormat="1" customHeight="1" s="301">
      <c r="A285" s="395" t="n">
        <v>258</v>
      </c>
      <c r="B285" s="395" t="inlineStr">
        <is>
          <t>101-0072</t>
        </is>
      </c>
      <c r="C285" s="403" t="inlineStr">
        <is>
          <t>Битумы нефтяные строительные изоляционные БНИ-IV-3, БНИ-IV, БНИ-V</t>
        </is>
      </c>
      <c r="D285" s="395" t="inlineStr">
        <is>
          <t>т</t>
        </is>
      </c>
      <c r="E285" s="404" t="n">
        <v>0.0529</v>
      </c>
      <c r="F285" s="405" t="n">
        <v>1412.5</v>
      </c>
      <c r="G285" s="333">
        <f>ROUND(E285*F285,2)</f>
        <v/>
      </c>
      <c r="H285" s="334">
        <f>G285/$G$358</f>
        <v/>
      </c>
      <c r="I285" s="333">
        <f>ROUND(F285*Прил.10!$D$13,2)</f>
        <v/>
      </c>
      <c r="J285" s="333">
        <f>ROUND(I285*E285,2)</f>
        <v/>
      </c>
    </row>
    <row r="286" hidden="1" outlineLevel="1" ht="38.25" customFormat="1" customHeight="1" s="301">
      <c r="A286" s="395" t="n">
        <v>259</v>
      </c>
      <c r="B286" s="395" t="inlineStr">
        <is>
          <t>408-0012</t>
        </is>
      </c>
      <c r="C286" s="403" t="inlineStr">
        <is>
          <t>Щебень из природного камня для строительных работ марка 1000, фракция 40-70 мм</t>
        </is>
      </c>
      <c r="D286" s="395" t="inlineStr">
        <is>
          <t>м3</t>
        </is>
      </c>
      <c r="E286" s="404" t="n">
        <v>0.47</v>
      </c>
      <c r="F286" s="405" t="n">
        <v>155.94</v>
      </c>
      <c r="G286" s="333">
        <f>ROUND(E286*F286,2)</f>
        <v/>
      </c>
      <c r="H286" s="334">
        <f>G286/$G$358</f>
        <v/>
      </c>
      <c r="I286" s="333">
        <f>ROUND(F286*Прил.10!$D$13,2)</f>
        <v/>
      </c>
      <c r="J286" s="333">
        <f>ROUND(I286*E286,2)</f>
        <v/>
      </c>
    </row>
    <row r="287" hidden="1" outlineLevel="1" ht="14.25" customFormat="1" customHeight="1" s="301">
      <c r="A287" s="395" t="n">
        <v>260</v>
      </c>
      <c r="B287" s="395" t="inlineStr">
        <is>
          <t>509-0555</t>
        </is>
      </c>
      <c r="C287" s="403" t="inlineStr">
        <is>
          <t>Посты управления кнопочные ПКЕ112-2 У3</t>
        </is>
      </c>
      <c r="D287" s="395" t="inlineStr">
        <is>
          <t>шт.</t>
        </is>
      </c>
      <c r="E287" s="404" t="n">
        <v>1</v>
      </c>
      <c r="F287" s="405" t="n">
        <v>71.36</v>
      </c>
      <c r="G287" s="333">
        <f>ROUND(E287*F287,2)</f>
        <v/>
      </c>
      <c r="H287" s="334">
        <f>G287/$G$358</f>
        <v/>
      </c>
      <c r="I287" s="333">
        <f>ROUND(F287*Прил.10!$D$13,2)</f>
        <v/>
      </c>
      <c r="J287" s="333">
        <f>ROUND(I287*E287,2)</f>
        <v/>
      </c>
    </row>
    <row r="288" hidden="1" outlineLevel="1" ht="38.25" customFormat="1" customHeight="1" s="301">
      <c r="A288" s="395" t="n">
        <v>261</v>
      </c>
      <c r="B288" s="395" t="inlineStr">
        <is>
          <t>101-2577</t>
        </is>
      </c>
      <c r="C288" s="403" t="inlineStr">
        <is>
          <t>Болты с гайками и шайбами для санитарно-технических работ диаметром 20-22 мм</t>
        </is>
      </c>
      <c r="D288" s="395" t="inlineStr">
        <is>
          <t>т</t>
        </is>
      </c>
      <c r="E288" s="404" t="n">
        <v>0.0052</v>
      </c>
      <c r="F288" s="405" t="n">
        <v>13560</v>
      </c>
      <c r="G288" s="333">
        <f>ROUND(E288*F288,2)</f>
        <v/>
      </c>
      <c r="H288" s="334">
        <f>G288/$G$358</f>
        <v/>
      </c>
      <c r="I288" s="333">
        <f>ROUND(F288*Прил.10!$D$13,2)</f>
        <v/>
      </c>
      <c r="J288" s="333">
        <f>ROUND(I288*E288,2)</f>
        <v/>
      </c>
    </row>
    <row r="289" hidden="1" outlineLevel="1" ht="25.5" customFormat="1" customHeight="1" s="301">
      <c r="A289" s="395" t="n">
        <v>262</v>
      </c>
      <c r="B289" s="395" t="inlineStr">
        <is>
          <t>405-0253</t>
        </is>
      </c>
      <c r="C289" s="403" t="inlineStr">
        <is>
          <t>Известь строительная негашеная комовая, сорт I</t>
        </is>
      </c>
      <c r="D289" s="395" t="inlineStr">
        <is>
          <t>т</t>
        </is>
      </c>
      <c r="E289" s="404" t="n">
        <v>0.0926</v>
      </c>
      <c r="F289" s="405" t="n">
        <v>734.5</v>
      </c>
      <c r="G289" s="333">
        <f>ROUND(E289*F289,2)</f>
        <v/>
      </c>
      <c r="H289" s="334">
        <f>G289/$G$358</f>
        <v/>
      </c>
      <c r="I289" s="333">
        <f>ROUND(F289*Прил.10!$D$13,2)</f>
        <v/>
      </c>
      <c r="J289" s="333">
        <f>ROUND(I289*E289,2)</f>
        <v/>
      </c>
    </row>
    <row r="290" hidden="1" outlineLevel="1" ht="14.25" customFormat="1" customHeight="1" s="301">
      <c r="A290" s="395" t="n">
        <v>263</v>
      </c>
      <c r="B290" s="395" t="inlineStr">
        <is>
          <t>509-0067</t>
        </is>
      </c>
      <c r="C290" s="403" t="inlineStr">
        <is>
          <t>Профиль монтажный</t>
        </is>
      </c>
      <c r="D290" s="395" t="inlineStr">
        <is>
          <t>шт.</t>
        </is>
      </c>
      <c r="E290" s="404" t="n">
        <v>1</v>
      </c>
      <c r="F290" s="405" t="n">
        <v>66.81999999999999</v>
      </c>
      <c r="G290" s="333">
        <f>ROUND(E290*F290,2)</f>
        <v/>
      </c>
      <c r="H290" s="334">
        <f>G290/$G$358</f>
        <v/>
      </c>
      <c r="I290" s="333">
        <f>ROUND(F290*Прил.10!$D$13,2)</f>
        <v/>
      </c>
      <c r="J290" s="333">
        <f>ROUND(I290*E290,2)</f>
        <v/>
      </c>
    </row>
    <row r="291" hidden="1" outlineLevel="1" ht="25.5" customFormat="1" customHeight="1" s="301">
      <c r="A291" s="395" t="n">
        <v>264</v>
      </c>
      <c r="B291" s="395" t="inlineStr">
        <is>
          <t>101-0388</t>
        </is>
      </c>
      <c r="C291" s="403" t="inlineStr">
        <is>
          <t>Краски масляные земляные марки МА-0115 мумия, сурик железный</t>
        </is>
      </c>
      <c r="D291" s="395" t="inlineStr">
        <is>
          <t>т</t>
        </is>
      </c>
      <c r="E291" s="404" t="n">
        <v>0.0044</v>
      </c>
      <c r="F291" s="405" t="n">
        <v>15119</v>
      </c>
      <c r="G291" s="333">
        <f>ROUND(E291*F291,2)</f>
        <v/>
      </c>
      <c r="H291" s="334">
        <f>G291/$G$358</f>
        <v/>
      </c>
      <c r="I291" s="333">
        <f>ROUND(F291*Прил.10!$D$13,2)</f>
        <v/>
      </c>
      <c r="J291" s="333">
        <f>ROUND(I291*E291,2)</f>
        <v/>
      </c>
    </row>
    <row r="292" hidden="1" outlineLevel="1" ht="25.5" customFormat="1" customHeight="1" s="301">
      <c r="A292" s="395" t="n">
        <v>265</v>
      </c>
      <c r="B292" s="395" t="inlineStr">
        <is>
          <t>101-0073</t>
        </is>
      </c>
      <c r="C292" s="403" t="inlineStr">
        <is>
          <t>Битумы нефтяные строительные марки БН-90/10</t>
        </is>
      </c>
      <c r="D292" s="395" t="inlineStr">
        <is>
          <t>т</t>
        </is>
      </c>
      <c r="E292" s="404" t="n">
        <v>0.048</v>
      </c>
      <c r="F292" s="405" t="n">
        <v>1383.1</v>
      </c>
      <c r="G292" s="333">
        <f>ROUND(E292*F292,2)</f>
        <v/>
      </c>
      <c r="H292" s="334">
        <f>G292/$G$358</f>
        <v/>
      </c>
      <c r="I292" s="333">
        <f>ROUND(F292*Прил.10!$D$13,2)</f>
        <v/>
      </c>
      <c r="J292" s="333">
        <f>ROUND(I292*E292,2)</f>
        <v/>
      </c>
    </row>
    <row r="293" hidden="1" outlineLevel="1" ht="38.25" customFormat="1" customHeight="1" s="301">
      <c r="A293" s="395" t="n">
        <v>266</v>
      </c>
      <c r="B293" s="395" t="inlineStr">
        <is>
          <t>408-0013</t>
        </is>
      </c>
      <c r="C293" s="403" t="inlineStr">
        <is>
          <t>Щебень из природного камня для строительных работ марка 800, фракция 5(3)-10 мм</t>
        </is>
      </c>
      <c r="D293" s="395" t="inlineStr">
        <is>
          <t>м3</t>
        </is>
      </c>
      <c r="E293" s="404" t="n">
        <v>0.423</v>
      </c>
      <c r="F293" s="405" t="n">
        <v>155.94</v>
      </c>
      <c r="G293" s="333">
        <f>ROUND(E293*F293,2)</f>
        <v/>
      </c>
      <c r="H293" s="334">
        <f>G293/$G$358</f>
        <v/>
      </c>
      <c r="I293" s="333">
        <f>ROUND(F293*Прил.10!$D$13,2)</f>
        <v/>
      </c>
      <c r="J293" s="333">
        <f>ROUND(I293*E293,2)</f>
        <v/>
      </c>
    </row>
    <row r="294" hidden="1" outlineLevel="1" ht="25.5" customFormat="1" customHeight="1" s="301">
      <c r="A294" s="395" t="n">
        <v>267</v>
      </c>
      <c r="B294" s="395" t="inlineStr">
        <is>
          <t>402-0004</t>
        </is>
      </c>
      <c r="C294" s="403" t="inlineStr">
        <is>
          <t>Раствор готовый кладочный цементный марки 100</t>
        </is>
      </c>
      <c r="D294" s="395" t="inlineStr">
        <is>
          <t>м3</t>
        </is>
      </c>
      <c r="E294" s="404" t="n">
        <v>0.1177</v>
      </c>
      <c r="F294" s="405" t="n">
        <v>519.8</v>
      </c>
      <c r="G294" s="333">
        <f>ROUND(E294*F294,2)</f>
        <v/>
      </c>
      <c r="H294" s="334">
        <f>G294/$G$358</f>
        <v/>
      </c>
      <c r="I294" s="333">
        <f>ROUND(F294*Прил.10!$D$13,2)</f>
        <v/>
      </c>
      <c r="J294" s="333">
        <f>ROUND(I294*E294,2)</f>
        <v/>
      </c>
    </row>
    <row r="295" hidden="1" outlineLevel="1" ht="63.75" customFormat="1" customHeight="1" s="301">
      <c r="A295" s="395" t="n">
        <v>268</v>
      </c>
      <c r="B295" s="395" t="inlineStr">
        <is>
          <t>302-0887</t>
        </is>
      </c>
      <c r="C295" s="403" t="inlineStr">
        <is>
          <t>Узлы укрупненные монтажные (трубопроводы) из стальных водогазопроводных оцинкованных труб с гильзами для водоснабжения диаметром 15 мм</t>
        </is>
      </c>
      <c r="D295" s="395" t="inlineStr">
        <is>
          <t>м</t>
        </is>
      </c>
      <c r="E295" s="404" t="n">
        <v>2.06</v>
      </c>
      <c r="F295" s="405" t="n">
        <v>28.25</v>
      </c>
      <c r="G295" s="333">
        <f>ROUND(E295*F295,2)</f>
        <v/>
      </c>
      <c r="H295" s="334">
        <f>G295/$G$358</f>
        <v/>
      </c>
      <c r="I295" s="333">
        <f>ROUND(F295*Прил.10!$D$13,2)</f>
        <v/>
      </c>
      <c r="J295" s="333">
        <f>ROUND(I295*E295,2)</f>
        <v/>
      </c>
    </row>
    <row r="296" hidden="1" outlineLevel="1" ht="51" customFormat="1" customHeight="1" s="301">
      <c r="A296" s="395" t="n">
        <v>269</v>
      </c>
      <c r="B296" s="395" t="inlineStr">
        <is>
          <t>202-0012</t>
        </is>
      </c>
      <c r="C296" s="403" t="inlineStr">
        <is>
          <t>Пути крановые из рельсов железнодорожных на бетонном основании, марка стали С 255, рельсы железнодорожные</t>
        </is>
      </c>
      <c r="D296" s="395" t="inlineStr">
        <is>
          <t>т</t>
        </is>
      </c>
      <c r="E296" s="404" t="n">
        <v>0.006</v>
      </c>
      <c r="F296" s="405" t="n">
        <v>9670</v>
      </c>
      <c r="G296" s="333">
        <f>ROUND(E296*F296,2)</f>
        <v/>
      </c>
      <c r="H296" s="334">
        <f>G296/$G$358</f>
        <v/>
      </c>
      <c r="I296" s="333">
        <f>ROUND(F296*Прил.10!$D$13,2)</f>
        <v/>
      </c>
      <c r="J296" s="333">
        <f>ROUND(I296*E296,2)</f>
        <v/>
      </c>
    </row>
    <row r="297" hidden="1" outlineLevel="1" ht="38.25" customFormat="1" customHeight="1" s="301">
      <c r="A297" s="395" t="n">
        <v>270</v>
      </c>
      <c r="B297" s="395" t="inlineStr">
        <is>
          <t>204-0020</t>
        </is>
      </c>
      <c r="C297" s="403" t="inlineStr">
        <is>
          <t>Горячекатаная арматурная сталь периодического профиля класса А-III, диаметром 8 мм</t>
        </is>
      </c>
      <c r="D297" s="395" t="inlineStr">
        <is>
          <t>т</t>
        </is>
      </c>
      <c r="E297" s="404" t="n">
        <v>0.0064</v>
      </c>
      <c r="F297" s="405" t="n">
        <v>8102.64</v>
      </c>
      <c r="G297" s="333">
        <f>ROUND(E297*F297,2)</f>
        <v/>
      </c>
      <c r="H297" s="334">
        <f>G297/$G$358</f>
        <v/>
      </c>
      <c r="I297" s="333">
        <f>ROUND(F297*Прил.10!$D$13,2)</f>
        <v/>
      </c>
      <c r="J297" s="333">
        <f>ROUND(I297*E297,2)</f>
        <v/>
      </c>
    </row>
    <row r="298" hidden="1" outlineLevel="1" ht="25.5" customFormat="1" customHeight="1" s="301">
      <c r="A298" s="395" t="n">
        <v>271</v>
      </c>
      <c r="B298" s="395" t="inlineStr">
        <is>
          <t>101-2987</t>
        </is>
      </c>
      <c r="C298" s="403" t="inlineStr">
        <is>
          <t>Кольца резиновые уплотнительные для полиэтиленовых труб диаметром 160 мм</t>
        </is>
      </c>
      <c r="D298" s="395" t="inlineStr">
        <is>
          <t>шт.</t>
        </is>
      </c>
      <c r="E298" s="404" t="n">
        <v>10</v>
      </c>
      <c r="F298" s="405" t="n">
        <v>4.86</v>
      </c>
      <c r="G298" s="333">
        <f>ROUND(E298*F298,2)</f>
        <v/>
      </c>
      <c r="H298" s="334">
        <f>G298/$G$358</f>
        <v/>
      </c>
      <c r="I298" s="333">
        <f>ROUND(F298*Прил.10!$D$13,2)</f>
        <v/>
      </c>
      <c r="J298" s="333">
        <f>ROUND(I298*E298,2)</f>
        <v/>
      </c>
    </row>
    <row r="299" hidden="1" outlineLevel="1" ht="14.25" customFormat="1" customHeight="1" s="301">
      <c r="A299" s="395" t="n">
        <v>272</v>
      </c>
      <c r="B299" s="395" t="inlineStr">
        <is>
          <t>113-8040</t>
        </is>
      </c>
      <c r="C299" s="403" t="inlineStr">
        <is>
          <t>Клей БМК-5к</t>
        </is>
      </c>
      <c r="D299" s="395" t="inlineStr">
        <is>
          <t>кг</t>
        </is>
      </c>
      <c r="E299" s="404" t="n">
        <v>1.68</v>
      </c>
      <c r="F299" s="405" t="n">
        <v>25.8</v>
      </c>
      <c r="G299" s="333">
        <f>ROUND(E299*F299,2)</f>
        <v/>
      </c>
      <c r="H299" s="334">
        <f>G299/$G$358</f>
        <v/>
      </c>
      <c r="I299" s="333">
        <f>ROUND(F299*Прил.10!$D$13,2)</f>
        <v/>
      </c>
      <c r="J299" s="333">
        <f>ROUND(I299*E299,2)</f>
        <v/>
      </c>
    </row>
    <row r="300" hidden="1" outlineLevel="1" ht="38.25" customFormat="1" customHeight="1" s="301">
      <c r="A300" s="395" t="n">
        <v>273</v>
      </c>
      <c r="B300" s="395" t="inlineStr">
        <is>
          <t>102-0057</t>
        </is>
      </c>
      <c r="C300" s="403" t="inlineStr">
        <is>
          <t>Доски обрезные хвойных пород длиной 4-6,5 м, шириной 75-150 мм, толщиной 32-40 мм, III сорта</t>
        </is>
      </c>
      <c r="D300" s="395" t="inlineStr">
        <is>
          <t>м3</t>
        </is>
      </c>
      <c r="E300" s="404" t="n">
        <v>0.0324</v>
      </c>
      <c r="F300" s="405" t="n">
        <v>1155</v>
      </c>
      <c r="G300" s="333">
        <f>ROUND(E300*F300,2)</f>
        <v/>
      </c>
      <c r="H300" s="334">
        <f>G300/$G$358</f>
        <v/>
      </c>
      <c r="I300" s="333">
        <f>ROUND(F300*Прил.10!$D$13,2)</f>
        <v/>
      </c>
      <c r="J300" s="333">
        <f>ROUND(I300*E300,2)</f>
        <v/>
      </c>
    </row>
    <row r="301" hidden="1" outlineLevel="1" ht="14.25" customFormat="1" customHeight="1" s="301">
      <c r="A301" s="395" t="n">
        <v>274</v>
      </c>
      <c r="B301" s="395" t="inlineStr">
        <is>
          <t>101-1757</t>
        </is>
      </c>
      <c r="C301" s="403" t="inlineStr">
        <is>
          <t>Ветошь</t>
        </is>
      </c>
      <c r="D301" s="395" t="inlineStr">
        <is>
          <t>кг</t>
        </is>
      </c>
      <c r="E301" s="404" t="n">
        <v>19.3</v>
      </c>
      <c r="F301" s="405" t="n">
        <v>1.82</v>
      </c>
      <c r="G301" s="333">
        <f>ROUND(E301*F301,2)</f>
        <v/>
      </c>
      <c r="H301" s="334">
        <f>G301/$G$358</f>
        <v/>
      </c>
      <c r="I301" s="333">
        <f>ROUND(F301*Прил.10!$D$13,2)</f>
        <v/>
      </c>
      <c r="J301" s="333">
        <f>ROUND(I301*E301,2)</f>
        <v/>
      </c>
    </row>
    <row r="302" hidden="1" outlineLevel="1" ht="14.25" customFormat="1" customHeight="1" s="301">
      <c r="A302" s="395" t="n">
        <v>275</v>
      </c>
      <c r="B302" s="395" t="inlineStr">
        <is>
          <t>101-0309</t>
        </is>
      </c>
      <c r="C302" s="403" t="inlineStr">
        <is>
          <t>Канаты пеньковые пропитанные</t>
        </is>
      </c>
      <c r="D302" s="395" t="inlineStr">
        <is>
          <t>т</t>
        </is>
      </c>
      <c r="E302" s="404" t="n">
        <v>0.0009</v>
      </c>
      <c r="F302" s="405" t="n">
        <v>37900</v>
      </c>
      <c r="G302" s="333">
        <f>ROUND(E302*F302,2)</f>
        <v/>
      </c>
      <c r="H302" s="334">
        <f>G302/$G$358</f>
        <v/>
      </c>
      <c r="I302" s="333">
        <f>ROUND(F302*Прил.10!$D$13,2)</f>
        <v/>
      </c>
      <c r="J302" s="333">
        <f>ROUND(I302*E302,2)</f>
        <v/>
      </c>
    </row>
    <row r="303" hidden="1" outlineLevel="1" ht="25.5" customFormat="1" customHeight="1" s="301">
      <c r="A303" s="395" t="n">
        <v>276</v>
      </c>
      <c r="B303" s="395" t="inlineStr">
        <is>
          <t>302-1831</t>
        </is>
      </c>
      <c r="C303" s="403" t="inlineStr">
        <is>
          <t>Кран шаровой муфтовый 11Б27П1, диаметром 15 мм</t>
        </is>
      </c>
      <c r="D303" s="395" t="inlineStr">
        <is>
          <t>шт.</t>
        </is>
      </c>
      <c r="E303" s="404" t="n">
        <v>2</v>
      </c>
      <c r="F303" s="405" t="n">
        <v>15.71</v>
      </c>
      <c r="G303" s="333">
        <f>ROUND(E303*F303,2)</f>
        <v/>
      </c>
      <c r="H303" s="334">
        <f>G303/$G$358</f>
        <v/>
      </c>
      <c r="I303" s="333">
        <f>ROUND(F303*Прил.10!$D$13,2)</f>
        <v/>
      </c>
      <c r="J303" s="333">
        <f>ROUND(I303*E303,2)</f>
        <v/>
      </c>
    </row>
    <row r="304" hidden="1" outlineLevel="1" ht="25.5" customFormat="1" customHeight="1" s="301">
      <c r="A304" s="395" t="n">
        <v>277</v>
      </c>
      <c r="B304" s="395" t="inlineStr">
        <is>
          <t>401-0007 Тех.часть, Прил. 4, табл. 1, 2.</t>
        </is>
      </c>
      <c r="C304" s="403" t="inlineStr">
        <is>
          <t>Надбавка на W4 для М250 2%  586,94*0,02</t>
        </is>
      </c>
      <c r="D304" s="395" t="inlineStr">
        <is>
          <t>м3</t>
        </is>
      </c>
      <c r="E304" s="404" t="n">
        <v>2.538</v>
      </c>
      <c r="F304" s="405" t="n">
        <v>11.74</v>
      </c>
      <c r="G304" s="333">
        <f>ROUND(E304*F304,2)</f>
        <v/>
      </c>
      <c r="H304" s="334">
        <f>G304/$G$358</f>
        <v/>
      </c>
      <c r="I304" s="333">
        <f>ROUND(F304*Прил.10!$D$13,2)</f>
        <v/>
      </c>
      <c r="J304" s="333">
        <f>ROUND(I304*E304,2)</f>
        <v/>
      </c>
    </row>
    <row r="305" hidden="1" outlineLevel="1" ht="51" customFormat="1" customHeight="1" s="301">
      <c r="A305" s="395" t="n">
        <v>278</v>
      </c>
      <c r="B305" s="395" t="inlineStr">
        <is>
          <t>201-0756</t>
        </is>
      </c>
      <c r="C305" s="403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от 0,1 до 0,5 т</t>
        </is>
      </c>
      <c r="D305" s="395" t="inlineStr">
        <is>
          <t>т</t>
        </is>
      </c>
      <c r="E305" s="404" t="n">
        <v>0.0036</v>
      </c>
      <c r="F305" s="405" t="n">
        <v>7712</v>
      </c>
      <c r="G305" s="333">
        <f>ROUND(E305*F305,2)</f>
        <v/>
      </c>
      <c r="H305" s="334">
        <f>G305/$G$358</f>
        <v/>
      </c>
      <c r="I305" s="333">
        <f>ROUND(F305*Прил.10!$D$13,2)</f>
        <v/>
      </c>
      <c r="J305" s="333">
        <f>ROUND(I305*E305,2)</f>
        <v/>
      </c>
    </row>
    <row r="306" hidden="1" outlineLevel="1" ht="14.25" customFormat="1" customHeight="1" s="301">
      <c r="A306" s="395" t="n">
        <v>279</v>
      </c>
      <c r="B306" s="395" t="inlineStr">
        <is>
          <t>509-0860</t>
        </is>
      </c>
      <c r="C306" s="403" t="inlineStr">
        <is>
          <t>Прессшпан листовой, марки А</t>
        </is>
      </c>
      <c r="D306" s="395" t="inlineStr">
        <is>
          <t>кг</t>
        </is>
      </c>
      <c r="E306" s="404" t="n">
        <v>0.54</v>
      </c>
      <c r="F306" s="405" t="n">
        <v>47.57</v>
      </c>
      <c r="G306" s="333">
        <f>ROUND(E306*F306,2)</f>
        <v/>
      </c>
      <c r="H306" s="334">
        <f>G306/$G$358</f>
        <v/>
      </c>
      <c r="I306" s="333">
        <f>ROUND(F306*Прил.10!$D$13,2)</f>
        <v/>
      </c>
      <c r="J306" s="333">
        <f>ROUND(I306*E306,2)</f>
        <v/>
      </c>
    </row>
    <row r="307" hidden="1" outlineLevel="1" ht="25.5" customFormat="1" customHeight="1" s="301">
      <c r="A307" s="395" t="n">
        <v>280</v>
      </c>
      <c r="B307" s="395" t="inlineStr">
        <is>
          <t>401-0069 Тех.часть, Прил. 4, табл. 1, 2.</t>
        </is>
      </c>
      <c r="C307" s="403" t="inlineStr">
        <is>
          <t>Надбавка на W4 для М350 2%  635,48*0,02</t>
        </is>
      </c>
      <c r="D307" s="395" t="inlineStr">
        <is>
          <t>м3</t>
        </is>
      </c>
      <c r="E307" s="404" t="n">
        <v>1.734</v>
      </c>
      <c r="F307" s="405" t="n">
        <v>12.71</v>
      </c>
      <c r="G307" s="333">
        <f>ROUND(E307*F307,2)</f>
        <v/>
      </c>
      <c r="H307" s="334">
        <f>G307/$G$358</f>
        <v/>
      </c>
      <c r="I307" s="333">
        <f>ROUND(F307*Прил.10!$D$13,2)</f>
        <v/>
      </c>
      <c r="J307" s="333">
        <f>ROUND(I307*E307,2)</f>
        <v/>
      </c>
    </row>
    <row r="308" hidden="1" outlineLevel="1" ht="25.5" customFormat="1" customHeight="1" s="301">
      <c r="A308" s="395" t="n">
        <v>281</v>
      </c>
      <c r="B308" s="395" t="inlineStr">
        <is>
          <t>101-1703</t>
        </is>
      </c>
      <c r="C308" s="403" t="inlineStr">
        <is>
          <t>Прокладки резиновые (пластина техническая прессованная)</t>
        </is>
      </c>
      <c r="D308" s="395" t="inlineStr">
        <is>
          <t>кг</t>
        </is>
      </c>
      <c r="E308" s="404" t="n">
        <v>0.78</v>
      </c>
      <c r="F308" s="405" t="n">
        <v>23.09</v>
      </c>
      <c r="G308" s="333">
        <f>ROUND(E308*F308,2)</f>
        <v/>
      </c>
      <c r="H308" s="334">
        <f>G308/$G$358</f>
        <v/>
      </c>
      <c r="I308" s="333">
        <f>ROUND(F308*Прил.10!$D$13,2)</f>
        <v/>
      </c>
      <c r="J308" s="333">
        <f>ROUND(I308*E308,2)</f>
        <v/>
      </c>
    </row>
    <row r="309" hidden="1" outlineLevel="1" ht="63.75" customFormat="1" customHeight="1" s="301">
      <c r="A309" s="395" t="n">
        <v>282</v>
      </c>
      <c r="B309" s="395" t="inlineStr">
        <is>
          <t>103-0003</t>
        </is>
      </c>
      <c r="C309" s="403" t="inlineStr">
        <is>
          <t>Трубы стальные сварные водогазопроводные с резьбой черные легкие (неоцинкованные) диаметр условного прохода 25 мм, толщина стенки 2,8 мм</t>
        </is>
      </c>
      <c r="D309" s="395" t="inlineStr">
        <is>
          <t>м</t>
        </is>
      </c>
      <c r="E309" s="404" t="n">
        <v>1.17</v>
      </c>
      <c r="F309" s="405" t="n">
        <v>15.33</v>
      </c>
      <c r="G309" s="333">
        <f>ROUND(E309*F309,2)</f>
        <v/>
      </c>
      <c r="H309" s="334">
        <f>G309/$G$358</f>
        <v/>
      </c>
      <c r="I309" s="333">
        <f>ROUND(F309*Прил.10!$D$13,2)</f>
        <v/>
      </c>
      <c r="J309" s="333">
        <f>ROUND(I309*E309,2)</f>
        <v/>
      </c>
    </row>
    <row r="310" hidden="1" outlineLevel="1" ht="25.5" customFormat="1" customHeight="1" s="301">
      <c r="A310" s="395" t="n">
        <v>283</v>
      </c>
      <c r="B310" s="395" t="inlineStr">
        <is>
          <t>101-0796</t>
        </is>
      </c>
      <c r="C310" s="403" t="inlineStr">
        <is>
          <t>Проволока канатная оцинкованная, диаметром 5,5 мм</t>
        </is>
      </c>
      <c r="D310" s="395" t="inlineStr">
        <is>
          <t>т</t>
        </is>
      </c>
      <c r="E310" s="404" t="n">
        <v>0.0015</v>
      </c>
      <c r="F310" s="405" t="n">
        <v>11447.45</v>
      </c>
      <c r="G310" s="333">
        <f>ROUND(E310*F310,2)</f>
        <v/>
      </c>
      <c r="H310" s="334">
        <f>G310/$G$358</f>
        <v/>
      </c>
      <c r="I310" s="333">
        <f>ROUND(F310*Прил.10!$D$13,2)</f>
        <v/>
      </c>
      <c r="J310" s="333">
        <f>ROUND(I310*E310,2)</f>
        <v/>
      </c>
    </row>
    <row r="311" hidden="1" outlineLevel="1" ht="14.25" customFormat="1" customHeight="1" s="301">
      <c r="A311" s="395" t="n">
        <v>284</v>
      </c>
      <c r="B311" s="395" t="inlineStr">
        <is>
          <t>101-1669</t>
        </is>
      </c>
      <c r="C311" s="403" t="inlineStr">
        <is>
          <t>Очес льняной</t>
        </is>
      </c>
      <c r="D311" s="395" t="inlineStr">
        <is>
          <t>кг</t>
        </is>
      </c>
      <c r="E311" s="404" t="n">
        <v>0.46</v>
      </c>
      <c r="F311" s="405" t="n">
        <v>37.29</v>
      </c>
      <c r="G311" s="333">
        <f>ROUND(E311*F311,2)</f>
        <v/>
      </c>
      <c r="H311" s="334">
        <f>G311/$G$358</f>
        <v/>
      </c>
      <c r="I311" s="333">
        <f>ROUND(F311*Прил.10!$D$13,2)</f>
        <v/>
      </c>
      <c r="J311" s="333">
        <f>ROUND(I311*E311,2)</f>
        <v/>
      </c>
    </row>
    <row r="312" hidden="1" outlineLevel="1" ht="14.25" customFormat="1" customHeight="1" s="301">
      <c r="A312" s="395" t="n">
        <v>285</v>
      </c>
      <c r="B312" s="395" t="inlineStr">
        <is>
          <t>101-1764</t>
        </is>
      </c>
      <c r="C312" s="403" t="inlineStr">
        <is>
          <t>Тальк молотый, сорт I</t>
        </is>
      </c>
      <c r="D312" s="395" t="inlineStr">
        <is>
          <t>т</t>
        </is>
      </c>
      <c r="E312" s="404" t="n">
        <v>0.0086</v>
      </c>
      <c r="F312" s="405" t="n">
        <v>1820</v>
      </c>
      <c r="G312" s="333">
        <f>ROUND(E312*F312,2)</f>
        <v/>
      </c>
      <c r="H312" s="334">
        <f>G312/$G$358</f>
        <v/>
      </c>
      <c r="I312" s="333">
        <f>ROUND(F312*Прил.10!$D$13,2)</f>
        <v/>
      </c>
      <c r="J312" s="333">
        <f>ROUND(I312*E312,2)</f>
        <v/>
      </c>
    </row>
    <row r="313" hidden="1" outlineLevel="1" ht="14.25" customFormat="1" customHeight="1" s="301">
      <c r="A313" s="395" t="n">
        <v>286</v>
      </c>
      <c r="B313" s="395" t="inlineStr">
        <is>
          <t>509-0090</t>
        </is>
      </c>
      <c r="C313" s="403" t="inlineStr">
        <is>
          <t>Перемычки гибкие, тип ПГС-50</t>
        </is>
      </c>
      <c r="D313" s="395" t="inlineStr">
        <is>
          <t>шт.</t>
        </is>
      </c>
      <c r="E313" s="404" t="n">
        <v>4</v>
      </c>
      <c r="F313" s="405" t="n">
        <v>3.9</v>
      </c>
      <c r="G313" s="333">
        <f>ROUND(E313*F313,2)</f>
        <v/>
      </c>
      <c r="H313" s="334">
        <f>G313/$G$358</f>
        <v/>
      </c>
      <c r="I313" s="333">
        <f>ROUND(F313*Прил.10!$D$13,2)</f>
        <v/>
      </c>
      <c r="J313" s="333">
        <f>ROUND(I313*E313,2)</f>
        <v/>
      </c>
    </row>
    <row r="314" hidden="1" outlineLevel="1" ht="14.25" customFormat="1" customHeight="1" s="301">
      <c r="A314" s="395" t="n">
        <v>287</v>
      </c>
      <c r="B314" s="395" t="inlineStr">
        <is>
          <t>101-1597</t>
        </is>
      </c>
      <c r="C314" s="403" t="inlineStr">
        <is>
          <t>Брезент</t>
        </is>
      </c>
      <c r="D314" s="395" t="inlineStr">
        <is>
          <t>м2</t>
        </is>
      </c>
      <c r="E314" s="404" t="n">
        <v>0.4152</v>
      </c>
      <c r="F314" s="405" t="n">
        <v>37.43</v>
      </c>
      <c r="G314" s="333">
        <f>ROUND(E314*F314,2)</f>
        <v/>
      </c>
      <c r="H314" s="334">
        <f>G314/$G$358</f>
        <v/>
      </c>
      <c r="I314" s="333">
        <f>ROUND(F314*Прил.10!$D$13,2)</f>
        <v/>
      </c>
      <c r="J314" s="333">
        <f>ROUND(I314*E314,2)</f>
        <v/>
      </c>
    </row>
    <row r="315" hidden="1" outlineLevel="1" ht="38.25" customFormat="1" customHeight="1" s="301">
      <c r="A315" s="395" t="n">
        <v>288</v>
      </c>
      <c r="B315" s="395" t="inlineStr">
        <is>
          <t>102-0023</t>
        </is>
      </c>
      <c r="C315" s="403" t="inlineStr">
        <is>
          <t>Бруски обрезные хвойных пород длиной 4-6,5 м, шириной 75-150 мм, толщиной 40-75 мм, I сорта</t>
        </is>
      </c>
      <c r="D315" s="395" t="inlineStr">
        <is>
          <t>м3</t>
        </is>
      </c>
      <c r="E315" s="404" t="n">
        <v>0.008699999999999999</v>
      </c>
      <c r="F315" s="405" t="n">
        <v>1700</v>
      </c>
      <c r="G315" s="333">
        <f>ROUND(E315*F315,2)</f>
        <v/>
      </c>
      <c r="H315" s="334">
        <f>G315/$G$358</f>
        <v/>
      </c>
      <c r="I315" s="333">
        <f>ROUND(F315*Прил.10!$D$13,2)</f>
        <v/>
      </c>
      <c r="J315" s="333">
        <f>ROUND(I315*E315,2)</f>
        <v/>
      </c>
    </row>
    <row r="316" hidden="1" outlineLevel="1" ht="14.25" customFormat="1" customHeight="1" s="301">
      <c r="A316" s="395" t="n">
        <v>289</v>
      </c>
      <c r="B316" s="395" t="inlineStr">
        <is>
          <t>101-1515</t>
        </is>
      </c>
      <c r="C316" s="403" t="inlineStr">
        <is>
          <t>Электроды диаметром 4 мм Э46</t>
        </is>
      </c>
      <c r="D316" s="395" t="inlineStr">
        <is>
          <t>т</t>
        </is>
      </c>
      <c r="E316" s="404" t="n">
        <v>0.0013</v>
      </c>
      <c r="F316" s="405" t="n">
        <v>10749</v>
      </c>
      <c r="G316" s="333">
        <f>ROUND(E316*F316,2)</f>
        <v/>
      </c>
      <c r="H316" s="334">
        <f>G316/$G$358</f>
        <v/>
      </c>
      <c r="I316" s="333">
        <f>ROUND(F316*Прил.10!$D$13,2)</f>
        <v/>
      </c>
      <c r="J316" s="333">
        <f>ROUND(I316*E316,2)</f>
        <v/>
      </c>
    </row>
    <row r="317" hidden="1" outlineLevel="1" ht="25.5" customFormat="1" customHeight="1" s="301">
      <c r="A317" s="395" t="n">
        <v>290</v>
      </c>
      <c r="B317" s="395" t="inlineStr">
        <is>
          <t>101-0782</t>
        </is>
      </c>
      <c r="C317" s="403" t="inlineStr">
        <is>
          <t>Поковки из квадратных заготовок, масса 1,8 кг</t>
        </is>
      </c>
      <c r="D317" s="395" t="inlineStr">
        <is>
          <t>т</t>
        </is>
      </c>
      <c r="E317" s="404" t="n">
        <v>0.0023</v>
      </c>
      <c r="F317" s="405" t="n">
        <v>5989</v>
      </c>
      <c r="G317" s="333">
        <f>ROUND(E317*F317,2)</f>
        <v/>
      </c>
      <c r="H317" s="334">
        <f>G317/$G$358</f>
        <v/>
      </c>
      <c r="I317" s="333">
        <f>ROUND(F317*Прил.10!$D$13,2)</f>
        <v/>
      </c>
      <c r="J317" s="333">
        <f>ROUND(I317*E317,2)</f>
        <v/>
      </c>
    </row>
    <row r="318" hidden="1" outlineLevel="1" ht="14.25" customFormat="1" customHeight="1" s="301">
      <c r="A318" s="395" t="n">
        <v>291</v>
      </c>
      <c r="B318" s="395" t="inlineStr">
        <is>
          <t>101-3593</t>
        </is>
      </c>
      <c r="C318" s="403" t="inlineStr">
        <is>
          <t>Лента киперная 40 мм</t>
        </is>
      </c>
      <c r="D318" s="395" t="inlineStr">
        <is>
          <t>10 м</t>
        </is>
      </c>
      <c r="E318" s="404" t="n">
        <v>1.4</v>
      </c>
      <c r="F318" s="405" t="n">
        <v>9.4</v>
      </c>
      <c r="G318" s="333">
        <f>ROUND(E318*F318,2)</f>
        <v/>
      </c>
      <c r="H318" s="334">
        <f>G318/$G$358</f>
        <v/>
      </c>
      <c r="I318" s="333">
        <f>ROUND(F318*Прил.10!$D$13,2)</f>
        <v/>
      </c>
      <c r="J318" s="333">
        <f>ROUND(I318*E318,2)</f>
        <v/>
      </c>
    </row>
    <row r="319" hidden="1" outlineLevel="1" ht="25.5" customFormat="1" customHeight="1" s="301">
      <c r="A319" s="395" t="n">
        <v>292</v>
      </c>
      <c r="B319" s="395" t="inlineStr">
        <is>
          <t>101-0806</t>
        </is>
      </c>
      <c r="C319" s="403" t="inlineStr">
        <is>
          <t>Проволока сварочная легированная диаметром 2 мм</t>
        </is>
      </c>
      <c r="D319" s="395" t="inlineStr">
        <is>
          <t>т</t>
        </is>
      </c>
      <c r="E319" s="404" t="n">
        <v>0.0008</v>
      </c>
      <c r="F319" s="405" t="n">
        <v>16136</v>
      </c>
      <c r="G319" s="333">
        <f>ROUND(E319*F319,2)</f>
        <v/>
      </c>
      <c r="H319" s="334">
        <f>G319/$G$358</f>
        <v/>
      </c>
      <c r="I319" s="333">
        <f>ROUND(F319*Прил.10!$D$13,2)</f>
        <v/>
      </c>
      <c r="J319" s="333">
        <f>ROUND(I319*E319,2)</f>
        <v/>
      </c>
    </row>
    <row r="320" hidden="1" outlineLevel="1" ht="25.5" customFormat="1" customHeight="1" s="301">
      <c r="A320" s="395" t="n">
        <v>293</v>
      </c>
      <c r="B320" s="395" t="inlineStr">
        <is>
          <t>101-0807</t>
        </is>
      </c>
      <c r="C320" s="403" t="inlineStr">
        <is>
          <t>Проволока сварочная легированная диаметром 4 мм</t>
        </is>
      </c>
      <c r="D320" s="395" t="inlineStr">
        <is>
          <t>т</t>
        </is>
      </c>
      <c r="E320" s="404" t="n">
        <v>0.0009</v>
      </c>
      <c r="F320" s="405" t="n">
        <v>13560</v>
      </c>
      <c r="G320" s="333">
        <f>ROUND(E320*F320,2)</f>
        <v/>
      </c>
      <c r="H320" s="334">
        <f>G320/$G$358</f>
        <v/>
      </c>
      <c r="I320" s="333">
        <f>ROUND(F320*Прил.10!$D$13,2)</f>
        <v/>
      </c>
      <c r="J320" s="333">
        <f>ROUND(I320*E320,2)</f>
        <v/>
      </c>
    </row>
    <row r="321" hidden="1" outlineLevel="1" ht="25.5" customFormat="1" customHeight="1" s="301">
      <c r="A321" s="395" t="n">
        <v>294</v>
      </c>
      <c r="B321" s="395" t="inlineStr">
        <is>
          <t>101-1641</t>
        </is>
      </c>
      <c r="C321" s="403" t="inlineStr">
        <is>
          <t>Сталь угловая равнополочная, марка стали ВСт3кп2, размером 50x50x5 мм</t>
        </is>
      </c>
      <c r="D321" s="395" t="inlineStr">
        <is>
          <t>т</t>
        </is>
      </c>
      <c r="E321" s="404" t="n">
        <v>0.002</v>
      </c>
      <c r="F321" s="405" t="n">
        <v>5763</v>
      </c>
      <c r="G321" s="333">
        <f>ROUND(E321*F321,2)</f>
        <v/>
      </c>
      <c r="H321" s="334">
        <f>G321/$G$358</f>
        <v/>
      </c>
      <c r="I321" s="333">
        <f>ROUND(F321*Прил.10!$D$13,2)</f>
        <v/>
      </c>
      <c r="J321" s="333">
        <f>ROUND(I321*E321,2)</f>
        <v/>
      </c>
    </row>
    <row r="322" hidden="1" outlineLevel="1" ht="25.5" customFormat="1" customHeight="1" s="301">
      <c r="A322" s="395" t="n">
        <v>295</v>
      </c>
      <c r="B322" s="395" t="inlineStr">
        <is>
          <t>113-2221</t>
        </is>
      </c>
      <c r="C322" s="403" t="inlineStr">
        <is>
          <t>Праймер битумный производства «Техно-Николь»</t>
        </is>
      </c>
      <c r="D322" s="395" t="inlineStr">
        <is>
          <t>т</t>
        </is>
      </c>
      <c r="E322" s="404" t="n">
        <v>0.0009</v>
      </c>
      <c r="F322" s="405" t="n">
        <v>11885.47</v>
      </c>
      <c r="G322" s="333">
        <f>ROUND(E322*F322,2)</f>
        <v/>
      </c>
      <c r="H322" s="334">
        <f>G322/$G$358</f>
        <v/>
      </c>
      <c r="I322" s="333">
        <f>ROUND(F322*Прил.10!$D$13,2)</f>
        <v/>
      </c>
      <c r="J322" s="333">
        <f>ROUND(I322*E322,2)</f>
        <v/>
      </c>
    </row>
    <row r="323" hidden="1" outlineLevel="1" ht="25.5" customFormat="1" customHeight="1" s="301">
      <c r="A323" s="395" t="n">
        <v>296</v>
      </c>
      <c r="B323" s="395" t="inlineStr">
        <is>
          <t>509-0989</t>
        </is>
      </c>
      <c r="C323" s="403" t="inlineStr">
        <is>
          <t>Шнур асбестовый общего назначения марки ШАОН диаметром 8-10 мм</t>
        </is>
      </c>
      <c r="D323" s="395" t="inlineStr">
        <is>
          <t>т</t>
        </is>
      </c>
      <c r="E323" s="404" t="n">
        <v>0.0004</v>
      </c>
      <c r="F323" s="405" t="n">
        <v>26499</v>
      </c>
      <c r="G323" s="333">
        <f>ROUND(E323*F323,2)</f>
        <v/>
      </c>
      <c r="H323" s="334">
        <f>G323/$G$358</f>
        <v/>
      </c>
      <c r="I323" s="333">
        <f>ROUND(F323*Прил.10!$D$13,2)</f>
        <v/>
      </c>
      <c r="J323" s="333">
        <f>ROUND(I323*E323,2)</f>
        <v/>
      </c>
    </row>
    <row r="324" hidden="1" outlineLevel="1" ht="14.25" customFormat="1" customHeight="1" s="301">
      <c r="A324" s="395" t="n">
        <v>297</v>
      </c>
      <c r="B324" s="395" t="inlineStr">
        <is>
          <t>101-0627</t>
        </is>
      </c>
      <c r="C324" s="403" t="inlineStr">
        <is>
          <t>Олифа комбинированная, марки К-2</t>
        </is>
      </c>
      <c r="D324" s="395" t="inlineStr">
        <is>
          <t>т</t>
        </is>
      </c>
      <c r="E324" s="404" t="n">
        <v>0.0005</v>
      </c>
      <c r="F324" s="405" t="n">
        <v>20775</v>
      </c>
      <c r="G324" s="333">
        <f>ROUND(E324*F324,2)</f>
        <v/>
      </c>
      <c r="H324" s="334">
        <f>G324/$G$358</f>
        <v/>
      </c>
      <c r="I324" s="333">
        <f>ROUND(F324*Прил.10!$D$13,2)</f>
        <v/>
      </c>
      <c r="J324" s="333">
        <f>ROUND(I324*E324,2)</f>
        <v/>
      </c>
    </row>
    <row r="325" hidden="1" outlineLevel="1" ht="14.25" customFormat="1" customHeight="1" s="301">
      <c r="A325" s="395" t="n">
        <v>298</v>
      </c>
      <c r="B325" s="395" t="inlineStr">
        <is>
          <t>101-1519</t>
        </is>
      </c>
      <c r="C325" s="403" t="inlineStr">
        <is>
          <t>Электроды диаметром 4 мм Э55</t>
        </is>
      </c>
      <c r="D325" s="395" t="inlineStr">
        <is>
          <t>т</t>
        </is>
      </c>
      <c r="E325" s="404" t="n">
        <v>0.0008</v>
      </c>
      <c r="F325" s="405" t="n">
        <v>12650</v>
      </c>
      <c r="G325" s="333">
        <f>ROUND(E325*F325,2)</f>
        <v/>
      </c>
      <c r="H325" s="334">
        <f>G325/$G$358</f>
        <v/>
      </c>
      <c r="I325" s="333">
        <f>ROUND(F325*Прил.10!$D$13,2)</f>
        <v/>
      </c>
      <c r="J325" s="333">
        <f>ROUND(I325*E325,2)</f>
        <v/>
      </c>
    </row>
    <row r="326" hidden="1" outlineLevel="1" ht="25.5" customFormat="1" customHeight="1" s="301">
      <c r="A326" s="395" t="n">
        <v>299</v>
      </c>
      <c r="B326" s="395" t="inlineStr">
        <is>
          <t>101-1305</t>
        </is>
      </c>
      <c r="C326" s="403" t="inlineStr">
        <is>
          <t>Портландцемент общестроительного назначения бездобавочный, марки 400</t>
        </is>
      </c>
      <c r="D326" s="395" t="inlineStr">
        <is>
          <t>т</t>
        </is>
      </c>
      <c r="E326" s="404" t="n">
        <v>0.0235</v>
      </c>
      <c r="F326" s="405" t="n">
        <v>412</v>
      </c>
      <c r="G326" s="333">
        <f>ROUND(E326*F326,2)</f>
        <v/>
      </c>
      <c r="H326" s="334">
        <f>G326/$G$358</f>
        <v/>
      </c>
      <c r="I326" s="333">
        <f>ROUND(F326*Прил.10!$D$13,2)</f>
        <v/>
      </c>
      <c r="J326" s="333">
        <f>ROUND(I326*E326,2)</f>
        <v/>
      </c>
    </row>
    <row r="327" hidden="1" outlineLevel="1" ht="14.25" customFormat="1" customHeight="1" s="301">
      <c r="A327" s="395" t="n">
        <v>300</v>
      </c>
      <c r="B327" s="395" t="inlineStr">
        <is>
          <t>101-1782</t>
        </is>
      </c>
      <c r="C327" s="403" t="inlineStr">
        <is>
          <t>Ткань мешочная</t>
        </is>
      </c>
      <c r="D327" s="395" t="inlineStr">
        <is>
          <t>10 м2</t>
        </is>
      </c>
      <c r="E327" s="404" t="n">
        <v>0.1072</v>
      </c>
      <c r="F327" s="405" t="n">
        <v>84.75</v>
      </c>
      <c r="G327" s="333">
        <f>ROUND(E327*F327,2)</f>
        <v/>
      </c>
      <c r="H327" s="334">
        <f>G327/$G$358</f>
        <v/>
      </c>
      <c r="I327" s="333">
        <f>ROUND(F327*Прил.10!$D$13,2)</f>
        <v/>
      </c>
      <c r="J327" s="333">
        <f>ROUND(I327*E327,2)</f>
        <v/>
      </c>
    </row>
    <row r="328" hidden="1" outlineLevel="1" ht="25.5" customFormat="1" customHeight="1" s="301">
      <c r="A328" s="395" t="n">
        <v>301</v>
      </c>
      <c r="B328" s="395" t="inlineStr">
        <is>
          <t>101-0179</t>
        </is>
      </c>
      <c r="C328" s="403" t="inlineStr">
        <is>
          <t>Гвозди строительные с плоской головкой 1,6x50 мм</t>
        </is>
      </c>
      <c r="D328" s="395" t="inlineStr">
        <is>
          <t>т</t>
        </is>
      </c>
      <c r="E328" s="404" t="n">
        <v>0.001</v>
      </c>
      <c r="F328" s="405" t="n">
        <v>8475</v>
      </c>
      <c r="G328" s="333">
        <f>ROUND(E328*F328,2)</f>
        <v/>
      </c>
      <c r="H328" s="334">
        <f>G328/$G$358</f>
        <v/>
      </c>
      <c r="I328" s="333">
        <f>ROUND(F328*Прил.10!$D$13,2)</f>
        <v/>
      </c>
      <c r="J328" s="333">
        <f>ROUND(I328*E328,2)</f>
        <v/>
      </c>
    </row>
    <row r="329" hidden="1" outlineLevel="1" ht="14.25" customFormat="1" customHeight="1" s="301">
      <c r="A329" s="395" t="n">
        <v>302</v>
      </c>
      <c r="B329" s="395" t="inlineStr">
        <is>
          <t>101-1602</t>
        </is>
      </c>
      <c r="C329" s="403" t="inlineStr">
        <is>
          <t>Ацетилен газообразный технический</t>
        </is>
      </c>
      <c r="D329" s="395" t="inlineStr">
        <is>
          <t>м3</t>
        </is>
      </c>
      <c r="E329" s="404" t="n">
        <v>0.2112</v>
      </c>
      <c r="F329" s="405" t="n">
        <v>38.51</v>
      </c>
      <c r="G329" s="333">
        <f>ROUND(E329*F329,2)</f>
        <v/>
      </c>
      <c r="H329" s="334">
        <f>G329/$G$358</f>
        <v/>
      </c>
      <c r="I329" s="333">
        <f>ROUND(F329*Прил.10!$D$13,2)</f>
        <v/>
      </c>
      <c r="J329" s="333">
        <f>ROUND(I329*E329,2)</f>
        <v/>
      </c>
    </row>
    <row r="330" hidden="1" outlineLevel="1" ht="63.75" customFormat="1" customHeight="1" s="301">
      <c r="A330" s="395" t="n">
        <v>303</v>
      </c>
      <c r="B330" s="395" t="inlineStr">
        <is>
          <t>508-0097</t>
        </is>
      </c>
      <c r="C330" s="403" t="inlineStr">
        <is>
          <t>Канат двойной свивки типа ТК, конструкции 6х19(1+6+12)+1 о.с., оцинкованный из проволок марки В, маркировочная группа 1770 н/мм2, диаметром 5,5 мм</t>
        </is>
      </c>
      <c r="D330" s="395" t="inlineStr">
        <is>
          <t>10 м</t>
        </is>
      </c>
      <c r="E330" s="404" t="n">
        <v>0.1606</v>
      </c>
      <c r="F330" s="405" t="n">
        <v>50.23</v>
      </c>
      <c r="G330" s="333">
        <f>ROUND(E330*F330,2)</f>
        <v/>
      </c>
      <c r="H330" s="334">
        <f>G330/$G$358</f>
        <v/>
      </c>
      <c r="I330" s="333">
        <f>ROUND(F330*Прил.10!$D$13,2)</f>
        <v/>
      </c>
      <c r="J330" s="333">
        <f>ROUND(I330*E330,2)</f>
        <v/>
      </c>
    </row>
    <row r="331" hidden="1" outlineLevel="1" ht="14.25" customFormat="1" customHeight="1" s="301">
      <c r="A331" s="395" t="n">
        <v>304</v>
      </c>
      <c r="B331" s="395" t="inlineStr">
        <is>
          <t>101-2562</t>
        </is>
      </c>
      <c r="C331" s="403" t="inlineStr">
        <is>
          <t>Флюс АН-47</t>
        </is>
      </c>
      <c r="D331" s="395" t="inlineStr">
        <is>
          <t>т</t>
        </is>
      </c>
      <c r="E331" s="404" t="n">
        <v>0.0011</v>
      </c>
      <c r="F331" s="405" t="n">
        <v>6000</v>
      </c>
      <c r="G331" s="333">
        <f>ROUND(E331*F331,2)</f>
        <v/>
      </c>
      <c r="H331" s="334">
        <f>G331/$G$358</f>
        <v/>
      </c>
      <c r="I331" s="333">
        <f>ROUND(F331*Прил.10!$D$13,2)</f>
        <v/>
      </c>
      <c r="J331" s="333">
        <f>ROUND(I331*E331,2)</f>
        <v/>
      </c>
    </row>
    <row r="332" hidden="1" outlineLevel="1" ht="25.5" customFormat="1" customHeight="1" s="301">
      <c r="A332" s="395" t="n">
        <v>305</v>
      </c>
      <c r="B332" s="395" t="inlineStr">
        <is>
          <t>101-1680</t>
        </is>
      </c>
      <c r="C332" s="403" t="inlineStr">
        <is>
          <t>Патроны для строительно-монтажного пистолета</t>
        </is>
      </c>
      <c r="D332" s="395" t="inlineStr">
        <is>
          <t>1000 шт.</t>
        </is>
      </c>
      <c r="E332" s="404" t="n">
        <v>0.023</v>
      </c>
      <c r="F332" s="405" t="n">
        <v>253.8</v>
      </c>
      <c r="G332" s="333">
        <f>ROUND(E332*F332,2)</f>
        <v/>
      </c>
      <c r="H332" s="334">
        <f>G332/$G$358</f>
        <v/>
      </c>
      <c r="I332" s="333">
        <f>ROUND(F332*Прил.10!$D$13,2)</f>
        <v/>
      </c>
      <c r="J332" s="333">
        <f>ROUND(I332*E332,2)</f>
        <v/>
      </c>
    </row>
    <row r="333" hidden="1" outlineLevel="1" ht="14.25" customFormat="1" customHeight="1" s="301">
      <c r="A333" s="395" t="n">
        <v>306</v>
      </c>
      <c r="B333" s="395" t="inlineStr">
        <is>
          <t>111-0126</t>
        </is>
      </c>
      <c r="C333" s="403" t="inlineStr">
        <is>
          <t>Коробка клеммная соединительная КС-3</t>
        </is>
      </c>
      <c r="D333" s="395" t="inlineStr">
        <is>
          <t>шт.</t>
        </is>
      </c>
      <c r="E333" s="404" t="n">
        <v>1</v>
      </c>
      <c r="F333" s="405" t="n">
        <v>5.36</v>
      </c>
      <c r="G333" s="333">
        <f>ROUND(E333*F333,2)</f>
        <v/>
      </c>
      <c r="H333" s="334">
        <f>G333/$G$358</f>
        <v/>
      </c>
      <c r="I333" s="333">
        <f>ROUND(F333*Прил.10!$D$13,2)</f>
        <v/>
      </c>
      <c r="J333" s="333">
        <f>ROUND(I333*E333,2)</f>
        <v/>
      </c>
    </row>
    <row r="334" hidden="1" outlineLevel="1" ht="25.5" customFormat="1" customHeight="1" s="301">
      <c r="A334" s="395" t="n">
        <v>307</v>
      </c>
      <c r="B334" s="395" t="inlineStr">
        <is>
          <t>101-0147</t>
        </is>
      </c>
      <c r="C334" s="403" t="inlineStr">
        <is>
          <t>Дюбели с калиброванной головкой (россыпью) 3х58,5 мм</t>
        </is>
      </c>
      <c r="D334" s="395" t="inlineStr">
        <is>
          <t>т</t>
        </is>
      </c>
      <c r="E334" s="404" t="n">
        <v>0.0002</v>
      </c>
      <c r="F334" s="405" t="n">
        <v>25425</v>
      </c>
      <c r="G334" s="333">
        <f>ROUND(E334*F334,2)</f>
        <v/>
      </c>
      <c r="H334" s="334">
        <f>G334/$G$358</f>
        <v/>
      </c>
      <c r="I334" s="333">
        <f>ROUND(F334*Прил.10!$D$13,2)</f>
        <v/>
      </c>
      <c r="J334" s="333">
        <f>ROUND(I334*E334,2)</f>
        <v/>
      </c>
    </row>
    <row r="335" hidden="1" outlineLevel="1" ht="63.75" customFormat="1" customHeight="1" s="301">
      <c r="A335" s="395" t="n">
        <v>308</v>
      </c>
      <c r="B335" s="395" t="inlineStr">
        <is>
          <t>103-0006</t>
        </is>
      </c>
      <c r="C335" s="403" t="inlineStr">
        <is>
          <t>Трубы стальные сварные водогазопроводные с резьбой черные легкие (неоцинкованные) диаметр условного прохода 50 мм, толщина стенки 3 мм</t>
        </is>
      </c>
      <c r="D335" s="395" t="inlineStr">
        <is>
          <t>м</t>
        </is>
      </c>
      <c r="E335" s="404" t="n">
        <v>0.175</v>
      </c>
      <c r="F335" s="405" t="n">
        <v>28.05</v>
      </c>
      <c r="G335" s="333">
        <f>ROUND(E335*F335,2)</f>
        <v/>
      </c>
      <c r="H335" s="334">
        <f>G335/$G$358</f>
        <v/>
      </c>
      <c r="I335" s="333">
        <f>ROUND(F335*Прил.10!$D$13,2)</f>
        <v/>
      </c>
      <c r="J335" s="333">
        <f>ROUND(I335*E335,2)</f>
        <v/>
      </c>
    </row>
    <row r="336" hidden="1" outlineLevel="1" ht="14.25" customFormat="1" customHeight="1" s="301">
      <c r="A336" s="395" t="n">
        <v>309</v>
      </c>
      <c r="B336" s="395" t="inlineStr">
        <is>
          <t>101-1531</t>
        </is>
      </c>
      <c r="C336" s="403" t="inlineStr">
        <is>
          <t>Электроды диаметром 6 мм Э46</t>
        </is>
      </c>
      <c r="D336" s="395" t="inlineStr">
        <is>
          <t>т</t>
        </is>
      </c>
      <c r="E336" s="404" t="n">
        <v>0.0005</v>
      </c>
      <c r="F336" s="405" t="n">
        <v>9793</v>
      </c>
      <c r="G336" s="333">
        <f>ROUND(E336*F336,2)</f>
        <v/>
      </c>
      <c r="H336" s="334">
        <f>G336/$G$358</f>
        <v/>
      </c>
      <c r="I336" s="333">
        <f>ROUND(F336*Прил.10!$D$13,2)</f>
        <v/>
      </c>
      <c r="J336" s="333">
        <f>ROUND(I336*E336,2)</f>
        <v/>
      </c>
    </row>
    <row r="337" hidden="1" outlineLevel="1" ht="14.25" customFormat="1" customHeight="1" s="301">
      <c r="A337" s="395" t="n">
        <v>310</v>
      </c>
      <c r="B337" s="395" t="inlineStr">
        <is>
          <t>101-3914</t>
        </is>
      </c>
      <c r="C337" s="403" t="inlineStr">
        <is>
          <t>Дюбели распорные полипропиленовые</t>
        </is>
      </c>
      <c r="D337" s="395" t="inlineStr">
        <is>
          <t>100 шт.</t>
        </is>
      </c>
      <c r="E337" s="404" t="n">
        <v>0.056</v>
      </c>
      <c r="F337" s="405" t="n">
        <v>86</v>
      </c>
      <c r="G337" s="333">
        <f>ROUND(E337*F337,2)</f>
        <v/>
      </c>
      <c r="H337" s="334">
        <f>G337/$G$358</f>
        <v/>
      </c>
      <c r="I337" s="333">
        <f>ROUND(F337*Прил.10!$D$13,2)</f>
        <v/>
      </c>
      <c r="J337" s="333">
        <f>ROUND(I337*E337,2)</f>
        <v/>
      </c>
    </row>
    <row r="338" hidden="1" outlineLevel="1" ht="25.5" customFormat="1" customHeight="1" s="301">
      <c r="A338" s="395" t="n">
        <v>311</v>
      </c>
      <c r="B338" s="395" t="inlineStr">
        <is>
          <t>101-2111</t>
        </is>
      </c>
      <c r="C338" s="403" t="inlineStr">
        <is>
          <t>Проволока сварочная диаметром 2 мм СВ08Г2С</t>
        </is>
      </c>
      <c r="D338" s="395" t="inlineStr">
        <is>
          <t>кг</t>
        </is>
      </c>
      <c r="E338" s="404" t="n">
        <v>0.2592</v>
      </c>
      <c r="F338" s="405" t="n">
        <v>17.92</v>
      </c>
      <c r="G338" s="333">
        <f>ROUND(E338*F338,2)</f>
        <v/>
      </c>
      <c r="H338" s="334">
        <f>G338/$G$358</f>
        <v/>
      </c>
      <c r="I338" s="333">
        <f>ROUND(F338*Прил.10!$D$13,2)</f>
        <v/>
      </c>
      <c r="J338" s="333">
        <f>ROUND(I338*E338,2)</f>
        <v/>
      </c>
    </row>
    <row r="339" hidden="1" outlineLevel="1" ht="14.25" customFormat="1" customHeight="1" s="301">
      <c r="A339" s="395" t="n">
        <v>312</v>
      </c>
      <c r="B339" s="395" t="inlineStr">
        <is>
          <t>113-0077</t>
        </is>
      </c>
      <c r="C339" s="403" t="inlineStr">
        <is>
          <t>Ксилол нефтяной марки А</t>
        </is>
      </c>
      <c r="D339" s="395" t="inlineStr">
        <is>
          <t>т</t>
        </is>
      </c>
      <c r="E339" s="404" t="n">
        <v>0.0005999999999999999</v>
      </c>
      <c r="F339" s="405" t="n">
        <v>7640</v>
      </c>
      <c r="G339" s="333">
        <f>ROUND(E339*F339,2)</f>
        <v/>
      </c>
      <c r="H339" s="334">
        <f>G339/$G$358</f>
        <v/>
      </c>
      <c r="I339" s="333">
        <f>ROUND(F339*Прил.10!$D$13,2)</f>
        <v/>
      </c>
      <c r="J339" s="333">
        <f>ROUND(I339*E339,2)</f>
        <v/>
      </c>
    </row>
    <row r="340" hidden="1" outlineLevel="1" ht="14.25" customFormat="1" customHeight="1" s="301">
      <c r="A340" s="395" t="n">
        <v>313</v>
      </c>
      <c r="B340" s="395" t="inlineStr">
        <is>
          <t>101-1522</t>
        </is>
      </c>
      <c r="C340" s="403" t="inlineStr">
        <is>
          <t>Электроды диаметром 5 мм Э42А</t>
        </is>
      </c>
      <c r="D340" s="395" t="inlineStr">
        <is>
          <t>т</t>
        </is>
      </c>
      <c r="E340" s="404" t="n">
        <v>0.0003</v>
      </c>
      <c r="F340" s="405" t="n">
        <v>10362</v>
      </c>
      <c r="G340" s="333">
        <f>ROUND(E340*F340,2)</f>
        <v/>
      </c>
      <c r="H340" s="334">
        <f>G340/$G$358</f>
        <v/>
      </c>
      <c r="I340" s="333">
        <f>ROUND(F340*Прил.10!$D$13,2)</f>
        <v/>
      </c>
      <c r="J340" s="333">
        <f>ROUND(I340*E340,2)</f>
        <v/>
      </c>
    </row>
    <row r="341" hidden="1" outlineLevel="1" ht="14.25" customFormat="1" customHeight="1" s="301">
      <c r="A341" s="395" t="n">
        <v>314</v>
      </c>
      <c r="B341" s="395" t="inlineStr">
        <is>
          <t>301-3241</t>
        </is>
      </c>
      <c r="C341" s="403" t="inlineStr">
        <is>
          <t>Колпачки типа К-440</t>
        </is>
      </c>
      <c r="D341" s="395" t="inlineStr">
        <is>
          <t>1000 шт.</t>
        </is>
      </c>
      <c r="E341" s="404" t="n">
        <v>0.0224</v>
      </c>
      <c r="F341" s="405" t="n">
        <v>135.82</v>
      </c>
      <c r="G341" s="333">
        <f>ROUND(E341*F341,2)</f>
        <v/>
      </c>
      <c r="H341" s="334">
        <f>G341/$G$358</f>
        <v/>
      </c>
      <c r="I341" s="333">
        <f>ROUND(F341*Прил.10!$D$13,2)</f>
        <v/>
      </c>
      <c r="J341" s="333">
        <f>ROUND(I341*E341,2)</f>
        <v/>
      </c>
    </row>
    <row r="342" hidden="1" outlineLevel="1" ht="38.25" customFormat="1" customHeight="1" s="301">
      <c r="A342" s="395" t="n">
        <v>315</v>
      </c>
      <c r="B342" s="395" t="inlineStr">
        <is>
          <t>101-2499</t>
        </is>
      </c>
      <c r="C342" s="403" t="inlineStr">
        <is>
          <t>Лента изоляционная прорезиненная односторонняя ширина 20 мм, толщина 0,25-0,35 мм</t>
        </is>
      </c>
      <c r="D342" s="395" t="inlineStr">
        <is>
          <t>кг</t>
        </is>
      </c>
      <c r="E342" s="404" t="n">
        <v>0.1</v>
      </c>
      <c r="F342" s="405" t="n">
        <v>30.4</v>
      </c>
      <c r="G342" s="333">
        <f>ROUND(E342*F342,2)</f>
        <v/>
      </c>
      <c r="H342" s="334">
        <f>G342/$G$358</f>
        <v/>
      </c>
      <c r="I342" s="333">
        <f>ROUND(F342*Прил.10!$D$13,2)</f>
        <v/>
      </c>
      <c r="J342" s="333">
        <f>ROUND(I342*E342,2)</f>
        <v/>
      </c>
    </row>
    <row r="343" hidden="1" outlineLevel="1" ht="25.5" customFormat="1" customHeight="1" s="301">
      <c r="A343" s="395" t="n">
        <v>316</v>
      </c>
      <c r="B343" s="395" t="inlineStr">
        <is>
          <t>401-0027 Тех.часть, Прил. 4, табл. 1, 2.</t>
        </is>
      </c>
      <c r="C343" s="403" t="inlineStr">
        <is>
          <t>Надбавка на W4 для М250 2%  561,51*0,02</t>
        </is>
      </c>
      <c r="D343" s="395" t="inlineStr">
        <is>
          <t>м3</t>
        </is>
      </c>
      <c r="E343" s="404" t="n">
        <v>0.2132</v>
      </c>
      <c r="F343" s="405" t="n">
        <v>11.23</v>
      </c>
      <c r="G343" s="333">
        <f>ROUND(E343*F343,2)</f>
        <v/>
      </c>
      <c r="H343" s="334">
        <f>G343/$G$358</f>
        <v/>
      </c>
      <c r="I343" s="333">
        <f>ROUND(F343*Прил.10!$D$13,2)</f>
        <v/>
      </c>
      <c r="J343" s="333">
        <f>ROUND(I343*E343,2)</f>
        <v/>
      </c>
    </row>
    <row r="344" hidden="1" outlineLevel="1" ht="14.25" customFormat="1" customHeight="1" s="301">
      <c r="A344" s="395" t="n">
        <v>317</v>
      </c>
      <c r="B344" s="395" t="inlineStr">
        <is>
          <t>509-2160</t>
        </is>
      </c>
      <c r="C344" s="403" t="inlineStr">
        <is>
          <t>Прокладки паронитовые</t>
        </is>
      </c>
      <c r="D344" s="395" t="inlineStr">
        <is>
          <t>кг</t>
        </is>
      </c>
      <c r="E344" s="404" t="n">
        <v>0.08400000000000001</v>
      </c>
      <c r="F344" s="405" t="n">
        <v>26.44</v>
      </c>
      <c r="G344" s="333">
        <f>ROUND(E344*F344,2)</f>
        <v/>
      </c>
      <c r="H344" s="334">
        <f>G344/$G$358</f>
        <v/>
      </c>
      <c r="I344" s="333">
        <f>ROUND(F344*Прил.10!$D$13,2)</f>
        <v/>
      </c>
      <c r="J344" s="333">
        <f>ROUND(I344*E344,2)</f>
        <v/>
      </c>
    </row>
    <row r="345" hidden="1" outlineLevel="1" ht="25.5" customFormat="1" customHeight="1" s="301">
      <c r="A345" s="395" t="n">
        <v>318</v>
      </c>
      <c r="B345" s="395" t="inlineStr">
        <is>
          <t>101-0092</t>
        </is>
      </c>
      <c r="C345" s="403" t="inlineStr">
        <is>
          <t>Болты с шестигранной головкой диаметром резьбы 16 (18) мм</t>
        </is>
      </c>
      <c r="D345" s="395" t="inlineStr">
        <is>
          <t>т</t>
        </is>
      </c>
      <c r="E345" s="404" t="n">
        <v>0.0002</v>
      </c>
      <c r="F345" s="405" t="n">
        <v>9680</v>
      </c>
      <c r="G345" s="333">
        <f>ROUND(E345*F345,2)</f>
        <v/>
      </c>
      <c r="H345" s="334">
        <f>G345/$G$358</f>
        <v/>
      </c>
      <c r="I345" s="333">
        <f>ROUND(F345*Прил.10!$D$13,2)</f>
        <v/>
      </c>
      <c r="J345" s="333">
        <f>ROUND(I345*E345,2)</f>
        <v/>
      </c>
    </row>
    <row r="346" hidden="1" outlineLevel="1" ht="14.25" customFormat="1" customHeight="1" s="301">
      <c r="A346" s="395" t="n">
        <v>319</v>
      </c>
      <c r="B346" s="395" t="inlineStr">
        <is>
          <t>101-1768</t>
        </is>
      </c>
      <c r="C346" s="403" t="inlineStr">
        <is>
          <t>Бумага оберточная листовая</t>
        </is>
      </c>
      <c r="D346" s="395" t="inlineStr">
        <is>
          <t>1000 м2</t>
        </is>
      </c>
      <c r="E346" s="404" t="n">
        <v>0.0015</v>
      </c>
      <c r="F346" s="405" t="n">
        <v>1252</v>
      </c>
      <c r="G346" s="333">
        <f>ROUND(E346*F346,2)</f>
        <v/>
      </c>
      <c r="H346" s="334">
        <f>G346/$G$358</f>
        <v/>
      </c>
      <c r="I346" s="333">
        <f>ROUND(F346*Прил.10!$D$13,2)</f>
        <v/>
      </c>
      <c r="J346" s="333">
        <f>ROUND(I346*E346,2)</f>
        <v/>
      </c>
    </row>
    <row r="347" hidden="1" outlineLevel="1" ht="14.25" customFormat="1" customHeight="1" s="301">
      <c r="A347" s="395" t="n">
        <v>320</v>
      </c>
      <c r="B347" s="395" t="inlineStr">
        <is>
          <t>509-1210</t>
        </is>
      </c>
      <c r="C347" s="403" t="inlineStr">
        <is>
          <t>Вазелин технический</t>
        </is>
      </c>
      <c r="D347" s="395" t="inlineStr">
        <is>
          <t>кг</t>
        </is>
      </c>
      <c r="E347" s="404" t="n">
        <v>0.038</v>
      </c>
      <c r="F347" s="405" t="n">
        <v>44.97</v>
      </c>
      <c r="G347" s="333">
        <f>ROUND(E347*F347,2)</f>
        <v/>
      </c>
      <c r="H347" s="334">
        <f>G347/$G$358</f>
        <v/>
      </c>
      <c r="I347" s="333">
        <f>ROUND(F347*Прил.10!$D$13,2)</f>
        <v/>
      </c>
      <c r="J347" s="333">
        <f>ROUND(I347*E347,2)</f>
        <v/>
      </c>
    </row>
    <row r="348" hidden="1" outlineLevel="1" ht="25.5" customFormat="1" customHeight="1" s="301">
      <c r="A348" s="395" t="n">
        <v>321</v>
      </c>
      <c r="B348" s="395" t="inlineStr">
        <is>
          <t>402-0078</t>
        </is>
      </c>
      <c r="C348" s="403" t="inlineStr">
        <is>
          <t>Раствор готовый отделочный тяжелый, цементный 1:3</t>
        </is>
      </c>
      <c r="D348" s="395" t="inlineStr">
        <is>
          <t>м3</t>
        </is>
      </c>
      <c r="E348" s="404" t="n">
        <v>0.0034</v>
      </c>
      <c r="F348" s="405" t="n">
        <v>497</v>
      </c>
      <c r="G348" s="333">
        <f>ROUND(E348*F348,2)</f>
        <v/>
      </c>
      <c r="H348" s="334">
        <f>G348/$G$358</f>
        <v/>
      </c>
      <c r="I348" s="333">
        <f>ROUND(F348*Прил.10!$D$13,2)</f>
        <v/>
      </c>
      <c r="J348" s="333">
        <f>ROUND(I348*E348,2)</f>
        <v/>
      </c>
    </row>
    <row r="349" hidden="1" outlineLevel="1" ht="14.25" customFormat="1" customHeight="1" s="301">
      <c r="A349" s="395" t="n">
        <v>322</v>
      </c>
      <c r="B349" s="395" t="inlineStr">
        <is>
          <t>101-2357</t>
        </is>
      </c>
      <c r="C349" s="403" t="inlineStr">
        <is>
          <t>Бумага шлифовальная</t>
        </is>
      </c>
      <c r="D349" s="395" t="inlineStr">
        <is>
          <t>лист</t>
        </is>
      </c>
      <c r="E349" s="404" t="n">
        <v>0.4</v>
      </c>
      <c r="F349" s="405" t="n">
        <v>3.75</v>
      </c>
      <c r="G349" s="333">
        <f>ROUND(E349*F349,2)</f>
        <v/>
      </c>
      <c r="H349" s="334">
        <f>G349/$G$358</f>
        <v/>
      </c>
      <c r="I349" s="333">
        <f>ROUND(F349*Прил.10!$D$13,2)</f>
        <v/>
      </c>
      <c r="J349" s="333">
        <f>ROUND(I349*E349,2)</f>
        <v/>
      </c>
    </row>
    <row r="350" hidden="1" outlineLevel="1" ht="25.5" customFormat="1" customHeight="1" s="301">
      <c r="A350" s="395" t="n">
        <v>323</v>
      </c>
      <c r="B350" s="395" t="inlineStr">
        <is>
          <t>101-1742</t>
        </is>
      </c>
      <c r="C350" s="403" t="inlineStr">
        <is>
          <t>Толь с крупнозернистой посыпкой гидроизоляционный марки ТГ-350</t>
        </is>
      </c>
      <c r="D350" s="395" t="inlineStr">
        <is>
          <t>м2</t>
        </is>
      </c>
      <c r="E350" s="404" t="n">
        <v>0.2396</v>
      </c>
      <c r="F350" s="405" t="n">
        <v>5.71</v>
      </c>
      <c r="G350" s="333">
        <f>ROUND(E350*F350,2)</f>
        <v/>
      </c>
      <c r="H350" s="334">
        <f>G350/$G$358</f>
        <v/>
      </c>
      <c r="I350" s="333">
        <f>ROUND(F350*Прил.10!$D$13,2)</f>
        <v/>
      </c>
      <c r="J350" s="333">
        <f>ROUND(I350*E350,2)</f>
        <v/>
      </c>
    </row>
    <row r="351" hidden="1" outlineLevel="1" ht="14.25" customFormat="1" customHeight="1" s="301">
      <c r="A351" s="395" t="n">
        <v>324</v>
      </c>
      <c r="B351" s="395" t="inlineStr">
        <is>
          <t>101-0816</t>
        </is>
      </c>
      <c r="C351" s="403" t="inlineStr">
        <is>
          <t>Проволока светлая диаметром 1,1 мм</t>
        </is>
      </c>
      <c r="D351" s="395" t="inlineStr">
        <is>
          <t>т</t>
        </is>
      </c>
      <c r="E351" s="404" t="n">
        <v>0.0001</v>
      </c>
      <c r="F351" s="405" t="n">
        <v>10200</v>
      </c>
      <c r="G351" s="333">
        <f>ROUND(E351*F351,2)</f>
        <v/>
      </c>
      <c r="H351" s="334">
        <f>G351/$G$358</f>
        <v/>
      </c>
      <c r="I351" s="333">
        <f>ROUND(F351*Прил.10!$D$13,2)</f>
        <v/>
      </c>
      <c r="J351" s="333">
        <f>ROUND(I351*E351,2)</f>
        <v/>
      </c>
    </row>
    <row r="352" hidden="1" outlineLevel="1" ht="14.25" customFormat="1" customHeight="1" s="301">
      <c r="A352" s="395" t="n">
        <v>325</v>
      </c>
      <c r="B352" s="395" t="inlineStr">
        <is>
          <t>101-1665</t>
        </is>
      </c>
      <c r="C352" s="403" t="inlineStr">
        <is>
          <t>Лак электроизоляционный 318</t>
        </is>
      </c>
      <c r="D352" s="395" t="inlineStr">
        <is>
          <t>кг</t>
        </is>
      </c>
      <c r="E352" s="404" t="n">
        <v>0.028</v>
      </c>
      <c r="F352" s="405" t="n">
        <v>35.63</v>
      </c>
      <c r="G352" s="333">
        <f>ROUND(E352*F352,2)</f>
        <v/>
      </c>
      <c r="H352" s="334">
        <f>G352/$G$358</f>
        <v/>
      </c>
      <c r="I352" s="333">
        <f>ROUND(F352*Прил.10!$D$13,2)</f>
        <v/>
      </c>
      <c r="J352" s="333">
        <f>ROUND(I352*E352,2)</f>
        <v/>
      </c>
    </row>
    <row r="353" hidden="1" outlineLevel="1" ht="14.25" customFormat="1" customHeight="1" s="301">
      <c r="A353" s="395" t="n">
        <v>326</v>
      </c>
      <c r="B353" s="395" t="inlineStr">
        <is>
          <t>101-2365</t>
        </is>
      </c>
      <c r="C353" s="403" t="inlineStr">
        <is>
          <t>Нитки швейные</t>
        </is>
      </c>
      <c r="D353" s="395" t="inlineStr">
        <is>
          <t>кг</t>
        </is>
      </c>
      <c r="E353" s="404" t="n">
        <v>0.005</v>
      </c>
      <c r="F353" s="405" t="n">
        <v>133.05</v>
      </c>
      <c r="G353" s="333">
        <f>ROUND(E353*F353,2)</f>
        <v/>
      </c>
      <c r="H353" s="334">
        <f>G353/$G$358</f>
        <v/>
      </c>
      <c r="I353" s="333">
        <f>ROUND(F353*Прил.10!$D$13,2)</f>
        <v/>
      </c>
      <c r="J353" s="333">
        <f>ROUND(I353*E353,2)</f>
        <v/>
      </c>
    </row>
    <row r="354" hidden="1" outlineLevel="1" ht="14.25" customFormat="1" customHeight="1" s="301">
      <c r="A354" s="395" t="n">
        <v>327</v>
      </c>
      <c r="B354" s="395" t="inlineStr">
        <is>
          <t>101-1964</t>
        </is>
      </c>
      <c r="C354" s="403" t="inlineStr">
        <is>
          <t>Шпагат бумажный</t>
        </is>
      </c>
      <c r="D354" s="395" t="inlineStr">
        <is>
          <t>кг</t>
        </is>
      </c>
      <c r="E354" s="404" t="n">
        <v>0.008999999999999999</v>
      </c>
      <c r="F354" s="405" t="n">
        <v>11.5</v>
      </c>
      <c r="G354" s="333">
        <f>ROUND(E354*F354,2)</f>
        <v/>
      </c>
      <c r="H354" s="334">
        <f>G354/$G$358</f>
        <v/>
      </c>
      <c r="I354" s="333">
        <f>ROUND(F354*Прил.10!$D$13,2)</f>
        <v/>
      </c>
      <c r="J354" s="333">
        <f>ROUND(I354*E354,2)</f>
        <v/>
      </c>
    </row>
    <row r="355" hidden="1" outlineLevel="1" ht="14.25" customFormat="1" customHeight="1" s="301">
      <c r="A355" s="395" t="n">
        <v>328</v>
      </c>
      <c r="B355" s="395" t="inlineStr">
        <is>
          <t>101-2050</t>
        </is>
      </c>
      <c r="C355" s="403" t="inlineStr">
        <is>
          <t>Шайбы оцинкованные, диаметр 18 мм</t>
        </is>
      </c>
      <c r="D355" s="395" t="inlineStr">
        <is>
          <t>кг</t>
        </is>
      </c>
      <c r="E355" s="404" t="n">
        <v>0.001</v>
      </c>
      <c r="F355" s="405" t="n">
        <v>29.37</v>
      </c>
      <c r="G355" s="333">
        <f>ROUND(E355*F355,2)</f>
        <v/>
      </c>
      <c r="H355" s="334">
        <f>G355/$G$358</f>
        <v/>
      </c>
      <c r="I355" s="333">
        <f>ROUND(F355*Прил.10!$D$13,2)</f>
        <v/>
      </c>
      <c r="J355" s="333">
        <f>ROUND(I355*E355,2)</f>
        <v/>
      </c>
    </row>
    <row r="356" hidden="1" outlineLevel="1" ht="14.25" customFormat="1" customHeight="1" s="301">
      <c r="A356" s="395" t="n">
        <v>329</v>
      </c>
      <c r="B356" s="395" t="inlineStr">
        <is>
          <t>101-4621</t>
        </is>
      </c>
      <c r="C356" s="403" t="inlineStr">
        <is>
          <t>Шуруп самонарезающий (LN) 3,5/11 мм</t>
        </is>
      </c>
      <c r="D356" s="395" t="inlineStr">
        <is>
          <t>шт.</t>
        </is>
      </c>
      <c r="E356" s="404" t="n">
        <v>0.8</v>
      </c>
      <c r="F356" s="405" t="n">
        <v>0.02</v>
      </c>
      <c r="G356" s="333">
        <f>ROUND(E356*F356,2)</f>
        <v/>
      </c>
      <c r="H356" s="334">
        <f>G356/$G$358</f>
        <v/>
      </c>
      <c r="I356" s="333">
        <f>ROUND(F356*Прил.10!$D$13,2)</f>
        <v/>
      </c>
      <c r="J356" s="333">
        <f>ROUND(I356*E356,2)</f>
        <v/>
      </c>
    </row>
    <row r="357" collapsed="1" ht="14.25" customFormat="1" customHeight="1" s="301">
      <c r="A357" s="395" t="n"/>
      <c r="B357" s="395" t="n"/>
      <c r="C357" s="403" t="inlineStr">
        <is>
          <t>Итого прочие материалы</t>
        </is>
      </c>
      <c r="D357" s="395" t="n"/>
      <c r="E357" s="404" t="n"/>
      <c r="F357" s="405" t="n"/>
      <c r="G357" s="238">
        <f>SUM(G129:G356)</f>
        <v/>
      </c>
      <c r="H357" s="334">
        <f>G357/$G$358</f>
        <v/>
      </c>
      <c r="I357" s="333" t="n"/>
      <c r="J357" s="238">
        <f>SUM(J132:J356)</f>
        <v/>
      </c>
    </row>
    <row r="358" ht="14.25" customFormat="1" customHeight="1" s="301">
      <c r="A358" s="395" t="n"/>
      <c r="B358" s="395" t="n"/>
      <c r="C358" s="402" t="inlineStr">
        <is>
          <t>Итого по разделу «Материалы»</t>
        </is>
      </c>
      <c r="D358" s="395" t="n"/>
      <c r="E358" s="404" t="n"/>
      <c r="F358" s="405" t="n"/>
      <c r="G358" s="333">
        <f>G128+G357</f>
        <v/>
      </c>
      <c r="H358" s="334">
        <f>G358/$G$358</f>
        <v/>
      </c>
      <c r="I358" s="333" t="n"/>
      <c r="J358" s="333">
        <f>J128+J357</f>
        <v/>
      </c>
    </row>
    <row r="359" ht="14.25" customFormat="1" customHeight="1" s="301">
      <c r="A359" s="395" t="n"/>
      <c r="B359" s="395" t="n"/>
      <c r="C359" s="403" t="inlineStr">
        <is>
          <t>ИТОГО ПО РМ</t>
        </is>
      </c>
      <c r="D359" s="395" t="n"/>
      <c r="E359" s="404" t="n"/>
      <c r="F359" s="405" t="n"/>
      <c r="G359" s="333">
        <f>G14+G102+G358</f>
        <v/>
      </c>
      <c r="H359" s="406" t="n"/>
      <c r="I359" s="333" t="n"/>
      <c r="J359" s="333">
        <f>J14+J102+J358</f>
        <v/>
      </c>
    </row>
    <row r="360" ht="14.25" customFormat="1" customHeight="1" s="301">
      <c r="A360" s="395" t="n"/>
      <c r="B360" s="395" t="n"/>
      <c r="C360" s="403" t="inlineStr">
        <is>
          <t>Накладные расходы</t>
        </is>
      </c>
      <c r="D360" s="304" t="n">
        <v>1.06</v>
      </c>
      <c r="E360" s="404" t="n"/>
      <c r="F360" s="405" t="n"/>
      <c r="G360" s="333" t="n">
        <v>225343.95</v>
      </c>
      <c r="H360" s="406" t="n"/>
      <c r="I360" s="333" t="n"/>
      <c r="J360" s="333">
        <f>ROUND(D360*(J14+J16),2)</f>
        <v/>
      </c>
    </row>
    <row r="361" ht="14.25" customFormat="1" customHeight="1" s="301">
      <c r="A361" s="395" t="n"/>
      <c r="B361" s="395" t="n"/>
      <c r="C361" s="403" t="inlineStr">
        <is>
          <t>Сметная прибыль</t>
        </is>
      </c>
      <c r="D361" s="304" t="n">
        <v>0.67</v>
      </c>
      <c r="E361" s="404" t="n"/>
      <c r="F361" s="405" t="n"/>
      <c r="G361" s="333" t="n">
        <v>141880.23</v>
      </c>
      <c r="H361" s="406" t="n"/>
      <c r="I361" s="333" t="n"/>
      <c r="J361" s="333">
        <f>ROUND(D361*(J14+J16),2)</f>
        <v/>
      </c>
    </row>
    <row r="362" ht="14.25" customFormat="1" customHeight="1" s="301">
      <c r="A362" s="395" t="n"/>
      <c r="B362" s="395" t="n"/>
      <c r="C362" s="403" t="inlineStr">
        <is>
          <t>Итого СМР (с НР и СП)</t>
        </is>
      </c>
      <c r="D362" s="395" t="n"/>
      <c r="E362" s="404" t="n"/>
      <c r="F362" s="405" t="n"/>
      <c r="G362" s="333">
        <f>ROUND((G14+G102+G358+G360+G361),2)</f>
        <v/>
      </c>
      <c r="H362" s="406" t="n"/>
      <c r="I362" s="333" t="n"/>
      <c r="J362" s="333">
        <f>ROUND((J14+J102+J358+J360+J361),2)</f>
        <v/>
      </c>
    </row>
    <row r="363" ht="14.25" customFormat="1" customHeight="1" s="301">
      <c r="A363" s="395" t="n"/>
      <c r="B363" s="395" t="n"/>
      <c r="C363" s="403" t="inlineStr">
        <is>
          <t>ВСЕГО СМР + ОБОРУДОВАНИЕ</t>
        </is>
      </c>
      <c r="D363" s="395" t="n"/>
      <c r="E363" s="404" t="n"/>
      <c r="F363" s="405" t="n"/>
      <c r="G363" s="333">
        <f>G362+G111</f>
        <v/>
      </c>
      <c r="H363" s="406" t="n"/>
      <c r="I363" s="333" t="n"/>
      <c r="J363" s="333">
        <f>J362+J111</f>
        <v/>
      </c>
    </row>
    <row r="364" ht="14.25" customFormat="1" customHeight="1" s="301">
      <c r="A364" s="395" t="n"/>
      <c r="B364" s="395" t="n"/>
      <c r="C364" s="403" t="inlineStr">
        <is>
          <t>ИТОГО ПОКАЗАТЕЛЬ НА ЕД. ИЗМ.</t>
        </is>
      </c>
      <c r="D364" s="395" t="inlineStr">
        <is>
          <t>ячейка</t>
        </is>
      </c>
      <c r="E364" s="404" t="n">
        <v>2</v>
      </c>
      <c r="F364" s="405" t="n"/>
      <c r="G364" s="333">
        <f>G363/E364</f>
        <v/>
      </c>
      <c r="H364" s="406" t="n"/>
      <c r="I364" s="333" t="n"/>
      <c r="J364" s="333">
        <f>J363/E364</f>
        <v/>
      </c>
    </row>
    <row r="366" ht="14.25" customFormat="1" customHeight="1" s="301">
      <c r="A366" s="259" t="inlineStr">
        <is>
          <t>Составил ______________________    Р.Р. Шагеева</t>
        </is>
      </c>
      <c r="B366" s="301" t="n"/>
    </row>
    <row r="367" ht="14.25" customFormat="1" customHeight="1" s="301">
      <c r="A367" s="35" t="inlineStr">
        <is>
          <t xml:space="preserve">                         (подпись, инициалы, фамилия)</t>
        </is>
      </c>
      <c r="B367" s="301" t="n"/>
    </row>
    <row r="368" ht="14.25" customFormat="1" customHeight="1" s="301">
      <c r="A368" s="259" t="n"/>
      <c r="B368" s="301" t="n"/>
    </row>
    <row r="369" ht="14.25" customFormat="1" customHeight="1" s="301">
      <c r="A369" s="259" t="inlineStr">
        <is>
          <t>Проверил ______________________        А.В. Костянецкая</t>
        </is>
      </c>
      <c r="B369" s="301" t="n"/>
    </row>
    <row r="370" ht="14.25" customFormat="1" customHeight="1" s="301">
      <c r="A370" s="35" t="inlineStr">
        <is>
          <t xml:space="preserve">                        (подпись, инициалы, фамилия)</t>
        </is>
      </c>
      <c r="B370" s="301" t="n"/>
    </row>
  </sheetData>
  <mergeCells count="21">
    <mergeCell ref="H9:H10"/>
    <mergeCell ref="A4:J4"/>
    <mergeCell ref="B15:H15"/>
    <mergeCell ref="H2:J2"/>
    <mergeCell ref="B104:H104"/>
    <mergeCell ref="B114:H114"/>
    <mergeCell ref="C9:C10"/>
    <mergeCell ref="E9:E10"/>
    <mergeCell ref="A7:H7"/>
    <mergeCell ref="B113:H113"/>
    <mergeCell ref="B9:B10"/>
    <mergeCell ref="D9:D10"/>
    <mergeCell ref="B18:H18"/>
    <mergeCell ref="B12:H12"/>
    <mergeCell ref="D6:J6"/>
    <mergeCell ref="A8:H8"/>
    <mergeCell ref="F9:G9"/>
    <mergeCell ref="B17:H17"/>
    <mergeCell ref="A9:A10"/>
    <mergeCell ref="B103:H103"/>
    <mergeCell ref="I9:J9"/>
  </mergeCells>
  <pageMargins left="0.62992125984252" right="0.23622047244094" top="0.74803149606299" bottom="0.74803149606299" header="0.31496062992126" footer="0.31496062992126"/>
  <pageSetup orientation="portrait" paperSize="9" scale="56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view="pageBreakPreview" workbookViewId="0">
      <selection activeCell="B19" sqref="B19"/>
    </sheetView>
  </sheetViews>
  <sheetFormatPr baseColWidth="8" defaultRowHeight="15"/>
  <cols>
    <col width="5.7109375" customWidth="1" style="279" min="1" max="1"/>
    <col width="17.5703125" customWidth="1" style="279" min="2" max="2"/>
    <col width="39.140625" customWidth="1" style="279" min="3" max="3"/>
    <col width="10.7109375" customWidth="1" style="279" min="4" max="4"/>
    <col width="13.85546875" customWidth="1" style="279" min="5" max="5"/>
    <col width="13.28515625" customWidth="1" style="279" min="6" max="6"/>
    <col width="14.140625" customWidth="1" style="279" min="7" max="7"/>
  </cols>
  <sheetData>
    <row r="1">
      <c r="A1" s="411" t="inlineStr">
        <is>
          <t>Приложение №6</t>
        </is>
      </c>
    </row>
    <row r="2" ht="21.75" customHeight="1" s="279">
      <c r="A2" s="411" t="n"/>
      <c r="B2" s="411" t="n"/>
      <c r="C2" s="411" t="n"/>
      <c r="D2" s="411" t="n"/>
      <c r="E2" s="411" t="n"/>
      <c r="F2" s="411" t="n"/>
      <c r="G2" s="411" t="n"/>
    </row>
    <row r="3">
      <c r="A3" s="365" t="inlineStr">
        <is>
          <t>Расчет стоимости оборудования</t>
        </is>
      </c>
    </row>
    <row r="4">
      <c r="A4" s="368" t="inlineStr">
        <is>
          <t>Наименование разрабатываемого показателя УНЦ — Ячейка автотрансформатора АТ 220(150)/110/НН, мощность 150МВА</t>
        </is>
      </c>
    </row>
    <row r="5">
      <c r="A5" s="259" t="n"/>
      <c r="B5" s="259" t="n"/>
      <c r="C5" s="259" t="n"/>
      <c r="D5" s="259" t="n"/>
      <c r="E5" s="259" t="n"/>
      <c r="F5" s="259" t="n"/>
      <c r="G5" s="259" t="n"/>
    </row>
    <row r="6" ht="30" customHeight="1" s="279">
      <c r="A6" s="395" t="inlineStr">
        <is>
          <t>№ пп.</t>
        </is>
      </c>
      <c r="B6" s="395" t="inlineStr">
        <is>
          <t>Код ресурса</t>
        </is>
      </c>
      <c r="C6" s="395" t="inlineStr">
        <is>
          <t>Наименование</t>
        </is>
      </c>
      <c r="D6" s="395" t="inlineStr">
        <is>
          <t>Ед. изм.</t>
        </is>
      </c>
      <c r="E6" s="395" t="inlineStr">
        <is>
          <t>Кол-во единиц по проектным данным</t>
        </is>
      </c>
      <c r="F6" s="416" t="inlineStr">
        <is>
          <t>Сметная стоимость в ценах на 01.01.2000 (руб.)</t>
        </is>
      </c>
      <c r="G6" s="462" t="n"/>
    </row>
    <row r="7">
      <c r="A7" s="464" t="n"/>
      <c r="B7" s="464" t="n"/>
      <c r="C7" s="464" t="n"/>
      <c r="D7" s="464" t="n"/>
      <c r="E7" s="464" t="n"/>
      <c r="F7" s="395" t="inlineStr">
        <is>
          <t>на ед. изм.</t>
        </is>
      </c>
      <c r="G7" s="395" t="inlineStr">
        <is>
          <t>общая</t>
        </is>
      </c>
    </row>
    <row r="8">
      <c r="A8" s="395" t="n">
        <v>1</v>
      </c>
      <c r="B8" s="395" t="n">
        <v>2</v>
      </c>
      <c r="C8" s="395" t="n">
        <v>3</v>
      </c>
      <c r="D8" s="395" t="n">
        <v>4</v>
      </c>
      <c r="E8" s="395" t="n">
        <v>5</v>
      </c>
      <c r="F8" s="395" t="n">
        <v>6</v>
      </c>
      <c r="G8" s="395" t="n">
        <v>7</v>
      </c>
    </row>
    <row r="9" ht="15" customHeight="1" s="279">
      <c r="A9" s="310" t="n"/>
      <c r="B9" s="403" t="inlineStr">
        <is>
          <t>ИНЖЕНЕРНОЕ ОБОРУДОВАНИЕ</t>
        </is>
      </c>
      <c r="C9" s="461" t="n"/>
      <c r="D9" s="461" t="n"/>
      <c r="E9" s="461" t="n"/>
      <c r="F9" s="461" t="n"/>
      <c r="G9" s="462" t="n"/>
    </row>
    <row r="10" ht="27" customHeight="1" s="279">
      <c r="A10" s="395" t="n"/>
      <c r="B10" s="402" t="n"/>
      <c r="C10" s="403" t="inlineStr">
        <is>
          <t>ИТОГО ИНЖЕНЕРНОЕ ОБОРУДОВАНИЕ</t>
        </is>
      </c>
      <c r="D10" s="402" t="n"/>
      <c r="E10" s="148" t="n"/>
      <c r="F10" s="405" t="n"/>
      <c r="G10" s="405" t="n">
        <v>0</v>
      </c>
    </row>
    <row r="11">
      <c r="A11" s="395" t="n"/>
      <c r="B11" s="403" t="inlineStr">
        <is>
          <t>ТЕХНОЛОГИЧЕСКОЕ ОБОРУДОВАНИЕ</t>
        </is>
      </c>
      <c r="C11" s="461" t="n"/>
      <c r="D11" s="461" t="n"/>
      <c r="E11" s="461" t="n"/>
      <c r="F11" s="461" t="n"/>
      <c r="G11" s="462" t="n"/>
    </row>
    <row r="12">
      <c r="A12" s="395" t="n">
        <v>1</v>
      </c>
      <c r="B12" s="395">
        <f>'Прил.5 Расчет СМР и ОБ'!B105</f>
        <v/>
      </c>
      <c r="C12" s="403">
        <f>'Прил.5 Расчет СМР и ОБ'!C105</f>
        <v/>
      </c>
      <c r="D12" s="395">
        <f>'Прил.5 Расчет СМР и ОБ'!D105</f>
        <v/>
      </c>
      <c r="E12" s="337">
        <f>'Прил.5 Расчет СМР и ОБ'!E105</f>
        <v/>
      </c>
      <c r="F12" s="333">
        <f>'Прил.5 Расчет СМР и ОБ'!F105</f>
        <v/>
      </c>
      <c r="G12" s="333">
        <f>ROUND(E12*F12,2)</f>
        <v/>
      </c>
    </row>
    <row r="13" ht="25.5" customHeight="1" s="279">
      <c r="A13" s="395" t="n">
        <v>2</v>
      </c>
      <c r="B13" s="395">
        <f>'Прил.5 Расчет СМР и ОБ'!B107</f>
        <v/>
      </c>
      <c r="C13" s="403">
        <f>'Прил.5 Расчет СМР и ОБ'!C107</f>
        <v/>
      </c>
      <c r="D13" s="395">
        <f>'Прил.5 Расчет СМР и ОБ'!D107</f>
        <v/>
      </c>
      <c r="E13" s="337">
        <f>'Прил.5 Расчет СМР и ОБ'!E107</f>
        <v/>
      </c>
      <c r="F13" s="333">
        <f>'Прил.5 Расчет СМР и ОБ'!F107</f>
        <v/>
      </c>
      <c r="G13" s="333">
        <f>ROUND(E13*F13,2)</f>
        <v/>
      </c>
    </row>
    <row r="14" ht="25.5" customHeight="1" s="279">
      <c r="A14" s="395" t="n">
        <v>3</v>
      </c>
      <c r="B14" s="395">
        <f>'Прил.5 Расчет СМР и ОБ'!B108</f>
        <v/>
      </c>
      <c r="C14" s="403">
        <f>'Прил.5 Расчет СМР и ОБ'!C108</f>
        <v/>
      </c>
      <c r="D14" s="395">
        <f>'Прил.5 Расчет СМР и ОБ'!D108</f>
        <v/>
      </c>
      <c r="E14" s="337">
        <f>'Прил.5 Расчет СМР и ОБ'!E108</f>
        <v/>
      </c>
      <c r="F14" s="333">
        <f>'Прил.5 Расчет СМР и ОБ'!F108</f>
        <v/>
      </c>
      <c r="G14" s="333">
        <f>ROUND(E14*F14,2)</f>
        <v/>
      </c>
    </row>
    <row r="15" ht="25.5" customHeight="1" s="279">
      <c r="A15" s="395" t="n">
        <v>4</v>
      </c>
      <c r="B15" s="395">
        <f>'Прил.5 Расчет СМР и ОБ'!B109</f>
        <v/>
      </c>
      <c r="C15" s="403">
        <f>'Прил.5 Расчет СМР и ОБ'!C109</f>
        <v/>
      </c>
      <c r="D15" s="395">
        <f>'Прил.5 Расчет СМР и ОБ'!D109</f>
        <v/>
      </c>
      <c r="E15" s="337">
        <f>'Прил.5 Расчет СМР и ОБ'!E109</f>
        <v/>
      </c>
      <c r="F15" s="333">
        <f>'Прил.5 Расчет СМР и ОБ'!F109</f>
        <v/>
      </c>
      <c r="G15" s="333">
        <f>ROUND(E15*F15,2)</f>
        <v/>
      </c>
    </row>
    <row r="16" ht="25.5" customHeight="1" s="279">
      <c r="A16" s="395" t="n"/>
      <c r="B16" s="403" t="n"/>
      <c r="C16" s="403" t="inlineStr">
        <is>
          <t>ИТОГО ТЕХНОЛОГИЧЕСКОЕ ОБОРУДОВАНИЕ</t>
        </is>
      </c>
      <c r="D16" s="403" t="n"/>
      <c r="E16" s="415" t="n"/>
      <c r="F16" s="333" t="n"/>
      <c r="G16" s="333">
        <f>SUM(G12:G15)</f>
        <v/>
      </c>
    </row>
    <row r="17" ht="19.5" customHeight="1" s="279">
      <c r="A17" s="395" t="n"/>
      <c r="B17" s="403" t="n"/>
      <c r="C17" s="403" t="inlineStr">
        <is>
          <t>Всего по разделу «Оборудование»</t>
        </is>
      </c>
      <c r="D17" s="403" t="n"/>
      <c r="E17" s="415" t="n"/>
      <c r="F17" s="333" t="n"/>
      <c r="G17" s="333">
        <f>G10+G16</f>
        <v/>
      </c>
    </row>
    <row r="18">
      <c r="A18" s="150" t="n"/>
      <c r="B18" s="151" t="n"/>
      <c r="C18" s="150" t="n"/>
      <c r="D18" s="150" t="n"/>
      <c r="E18" s="150" t="n"/>
      <c r="F18" s="150" t="n"/>
      <c r="G18" s="150" t="n"/>
    </row>
    <row r="19">
      <c r="A19" s="259" t="inlineStr">
        <is>
          <t>Составил ______________________    Р.Р. Шагеева</t>
        </is>
      </c>
      <c r="B19" s="301" t="n"/>
      <c r="C19" s="301" t="n"/>
      <c r="D19" s="150" t="n"/>
      <c r="E19" s="150" t="n"/>
      <c r="F19" s="150" t="n"/>
      <c r="G19" s="150" t="n"/>
    </row>
    <row r="20">
      <c r="A20" s="35" t="inlineStr">
        <is>
          <t xml:space="preserve">                         (подпись, инициалы, фамилия)</t>
        </is>
      </c>
      <c r="B20" s="301" t="n"/>
      <c r="C20" s="301" t="n"/>
      <c r="D20" s="150" t="n"/>
      <c r="E20" s="150" t="n"/>
      <c r="F20" s="150" t="n"/>
      <c r="G20" s="150" t="n"/>
    </row>
    <row r="21">
      <c r="A21" s="259" t="n"/>
      <c r="B21" s="301" t="n"/>
      <c r="C21" s="301" t="n"/>
      <c r="D21" s="150" t="n"/>
      <c r="E21" s="150" t="n"/>
      <c r="F21" s="150" t="n"/>
      <c r="G21" s="150" t="n"/>
    </row>
    <row r="22">
      <c r="A22" s="259" t="inlineStr">
        <is>
          <t>Проверил ______________________        А.В. Костянецкая</t>
        </is>
      </c>
      <c r="B22" s="301" t="n"/>
      <c r="C22" s="301" t="n"/>
      <c r="D22" s="150" t="n"/>
      <c r="E22" s="150" t="n"/>
      <c r="F22" s="150" t="n"/>
      <c r="G22" s="150" t="n"/>
    </row>
    <row r="23">
      <c r="A23" s="35" t="inlineStr">
        <is>
          <t xml:space="preserve">                        (подпись, инициалы, фамилия)</t>
        </is>
      </c>
      <c r="B23" s="301" t="n"/>
      <c r="C23" s="301" t="n"/>
      <c r="D23" s="150" t="n"/>
      <c r="E23" s="150" t="n"/>
      <c r="F23" s="150" t="n"/>
      <c r="G23" s="15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4:E31"/>
  <sheetViews>
    <sheetView view="pageBreakPreview" topLeftCell="A4" zoomScale="60" zoomScaleNormal="85" workbookViewId="0">
      <selection activeCell="B27" sqref="B27"/>
    </sheetView>
  </sheetViews>
  <sheetFormatPr baseColWidth="8" defaultColWidth="9.140625" defaultRowHeight="15"/>
  <cols>
    <col width="9.140625" customWidth="1" style="279" min="1" max="1"/>
    <col width="40.7109375" customWidth="1" style="279" min="2" max="2"/>
    <col width="38.7109375" customWidth="1" style="279" min="3" max="3"/>
    <col width="32" customWidth="1" style="279" min="4" max="4"/>
    <col width="9.140625" customWidth="1" style="279" min="5" max="5"/>
  </cols>
  <sheetData>
    <row r="4" ht="15.75" customHeight="1" s="279">
      <c r="B4" s="372" t="inlineStr">
        <is>
          <t>Приложение № 10</t>
        </is>
      </c>
    </row>
    <row r="5" ht="18.75" customHeight="1" s="279">
      <c r="B5" s="190" t="n"/>
    </row>
    <row r="6" ht="15.75" customHeight="1" s="279">
      <c r="B6" s="373" t="inlineStr">
        <is>
          <t>Используемые индексы изменений сметной стоимости и нормы сопутствующих затрат</t>
        </is>
      </c>
    </row>
    <row r="7">
      <c r="B7" s="417" t="n"/>
    </row>
    <row r="8">
      <c r="B8" s="417" t="n"/>
      <c r="C8" s="417" t="n"/>
      <c r="D8" s="417" t="n"/>
      <c r="E8" s="417" t="n"/>
    </row>
    <row r="9" ht="47.25" customHeight="1" s="279">
      <c r="B9" s="381" t="inlineStr">
        <is>
          <t>Наименование индекса / норм сопутствующих затрат</t>
        </is>
      </c>
      <c r="C9" s="381" t="inlineStr">
        <is>
          <t>Дата применения и обоснование индекса / норм сопутствующих затрат</t>
        </is>
      </c>
      <c r="D9" s="381" t="inlineStr">
        <is>
          <t>Размер индекса / норма сопутствующих затрат</t>
        </is>
      </c>
    </row>
    <row r="10" ht="15.75" customHeight="1" s="279">
      <c r="B10" s="381" t="n">
        <v>1</v>
      </c>
      <c r="C10" s="381" t="n">
        <v>2</v>
      </c>
      <c r="D10" s="381" t="n">
        <v>3</v>
      </c>
    </row>
    <row r="11" ht="31.5" customHeight="1" s="279">
      <c r="B11" s="381" t="inlineStr">
        <is>
          <t xml:space="preserve">Индекс изменения сметной стоимости на 1 квартал 2023 года. ОЗП </t>
        </is>
      </c>
      <c r="C11" s="381" t="inlineStr">
        <is>
          <t>Письмо Минстроя России от 30.03.2023г. №17106-ИФ/09  прил.1</t>
        </is>
      </c>
      <c r="D11" s="381" t="n">
        <v>44.29</v>
      </c>
    </row>
    <row r="12" ht="31.5" customHeight="1" s="279">
      <c r="B12" s="381" t="inlineStr">
        <is>
          <t>Индекс изменения сметной стоимости на 1 квартал 2023 года. ЭМ</t>
        </is>
      </c>
      <c r="C12" s="381" t="inlineStr">
        <is>
          <t>Письмо Минстроя России от 30.03.2023г. №17106-ИФ/09  прил.1</t>
        </is>
      </c>
      <c r="D12" s="381" t="n">
        <v>13.47</v>
      </c>
    </row>
    <row r="13" ht="31.5" customHeight="1" s="279">
      <c r="B13" s="381" t="inlineStr">
        <is>
          <t>Индекс изменения сметной стоимости на 1 квартал 2023 года. МАТ</t>
        </is>
      </c>
      <c r="C13" s="381" t="inlineStr">
        <is>
          <t>Письмо Минстроя России от 30.03.2023г. №17106-ИФ/09  прил.1</t>
        </is>
      </c>
      <c r="D13" s="381" t="n">
        <v>8.039999999999999</v>
      </c>
    </row>
    <row r="14" ht="31.5" customHeight="1" s="279">
      <c r="B14" s="381" t="inlineStr">
        <is>
          <t>Индекс изменения сметной стоимости на 1 квартал 2023 года. ОБ</t>
        </is>
      </c>
      <c r="C14" s="381" t="inlineStr">
        <is>
          <t>Письмо Минстроя России от 23.02.2023г. №9791-ИФ/09 прил.6</t>
        </is>
      </c>
      <c r="D14" s="381" t="n">
        <v>6.26</v>
      </c>
    </row>
    <row r="15" ht="89.25" customHeight="1" s="279">
      <c r="B15" s="381" t="inlineStr">
        <is>
          <t>Временные здания и сооружения</t>
        </is>
      </c>
      <c r="C15" s="381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93" t="n">
        <v>0.039</v>
      </c>
    </row>
    <row r="16" ht="78.75" customHeight="1" s="279">
      <c r="B16" s="381" t="inlineStr">
        <is>
          <t>Дополнительные затраты при производстве строительно-монтажных работ в зимнее время</t>
        </is>
      </c>
      <c r="C16" s="381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93" t="n">
        <v>0.021</v>
      </c>
    </row>
    <row r="17" ht="15.75" customHeight="1" s="279">
      <c r="B17" s="381" t="inlineStr">
        <is>
          <t>Пусконаладочные работы*</t>
        </is>
      </c>
      <c r="C17" s="381" t="n"/>
      <c r="D17" s="381" t="inlineStr">
        <is>
          <t>Расчет</t>
        </is>
      </c>
    </row>
    <row r="18" ht="31.5" customHeight="1" s="279">
      <c r="B18" s="381" t="inlineStr">
        <is>
          <t>Строительный контроль</t>
        </is>
      </c>
      <c r="C18" s="381" t="inlineStr">
        <is>
          <t>Постановление Правительства РФ от 21.06.10 г. № 468</t>
        </is>
      </c>
      <c r="D18" s="193" t="n">
        <v>0.0214</v>
      </c>
    </row>
    <row r="19" ht="31.5" customHeight="1" s="279">
      <c r="B19" s="381" t="inlineStr">
        <is>
          <t>Авторский надзор - 0,2%</t>
        </is>
      </c>
      <c r="C19" s="381" t="inlineStr">
        <is>
          <t>Приказ от 4.08.2020 № 421/пр п.173</t>
        </is>
      </c>
      <c r="D19" s="193" t="n">
        <v>0.002</v>
      </c>
    </row>
    <row r="20" ht="24" customHeight="1" s="279">
      <c r="B20" s="381" t="inlineStr">
        <is>
          <t>Непредвиденные расходы</t>
        </is>
      </c>
      <c r="C20" s="381" t="inlineStr">
        <is>
          <t>Приказ от 4.08.2020 № 421/пр п.179</t>
        </is>
      </c>
      <c r="D20" s="193" t="n">
        <v>0.03</v>
      </c>
    </row>
    <row r="21" ht="18.75" customHeight="1" s="279">
      <c r="B21" s="273" t="n"/>
    </row>
    <row r="22" ht="18.75" customHeight="1" s="279">
      <c r="B22" s="273" t="n"/>
    </row>
    <row r="23" ht="18.75" customHeight="1" s="279">
      <c r="B23" s="273" t="n"/>
    </row>
    <row r="24" ht="18.75" customHeight="1" s="279">
      <c r="B24" s="273" t="n"/>
    </row>
    <row r="27">
      <c r="B27" s="259" t="inlineStr">
        <is>
          <t>Составил ______________________        Р.Р. Шагеева</t>
        </is>
      </c>
      <c r="C27" s="301" t="n"/>
    </row>
    <row r="28">
      <c r="B28" s="35" t="inlineStr">
        <is>
          <t xml:space="preserve">                         (подпись, инициалы, фамилия)</t>
        </is>
      </c>
      <c r="C28" s="301" t="n"/>
    </row>
    <row r="29">
      <c r="B29" s="259" t="n"/>
      <c r="C29" s="301" t="n"/>
    </row>
    <row r="30">
      <c r="B30" s="259" t="inlineStr">
        <is>
          <t>Проверил ______________________        А.В. Костянецкая</t>
        </is>
      </c>
      <c r="C30" s="301" t="n"/>
    </row>
    <row r="31">
      <c r="B31" s="35" t="inlineStr">
        <is>
          <t xml:space="preserve">                        (подпись, инициалы, фамилия)</t>
        </is>
      </c>
      <c r="C31" s="30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6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tabSelected="1" view="pageBreakPreview" workbookViewId="0">
      <selection activeCell="G1" sqref="G1:G193"/>
    </sheetView>
  </sheetViews>
  <sheetFormatPr baseColWidth="8" defaultColWidth="9.140625" defaultRowHeight="15"/>
  <cols>
    <col width="9.140625" customWidth="1" style="279" min="1" max="1"/>
    <col width="44.85546875" customWidth="1" style="279" min="2" max="2"/>
    <col width="13" customWidth="1" style="279" min="3" max="3"/>
    <col width="22.85546875" customWidth="1" style="279" min="4" max="4"/>
    <col width="21.5703125" customWidth="1" style="279" min="5" max="5"/>
    <col width="43.85546875" customWidth="1" style="279" min="6" max="6"/>
    <col width="9.140625" customWidth="1" style="279" min="7" max="7"/>
  </cols>
  <sheetData>
    <row r="2" ht="17.25" customHeight="1" s="279">
      <c r="A2" s="373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79">
      <c r="A4" s="173" t="inlineStr">
        <is>
          <t>Составлен в уровне цен на 01.01.2023 г.</t>
        </is>
      </c>
      <c r="B4" s="243" t="n"/>
      <c r="C4" s="243" t="n"/>
      <c r="D4" s="243" t="n"/>
      <c r="E4" s="243" t="n"/>
      <c r="F4" s="243" t="n"/>
      <c r="G4" s="243" t="n"/>
    </row>
    <row r="5" ht="15.75" customHeight="1" s="279">
      <c r="A5" s="175" t="inlineStr">
        <is>
          <t>№ пп.</t>
        </is>
      </c>
      <c r="B5" s="175" t="inlineStr">
        <is>
          <t>Наименование элемента</t>
        </is>
      </c>
      <c r="C5" s="175" t="inlineStr">
        <is>
          <t>Обозначение</t>
        </is>
      </c>
      <c r="D5" s="175" t="inlineStr">
        <is>
          <t>Формула</t>
        </is>
      </c>
      <c r="E5" s="175" t="inlineStr">
        <is>
          <t>Величина элемента</t>
        </is>
      </c>
      <c r="F5" s="175" t="inlineStr">
        <is>
          <t>Наименования обосновывающих документов</t>
        </is>
      </c>
      <c r="G5" s="243" t="n"/>
    </row>
    <row r="6" ht="15.75" customHeight="1" s="279">
      <c r="A6" s="175" t="n">
        <v>1</v>
      </c>
      <c r="B6" s="175" t="n">
        <v>2</v>
      </c>
      <c r="C6" s="175" t="n">
        <v>3</v>
      </c>
      <c r="D6" s="175" t="n">
        <v>4</v>
      </c>
      <c r="E6" s="175" t="n">
        <v>5</v>
      </c>
      <c r="F6" s="175" t="n">
        <v>6</v>
      </c>
      <c r="G6" s="243" t="n"/>
    </row>
    <row r="7" ht="110.25" customHeight="1" s="279">
      <c r="A7" s="176" t="inlineStr">
        <is>
          <t>1.1</t>
        </is>
      </c>
      <c r="B7" s="18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81" t="inlineStr">
        <is>
          <t>С1ср</t>
        </is>
      </c>
      <c r="D7" s="381" t="inlineStr">
        <is>
          <t>-</t>
        </is>
      </c>
      <c r="E7" s="179" t="n">
        <v>47872.94</v>
      </c>
      <c r="F7" s="18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43" t="n"/>
    </row>
    <row r="8" ht="31.5" customHeight="1" s="279">
      <c r="A8" s="176" t="inlineStr">
        <is>
          <t>1.2</t>
        </is>
      </c>
      <c r="B8" s="180" t="inlineStr">
        <is>
          <t>Среднегодовое нормативное число часов работы одного рабочего в месяц, часы (ч.)</t>
        </is>
      </c>
      <c r="C8" s="381" t="inlineStr">
        <is>
          <t>tср</t>
        </is>
      </c>
      <c r="D8" s="381" t="inlineStr">
        <is>
          <t>1973ч/12мес.</t>
        </is>
      </c>
      <c r="E8" s="179">
        <f>1973/12</f>
        <v/>
      </c>
      <c r="F8" s="180" t="inlineStr">
        <is>
          <t>Производственный календарь 2023 год
(40-часов.неделя)</t>
        </is>
      </c>
      <c r="G8" s="182" t="n"/>
    </row>
    <row r="9" ht="15.75" customHeight="1" s="279">
      <c r="A9" s="176" t="inlineStr">
        <is>
          <t>1.3</t>
        </is>
      </c>
      <c r="B9" s="180" t="inlineStr">
        <is>
          <t>Коэффициент увеличения</t>
        </is>
      </c>
      <c r="C9" s="381" t="inlineStr">
        <is>
          <t>Кув</t>
        </is>
      </c>
      <c r="D9" s="381" t="inlineStr">
        <is>
          <t>-</t>
        </is>
      </c>
      <c r="E9" s="179" t="n">
        <v>1</v>
      </c>
      <c r="F9" s="180" t="n"/>
      <c r="G9" s="182" t="n"/>
    </row>
    <row r="10" ht="15.75" customHeight="1" s="279">
      <c r="A10" s="176" t="inlineStr">
        <is>
          <t>1.4</t>
        </is>
      </c>
      <c r="B10" s="180" t="inlineStr">
        <is>
          <t>Средний разряд работ</t>
        </is>
      </c>
      <c r="C10" s="381" t="n"/>
      <c r="D10" s="381" t="n"/>
      <c r="E10" s="183" t="n">
        <v>3.8</v>
      </c>
      <c r="F10" s="180" t="inlineStr">
        <is>
          <t>РТМ</t>
        </is>
      </c>
      <c r="G10" s="182" t="n"/>
    </row>
    <row r="11" ht="78.75" customHeight="1" s="279">
      <c r="A11" s="176" t="inlineStr">
        <is>
          <t>1.5</t>
        </is>
      </c>
      <c r="B11" s="180" t="inlineStr">
        <is>
          <t>Тарифный коэффициент среднего разряда работ</t>
        </is>
      </c>
      <c r="C11" s="381" t="inlineStr">
        <is>
          <t>КТ</t>
        </is>
      </c>
      <c r="D11" s="381" t="inlineStr">
        <is>
          <t>-</t>
        </is>
      </c>
      <c r="E11" s="184" t="n">
        <v>1.308</v>
      </c>
      <c r="F11" s="18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43" t="n"/>
    </row>
    <row r="12" ht="78.75" customHeight="1" s="279">
      <c r="A12" s="176" t="inlineStr">
        <is>
          <t>1.6</t>
        </is>
      </c>
      <c r="B12" s="388" t="inlineStr">
        <is>
          <t>Коэффициент инфляции, определяемый поквартально</t>
        </is>
      </c>
      <c r="C12" s="381" t="inlineStr">
        <is>
          <t>Кинф</t>
        </is>
      </c>
      <c r="D12" s="381" t="inlineStr">
        <is>
          <t>-</t>
        </is>
      </c>
      <c r="E12" s="186" t="n">
        <v>1.139</v>
      </c>
      <c r="F12" s="18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82" t="n"/>
    </row>
    <row r="13" ht="63" customHeight="1" s="279">
      <c r="A13" s="176" t="inlineStr">
        <is>
          <t>1.7</t>
        </is>
      </c>
      <c r="B13" s="188" t="inlineStr">
        <is>
          <t>Размер средств на оплату труда рабочих-строителей в текущем уровне цен (ФОТр.тек.), руб/чел.-ч</t>
        </is>
      </c>
      <c r="C13" s="381" t="inlineStr">
        <is>
          <t>ФОТр.тек.</t>
        </is>
      </c>
      <c r="D13" s="381" t="inlineStr">
        <is>
          <t>(С1ср/tср*КТ*Т*Кув)*Кинф</t>
        </is>
      </c>
      <c r="E13" s="189">
        <f>((E7*E9/E8)*E11)*E12</f>
        <v/>
      </c>
      <c r="F13" s="18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43" t="n"/>
    </row>
  </sheetData>
  <mergeCells count="1">
    <mergeCell ref="A2:F2"/>
  </mergeCells>
  <pageMargins left="0.7" right="0.7" top="0.75" bottom="0.75" header="0.3" footer="0.3"/>
  <pageSetup orientation="portrait" paperSize="9" scale="56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2025-01-24T12:16:50Z</dcterms:modified>
  <cp:lastModifiedBy>Nikolay Ivanov</cp:lastModifiedBy>
  <cp:lastPrinted>2023-11-27T08:33:16Z</cp:lastPrinted>
</cp:coreProperties>
</file>