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1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Normal="55" workbookViewId="0">
      <selection activeCell="C28" sqref="C28"/>
    </sheetView>
  </sheetViews>
  <sheetFormatPr baseColWidth="8" defaultColWidth="9.140625" defaultRowHeight="15.75"/>
  <cols>
    <col width="9.140625" customWidth="1" style="391" min="1" max="2"/>
    <col width="51.7109375" customWidth="1" style="391" min="3" max="3"/>
    <col width="47" customWidth="1" style="391" min="4" max="4"/>
    <col width="37.42578125" customWidth="1" style="391" min="5" max="5"/>
    <col width="9.140625" customWidth="1" style="391" min="6" max="6"/>
  </cols>
  <sheetData>
    <row r="3">
      <c r="B3" s="411" t="inlineStr">
        <is>
          <t>Приложение № 1</t>
        </is>
      </c>
    </row>
    <row r="4">
      <c r="B4" s="412" t="inlineStr">
        <is>
          <t>Сравнительная таблица отбора объекта-представителя</t>
        </is>
      </c>
    </row>
    <row r="5" ht="84" customHeight="1" s="381">
      <c r="B5" s="4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1">
      <c r="B6" s="248" t="n"/>
      <c r="C6" s="248" t="n"/>
      <c r="D6" s="248" t="n"/>
    </row>
    <row r="7" ht="64.5" customHeight="1" s="381">
      <c r="B7" s="413" t="inlineStr">
        <is>
          <t>Наименование разрабатываемого показателя УНЦ - Ячейка автотрансформатора АТ 330/150/НН, мощность 200МВА</t>
        </is>
      </c>
    </row>
    <row r="8" ht="31.5" customHeight="1" s="381">
      <c r="B8" s="414" t="inlineStr">
        <is>
          <t>Сопоставимый уровень цен: 4 кв. 2012</t>
        </is>
      </c>
    </row>
    <row r="9" ht="15.75" customHeight="1" s="381">
      <c r="B9" s="413" t="inlineStr">
        <is>
          <t>Единица измерения  — 1 ячейка</t>
        </is>
      </c>
    </row>
    <row r="10">
      <c r="B10" s="413" t="n"/>
    </row>
    <row r="11">
      <c r="B11" s="420" t="inlineStr">
        <is>
          <t>№ п/п</t>
        </is>
      </c>
      <c r="C11" s="420" t="inlineStr">
        <is>
          <t>Параметр</t>
        </is>
      </c>
      <c r="D11" s="420" t="inlineStr">
        <is>
          <t xml:space="preserve">Объект-представитель </t>
        </is>
      </c>
      <c r="E11" s="225" t="n"/>
    </row>
    <row r="12" ht="96.75" customHeight="1" s="381">
      <c r="B12" s="420" t="n">
        <v>1</v>
      </c>
      <c r="C12" s="397" t="inlineStr">
        <is>
          <t>Наименование объекта-представителя</t>
        </is>
      </c>
      <c r="D12" s="313" t="inlineStr">
        <is>
          <t>ПС 330 кВ Кисловодск (МЭС Юга)</t>
        </is>
      </c>
    </row>
    <row r="13">
      <c r="B13" s="420" t="n">
        <v>2</v>
      </c>
      <c r="C13" s="397" t="inlineStr">
        <is>
          <t>Наименование субъекта Российской Федерации</t>
        </is>
      </c>
      <c r="D13" s="313" t="inlineStr">
        <is>
          <t>Ставропольский край</t>
        </is>
      </c>
    </row>
    <row r="14">
      <c r="B14" s="420" t="n">
        <v>3</v>
      </c>
      <c r="C14" s="397" t="inlineStr">
        <is>
          <t>Климатический район и подрайон</t>
        </is>
      </c>
      <c r="D14" s="314" t="inlineStr">
        <is>
          <t>IIIВ</t>
        </is>
      </c>
    </row>
    <row r="15">
      <c r="B15" s="420" t="n">
        <v>4</v>
      </c>
      <c r="C15" s="397" t="inlineStr">
        <is>
          <t>Мощность объекта</t>
        </is>
      </c>
      <c r="D15" s="313" t="n">
        <v>2</v>
      </c>
    </row>
    <row r="16" ht="116.25" customHeight="1" s="381">
      <c r="B16" s="42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3" t="inlineStr">
        <is>
          <t>Автотрансформаторы  трехфазный трехобмоточный  АТДТН 200000/330/150-У1</t>
        </is>
      </c>
    </row>
    <row r="17" ht="79.5" customHeight="1" s="381">
      <c r="B17" s="42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9">
        <f>SUM(D18:D21)</f>
        <v/>
      </c>
      <c r="E17" s="247" t="n"/>
    </row>
    <row r="18">
      <c r="B18" s="396" t="inlineStr">
        <is>
          <t>6.1</t>
        </is>
      </c>
      <c r="C18" s="397" t="inlineStr">
        <is>
          <t>строительно-монтажные работы</t>
        </is>
      </c>
      <c r="D18" s="389" t="n">
        <v>31907.63158</v>
      </c>
    </row>
    <row r="19" ht="15.75" customHeight="1" s="381">
      <c r="B19" s="396" t="inlineStr">
        <is>
          <t>6.2</t>
        </is>
      </c>
      <c r="C19" s="397" t="inlineStr">
        <is>
          <t>оборудование и инвентарь</t>
        </is>
      </c>
      <c r="D19" s="389" t="n">
        <v>182187.01934</v>
      </c>
    </row>
    <row r="20" ht="16.5" customHeight="1" s="381">
      <c r="B20" s="396" t="inlineStr">
        <is>
          <t>6.3</t>
        </is>
      </c>
      <c r="C20" s="397" t="inlineStr">
        <is>
          <t>пусконаладочные работы</t>
        </is>
      </c>
      <c r="D20" s="389" t="n"/>
    </row>
    <row r="21" ht="35.25" customHeight="1" s="381">
      <c r="B21" s="396" t="inlineStr">
        <is>
          <t>6.4</t>
        </is>
      </c>
      <c r="C21" s="223" t="inlineStr">
        <is>
          <t>прочие и лимитированные затраты</t>
        </is>
      </c>
      <c r="D21" s="389">
        <f>D18*3.9%+(D18+D18*3.9%)*0.6%*1.2</f>
        <v/>
      </c>
    </row>
    <row r="22">
      <c r="B22" s="420" t="n">
        <v>7</v>
      </c>
      <c r="C22" s="223" t="inlineStr">
        <is>
          <t>Сопоставимый уровень цен</t>
        </is>
      </c>
      <c r="D22" s="390" t="inlineStr">
        <is>
          <t>4 кв. 2012</t>
        </is>
      </c>
      <c r="E22" s="221" t="n"/>
    </row>
    <row r="23" ht="123" customHeight="1" s="381">
      <c r="B23" s="420" t="n">
        <v>8</v>
      </c>
      <c r="C23" s="2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9">
        <f>D17</f>
        <v/>
      </c>
      <c r="E23" s="247" t="n"/>
    </row>
    <row r="24" ht="60.75" customHeight="1" s="381">
      <c r="B24" s="42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89">
        <f>D23/D15</f>
        <v/>
      </c>
      <c r="E24" s="221" t="n"/>
    </row>
    <row r="25" ht="48" customHeight="1" s="381">
      <c r="B25" s="420" t="n">
        <v>10</v>
      </c>
      <c r="C25" s="397" t="inlineStr">
        <is>
          <t>Примечание</t>
        </is>
      </c>
      <c r="D25" s="420" t="n"/>
    </row>
    <row r="26">
      <c r="B26" s="219" t="n"/>
      <c r="C26" s="218" t="n"/>
      <c r="D26" s="218" t="n"/>
    </row>
    <row r="27" ht="37.5" customHeight="1" s="381">
      <c r="B27" s="414" t="n"/>
    </row>
    <row r="28">
      <c r="B28" s="391" t="inlineStr">
        <is>
          <t>Составил ______________________    Д.Ю. Нефедова</t>
        </is>
      </c>
    </row>
    <row r="29">
      <c r="B29" s="414" t="inlineStr">
        <is>
          <t xml:space="preserve">                         (подпись, инициалы, фамилия)</t>
        </is>
      </c>
    </row>
    <row r="31">
      <c r="B31" s="391" t="inlineStr">
        <is>
          <t>Проверил ______________________        А.В. Костянецкая</t>
        </is>
      </c>
    </row>
    <row r="32">
      <c r="B32" s="4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91" min="1" max="1"/>
    <col width="9.140625" customWidth="1" style="391" min="2" max="2"/>
    <col width="35.28515625" customWidth="1" style="391" min="3" max="3"/>
    <col width="13.85546875" customWidth="1" style="391" min="4" max="4"/>
    <col width="24.85546875" customWidth="1" style="391" min="5" max="5"/>
    <col width="15.5703125" customWidth="1" style="391" min="6" max="6"/>
    <col width="14.85546875" customWidth="1" style="391" min="7" max="7"/>
    <col width="16.7109375" customWidth="1" style="391" min="8" max="8"/>
    <col width="13" customWidth="1" style="391" min="9" max="10"/>
    <col width="18" customWidth="1" style="391" min="11" max="11"/>
    <col width="9.140625" customWidth="1" style="391" min="12" max="12"/>
    <col width="9.140625" customWidth="1" style="381" min="13" max="13"/>
  </cols>
  <sheetData>
    <row r="3">
      <c r="B3" s="411" t="inlineStr">
        <is>
          <t>Приложение № 2</t>
        </is>
      </c>
      <c r="K3" s="414" t="n"/>
    </row>
    <row r="4">
      <c r="B4" s="412" t="inlineStr">
        <is>
          <t>Расчет стоимости основных видов работ для выбора объекта-представителя</t>
        </is>
      </c>
    </row>
    <row r="5">
      <c r="B5" s="393" t="n"/>
      <c r="C5" s="393" t="n"/>
      <c r="D5" s="393" t="n"/>
      <c r="E5" s="393" t="n"/>
      <c r="F5" s="393" t="n"/>
      <c r="G5" s="393" t="n"/>
      <c r="H5" s="393" t="n"/>
      <c r="I5" s="393" t="n"/>
      <c r="J5" s="393" t="n"/>
      <c r="K5" s="393" t="n"/>
    </row>
    <row r="6" ht="29.25" customHeight="1" s="381">
      <c r="B6" s="413">
        <f>'Прил.1 Сравнит табл'!B7:D7</f>
        <v/>
      </c>
    </row>
    <row r="7">
      <c r="B7" s="413">
        <f>'Прил.1 Сравнит табл'!B9:D9</f>
        <v/>
      </c>
    </row>
    <row r="8" ht="18.75" customHeight="1" s="381">
      <c r="B8" s="394" t="n"/>
    </row>
    <row r="9" ht="15.75" customHeight="1" s="381">
      <c r="B9" s="420" t="inlineStr">
        <is>
          <t>№ п/п</t>
        </is>
      </c>
      <c r="C9" s="4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20" t="inlineStr">
        <is>
          <t>Объект-представитель 1</t>
        </is>
      </c>
      <c r="E9" s="499" t="n"/>
      <c r="F9" s="499" t="n"/>
      <c r="G9" s="499" t="n"/>
      <c r="H9" s="499" t="n"/>
      <c r="I9" s="499" t="n"/>
      <c r="J9" s="500" t="n"/>
    </row>
    <row r="10" ht="15.75" customHeight="1" s="381">
      <c r="B10" s="501" t="n"/>
      <c r="C10" s="501" t="n"/>
      <c r="D10" s="420" t="inlineStr">
        <is>
          <t>Номер сметы</t>
        </is>
      </c>
      <c r="E10" s="420" t="inlineStr">
        <is>
          <t>Наименование сметы</t>
        </is>
      </c>
      <c r="F10" s="420" t="inlineStr">
        <is>
          <t>Сметная стоимость в уровне цен 4 кв. 2012 г., тыс. руб.</t>
        </is>
      </c>
      <c r="G10" s="499" t="n"/>
      <c r="H10" s="499" t="n"/>
      <c r="I10" s="499" t="n"/>
      <c r="J10" s="500" t="n"/>
    </row>
    <row r="11" ht="31.5" customHeight="1" s="381">
      <c r="B11" s="502" t="n"/>
      <c r="C11" s="502" t="n"/>
      <c r="D11" s="502" t="n"/>
      <c r="E11" s="502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94.5" customHeight="1" s="381">
      <c r="B12" s="420" t="n">
        <v>1</v>
      </c>
      <c r="C12" s="420" t="inlineStr">
        <is>
          <t>Автотрансформаторы  трехфазный трехобмоточный  АТДТН 200000/330/150-У1</t>
        </is>
      </c>
      <c r="D12" s="396" t="inlineStr">
        <is>
          <t>02-04-02</t>
        </is>
      </c>
      <c r="E12" s="397" t="inlineStr">
        <is>
          <t>Установка автотрансформатора АТ-1. Электромонтажные работы., ПС 330 кВ Кисловодск</t>
        </is>
      </c>
      <c r="F12" s="398">
        <f>27373/1000*6.75</f>
        <v/>
      </c>
      <c r="G12" s="398">
        <f>3996388/1000*7.58</f>
        <v/>
      </c>
      <c r="H12" s="398">
        <f>23853406/1000*3.82</f>
        <v/>
      </c>
      <c r="I12" s="399" t="n"/>
      <c r="J12" s="399">
        <f>SUM(F12:I12)</f>
        <v/>
      </c>
    </row>
    <row r="13" ht="94.5" customHeight="1" s="381">
      <c r="B13" s="502" t="n"/>
      <c r="C13" s="502" t="n"/>
      <c r="D13" s="396" t="inlineStr">
        <is>
          <t>02-12-01</t>
        </is>
      </c>
      <c r="E13" s="397" t="inlineStr">
        <is>
          <t>Установка автотрансформатора АТ-2. Электромонтажные работы., ПС 330 кВ Кисловодск</t>
        </is>
      </c>
      <c r="F13" s="398">
        <f>2581/1000*6.75</f>
        <v/>
      </c>
      <c r="G13" s="398">
        <f>186388/1000*7.58</f>
        <v/>
      </c>
      <c r="H13" s="398">
        <f>23839531/1000*3.82</f>
        <v/>
      </c>
      <c r="I13" s="399" t="n"/>
      <c r="J13" s="399">
        <f>SUM(F13:I13)</f>
        <v/>
      </c>
    </row>
    <row r="14" ht="15.75" customHeight="1" s="381">
      <c r="B14" s="423" t="inlineStr">
        <is>
          <t>Всего по объекту:</t>
        </is>
      </c>
      <c r="C14" s="503" t="n"/>
      <c r="D14" s="503" t="n"/>
      <c r="E14" s="504" t="n"/>
      <c r="F14" s="400">
        <f>SUM(F12:F13)</f>
        <v/>
      </c>
      <c r="G14" s="400">
        <f>SUM(G12:G13)</f>
        <v/>
      </c>
      <c r="H14" s="400">
        <f>SUM(H12:H13)</f>
        <v/>
      </c>
      <c r="I14" s="400">
        <f>SUM(I12:I13)</f>
        <v/>
      </c>
      <c r="J14" s="400">
        <f>SUM(F14:I14)</f>
        <v/>
      </c>
    </row>
    <row r="15" ht="28.5" customHeight="1" s="381">
      <c r="B15" s="419" t="inlineStr">
        <is>
          <t>Всего по объекту в сопоставимом уровне цен 4 кв. 2012 г:</t>
        </is>
      </c>
      <c r="C15" s="499" t="n"/>
      <c r="D15" s="499" t="n"/>
      <c r="E15" s="500" t="n"/>
      <c r="F15" s="401">
        <f>F14</f>
        <v/>
      </c>
      <c r="G15" s="401">
        <f>G14</f>
        <v/>
      </c>
      <c r="H15" s="401">
        <f>H14</f>
        <v/>
      </c>
      <c r="I15" s="401">
        <f>I14</f>
        <v/>
      </c>
      <c r="J15" s="401">
        <f>SUM(F15:I15)</f>
        <v/>
      </c>
    </row>
    <row r="16" ht="15" customHeight="1" s="381"/>
    <row r="17" ht="15" customHeight="1" s="381"/>
    <row r="18" ht="15" customHeight="1" s="381"/>
    <row r="19" ht="15" customHeight="1" s="381">
      <c r="C19" s="378" t="inlineStr">
        <is>
          <t>Составил ______________________    Д.Ю. Нефедова</t>
        </is>
      </c>
      <c r="D19" s="379" t="n"/>
      <c r="E19" s="379" t="n"/>
    </row>
    <row r="20" ht="15" customHeight="1" s="381">
      <c r="C20" s="402" t="inlineStr">
        <is>
          <t xml:space="preserve">                         (подпись, инициалы, фамилия)</t>
        </is>
      </c>
      <c r="D20" s="379" t="n"/>
      <c r="E20" s="379" t="n"/>
    </row>
    <row r="21" ht="15" customHeight="1" s="381">
      <c r="C21" s="378" t="n"/>
      <c r="D21" s="379" t="n"/>
      <c r="E21" s="379" t="n"/>
    </row>
    <row r="22" ht="15" customHeight="1" s="381">
      <c r="C22" s="378" t="inlineStr">
        <is>
          <t>Проверил ______________________        А.В. Костянецкая</t>
        </is>
      </c>
      <c r="D22" s="379" t="n"/>
      <c r="E22" s="379" t="n"/>
    </row>
    <row r="23" ht="15" customHeight="1" s="381">
      <c r="C23" s="402" t="inlineStr">
        <is>
          <t xml:space="preserve">                        (подпись, инициалы, фамилия)</t>
        </is>
      </c>
      <c r="D23" s="379" t="n"/>
      <c r="E23" s="379" t="n"/>
    </row>
    <row r="24" ht="15" customHeight="1" s="381"/>
    <row r="25" ht="15" customHeight="1" s="381"/>
    <row r="26" ht="15" customHeight="1" s="381"/>
    <row r="27" ht="15" customHeight="1" s="381"/>
    <row r="28" ht="15" customHeight="1" s="381"/>
    <row r="29" ht="15" customHeight="1" s="38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11" workbookViewId="0">
      <selection activeCell="C28" sqref="C28"/>
    </sheetView>
  </sheetViews>
  <sheetFormatPr baseColWidth="8" defaultColWidth="9.140625" defaultRowHeight="15.75"/>
  <cols>
    <col width="9.140625" customWidth="1" style="391" min="1" max="1"/>
    <col width="12.5703125" customWidth="1" style="391" min="2" max="2"/>
    <col width="22.42578125" customWidth="1" style="391" min="3" max="3"/>
    <col width="49.7109375" customWidth="1" style="391" min="4" max="4"/>
    <col width="10.140625" customWidth="1" style="391" min="5" max="5"/>
    <col width="20.7109375" customWidth="1" style="391" min="6" max="6"/>
    <col width="20" customWidth="1" style="391" min="7" max="7"/>
    <col width="16.7109375" customWidth="1" style="414" min="8" max="8"/>
    <col width="9.140625" customWidth="1" style="391" min="9" max="10"/>
    <col width="15" customWidth="1" style="391" min="11" max="11"/>
    <col width="9.140625" customWidth="1" style="391" min="12" max="12"/>
  </cols>
  <sheetData>
    <row r="2">
      <c r="A2" s="411" t="inlineStr">
        <is>
          <t xml:space="preserve">Приложение № 3 </t>
        </is>
      </c>
    </row>
    <row r="3">
      <c r="A3" s="412" t="inlineStr">
        <is>
          <t>Объектная ресурсная ведомость</t>
        </is>
      </c>
    </row>
    <row r="4" ht="18.75" customHeight="1" s="381">
      <c r="A4" s="260" t="n"/>
      <c r="B4" s="260" t="n"/>
      <c r="C4" s="4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13" t="n"/>
    </row>
    <row r="6">
      <c r="A6" s="428" t="inlineStr">
        <is>
          <t>Наименование разрабатываемого показателя УНЦ -  Ячейка автотрансформатора АТ 330/150/НН, мощность 200МВА</t>
        </is>
      </c>
    </row>
    <row r="7" s="381">
      <c r="A7" s="428" t="n"/>
      <c r="B7" s="428" t="n"/>
      <c r="C7" s="428" t="n"/>
      <c r="D7" s="428" t="n"/>
      <c r="E7" s="428" t="n"/>
      <c r="F7" s="428" t="n"/>
      <c r="G7" s="428" t="n"/>
      <c r="H7" s="428" t="n"/>
      <c r="I7" s="391" t="n"/>
      <c r="J7" s="391" t="n"/>
      <c r="K7" s="391" t="n"/>
      <c r="L7" s="391" t="n"/>
    </row>
    <row r="8">
      <c r="A8" s="428" t="n"/>
      <c r="B8" s="428" t="n"/>
      <c r="C8" s="428" t="n"/>
      <c r="D8" s="428" t="n"/>
      <c r="E8" s="428" t="n"/>
      <c r="F8" s="428" t="n"/>
      <c r="G8" s="428" t="n"/>
      <c r="H8" s="428" t="n"/>
    </row>
    <row r="9" ht="38.25" customHeight="1" s="381">
      <c r="A9" s="420" t="inlineStr">
        <is>
          <t>п/п</t>
        </is>
      </c>
      <c r="B9" s="420" t="inlineStr">
        <is>
          <t>№ЛСР</t>
        </is>
      </c>
      <c r="C9" s="420" t="inlineStr">
        <is>
          <t>Код ресурса</t>
        </is>
      </c>
      <c r="D9" s="420" t="inlineStr">
        <is>
          <t>Наименование ресурса</t>
        </is>
      </c>
      <c r="E9" s="420" t="inlineStr">
        <is>
          <t>Ед. изм.</t>
        </is>
      </c>
      <c r="F9" s="420" t="inlineStr">
        <is>
          <t>Кол-во единиц по данным объекта-представителя</t>
        </is>
      </c>
      <c r="G9" s="420" t="inlineStr">
        <is>
          <t>Сметная стоимость в ценах на 01.01.2000 (руб.)</t>
        </is>
      </c>
      <c r="H9" s="500" t="n"/>
    </row>
    <row r="10" ht="40.5" customHeight="1" s="381">
      <c r="A10" s="502" t="n"/>
      <c r="B10" s="502" t="n"/>
      <c r="C10" s="502" t="n"/>
      <c r="D10" s="502" t="n"/>
      <c r="E10" s="502" t="n"/>
      <c r="F10" s="502" t="n"/>
      <c r="G10" s="420" t="inlineStr">
        <is>
          <t>на ед.изм.</t>
        </is>
      </c>
      <c r="H10" s="420" t="inlineStr">
        <is>
          <t>общая</t>
        </is>
      </c>
    </row>
    <row r="11">
      <c r="A11" s="421" t="n">
        <v>1</v>
      </c>
      <c r="B11" s="421" t="n"/>
      <c r="C11" s="421" t="n">
        <v>2</v>
      </c>
      <c r="D11" s="421" t="inlineStr">
        <is>
          <t>З</t>
        </is>
      </c>
      <c r="E11" s="421" t="n">
        <v>4</v>
      </c>
      <c r="F11" s="421" t="n">
        <v>5</v>
      </c>
      <c r="G11" s="421" t="n">
        <v>6</v>
      </c>
      <c r="H11" s="421" t="n">
        <v>7</v>
      </c>
    </row>
    <row r="12" customFormat="1" s="228">
      <c r="A12" s="425" t="inlineStr">
        <is>
          <t>Затраты труда рабочих</t>
        </is>
      </c>
      <c r="B12" s="499" t="n"/>
      <c r="C12" s="499" t="n"/>
      <c r="D12" s="499" t="n"/>
      <c r="E12" s="500" t="n"/>
      <c r="F12" s="299">
        <f>SUM(F13:F33)</f>
        <v/>
      </c>
      <c r="G12" s="253" t="n"/>
      <c r="H12" s="299">
        <f>SUM(H13:H33)</f>
        <v/>
      </c>
    </row>
    <row r="13">
      <c r="A13" s="384" t="n">
        <v>1</v>
      </c>
      <c r="B13" s="231" t="n"/>
      <c r="C13" s="384" t="inlineStr">
        <is>
          <t>1-4-0</t>
        </is>
      </c>
      <c r="D13" s="310" t="inlineStr">
        <is>
          <t>Затраты труда рабочих (средний разряд работы 4,0)</t>
        </is>
      </c>
      <c r="E13" s="454" t="inlineStr">
        <is>
          <t>чел.-ч</t>
        </is>
      </c>
      <c r="F13" s="384" t="n">
        <v>12165.23</v>
      </c>
      <c r="G13" s="304" t="n">
        <v>9.619999999999999</v>
      </c>
      <c r="H13" s="339">
        <f>ROUND(F13*G13,2)</f>
        <v/>
      </c>
    </row>
    <row r="14">
      <c r="A14" s="259" t="n">
        <v>2</v>
      </c>
      <c r="B14" s="231" t="n"/>
      <c r="C14" s="384" t="inlineStr">
        <is>
          <t>1-3-0</t>
        </is>
      </c>
      <c r="D14" s="310" t="inlineStr">
        <is>
          <t>Затраты труда рабочих (средний разряд работы 3,0)</t>
        </is>
      </c>
      <c r="E14" s="454" t="inlineStr">
        <is>
          <t>чел.-ч</t>
        </is>
      </c>
      <c r="F14" s="384" t="n">
        <v>533.73</v>
      </c>
      <c r="G14" s="304" t="n">
        <v>8.529999999999999</v>
      </c>
      <c r="H14" s="339">
        <f>ROUND(F14*G14,2)</f>
        <v/>
      </c>
    </row>
    <row r="15">
      <c r="A15" s="454" t="n">
        <v>3</v>
      </c>
      <c r="B15" s="231" t="n"/>
      <c r="C15" s="384" t="inlineStr">
        <is>
          <t>1-2-8</t>
        </is>
      </c>
      <c r="D15" s="310" t="inlineStr">
        <is>
          <t>Затраты труда рабочих (средний разряд работы 2,8)</t>
        </is>
      </c>
      <c r="E15" s="454" t="inlineStr">
        <is>
          <t>чел.-ч</t>
        </is>
      </c>
      <c r="F15" s="384" t="n">
        <v>528.33</v>
      </c>
      <c r="G15" s="304" t="n">
        <v>8.380000000000001</v>
      </c>
      <c r="H15" s="339">
        <f>ROUND(F15*G15,2)</f>
        <v/>
      </c>
    </row>
    <row r="16">
      <c r="A16" s="259" t="n">
        <v>4</v>
      </c>
      <c r="B16" s="231" t="n"/>
      <c r="C16" s="384" t="inlineStr">
        <is>
          <t>1-3-8</t>
        </is>
      </c>
      <c r="D16" s="310" t="inlineStr">
        <is>
          <t>Затраты труда рабочих (средний разряд работы 3,8)</t>
        </is>
      </c>
      <c r="E16" s="454" t="inlineStr">
        <is>
          <t>чел.-ч</t>
        </is>
      </c>
      <c r="F16" s="384" t="n">
        <v>322.21</v>
      </c>
      <c r="G16" s="304" t="n">
        <v>9.4</v>
      </c>
      <c r="H16" s="339">
        <f>ROUND(F16*G16,2)</f>
        <v/>
      </c>
    </row>
    <row r="17">
      <c r="A17" s="454" t="n">
        <v>5</v>
      </c>
      <c r="B17" s="231" t="n"/>
      <c r="C17" s="384" t="inlineStr">
        <is>
          <t>1-1-5</t>
        </is>
      </c>
      <c r="D17" s="310" t="inlineStr">
        <is>
          <t>Затраты труда рабочих (средний разряд работы 1,5)</t>
        </is>
      </c>
      <c r="E17" s="454" t="inlineStr">
        <is>
          <t>чел.-ч</t>
        </is>
      </c>
      <c r="F17" s="384" t="n">
        <v>399.93</v>
      </c>
      <c r="G17" s="304" t="n">
        <v>7.5</v>
      </c>
      <c r="H17" s="339">
        <f>ROUND(F17*G17,2)</f>
        <v/>
      </c>
    </row>
    <row r="18">
      <c r="A18" s="259" t="n">
        <v>6</v>
      </c>
      <c r="B18" s="231" t="n"/>
      <c r="C18" s="384" t="inlineStr">
        <is>
          <t>1-2-0</t>
        </is>
      </c>
      <c r="D18" s="310" t="inlineStr">
        <is>
          <t>Затраты труда рабочих (средний разряд работы 2,0)</t>
        </is>
      </c>
      <c r="E18" s="454" t="inlineStr">
        <is>
          <t>чел.-ч</t>
        </is>
      </c>
      <c r="F18" s="384" t="n">
        <v>290.64</v>
      </c>
      <c r="G18" s="304" t="n">
        <v>7.8</v>
      </c>
      <c r="H18" s="339">
        <f>ROUND(F18*G18,2)</f>
        <v/>
      </c>
    </row>
    <row r="19">
      <c r="A19" s="454" t="n">
        <v>7</v>
      </c>
      <c r="B19" s="231" t="n"/>
      <c r="C19" s="384" t="inlineStr">
        <is>
          <t>1-4-9</t>
        </is>
      </c>
      <c r="D19" s="310" t="inlineStr">
        <is>
          <t>Затраты труда рабочих (средний разряд работы 4,9)</t>
        </is>
      </c>
      <c r="E19" s="454" t="inlineStr">
        <is>
          <t>чел.-ч</t>
        </is>
      </c>
      <c r="F19" s="384" t="n">
        <v>193.34</v>
      </c>
      <c r="G19" s="304" t="n">
        <v>10.94</v>
      </c>
      <c r="H19" s="339">
        <f>ROUND(F19*G19,2)</f>
        <v/>
      </c>
    </row>
    <row r="20">
      <c r="A20" s="259" t="n">
        <v>8</v>
      </c>
      <c r="B20" s="231" t="n"/>
      <c r="C20" s="384" t="inlineStr">
        <is>
          <t>1-3-5</t>
        </is>
      </c>
      <c r="D20" s="310" t="inlineStr">
        <is>
          <t>Затраты труда рабочих (средний разряд работы 3,5)</t>
        </is>
      </c>
      <c r="E20" s="454" t="inlineStr">
        <is>
          <t>чел.-ч</t>
        </is>
      </c>
      <c r="F20" s="384" t="n">
        <v>128.71</v>
      </c>
      <c r="G20" s="304" t="n">
        <v>9.07</v>
      </c>
      <c r="H20" s="339">
        <f>ROUND(F20*G20,2)</f>
        <v/>
      </c>
    </row>
    <row r="21">
      <c r="A21" s="454" t="n">
        <v>9</v>
      </c>
      <c r="B21" s="231" t="n"/>
      <c r="C21" s="384" t="inlineStr">
        <is>
          <t>1-4-4</t>
        </is>
      </c>
      <c r="D21" s="310" t="inlineStr">
        <is>
          <t>Затраты труда рабочих (средний разряд работы 4,4)</t>
        </is>
      </c>
      <c r="E21" s="454" t="inlineStr">
        <is>
          <t>чел.-ч</t>
        </is>
      </c>
      <c r="F21" s="384" t="n">
        <v>110.61</v>
      </c>
      <c r="G21" s="304" t="n">
        <v>10.21</v>
      </c>
      <c r="H21" s="339">
        <f>ROUND(F21*G21,2)</f>
        <v/>
      </c>
      <c r="K21" s="290" t="n"/>
    </row>
    <row r="22">
      <c r="A22" s="259" t="n">
        <v>10</v>
      </c>
      <c r="B22" s="231" t="n"/>
      <c r="C22" s="384" t="inlineStr">
        <is>
          <t>1-4-1</t>
        </is>
      </c>
      <c r="D22" s="310" t="inlineStr">
        <is>
          <t>Затраты труда рабочих (средний разряд работы 4,1)</t>
        </is>
      </c>
      <c r="E22" s="454" t="inlineStr">
        <is>
          <t>чел.-ч</t>
        </is>
      </c>
      <c r="F22" s="384" t="n">
        <v>65.37</v>
      </c>
      <c r="G22" s="304" t="n">
        <v>9.76</v>
      </c>
      <c r="H22" s="339">
        <f>ROUND(F22*G22,2)</f>
        <v/>
      </c>
    </row>
    <row r="23">
      <c r="A23" s="454" t="n">
        <v>11</v>
      </c>
      <c r="B23" s="231" t="n"/>
      <c r="C23" s="384" t="inlineStr">
        <is>
          <t>1-3-2</t>
        </is>
      </c>
      <c r="D23" s="310" t="inlineStr">
        <is>
          <t>Затраты труда рабочих (средний разряд работы 3,2)</t>
        </is>
      </c>
      <c r="E23" s="454" t="inlineStr">
        <is>
          <t>чел.-ч</t>
        </is>
      </c>
      <c r="F23" s="384" t="n">
        <v>72.38</v>
      </c>
      <c r="G23" s="304" t="n">
        <v>8.74</v>
      </c>
      <c r="H23" s="339">
        <f>ROUND(F23*G23,2)</f>
        <v/>
      </c>
    </row>
    <row r="24">
      <c r="A24" s="259" t="n">
        <v>12</v>
      </c>
      <c r="B24" s="231" t="n"/>
      <c r="C24" s="384" t="inlineStr">
        <is>
          <t>1-2-5</t>
        </is>
      </c>
      <c r="D24" s="310" t="inlineStr">
        <is>
          <t>Затраты труда рабочих (средний разряд работы 2,5)</t>
        </is>
      </c>
      <c r="E24" s="454" t="inlineStr">
        <is>
          <t>чел.-ч</t>
        </is>
      </c>
      <c r="F24" s="384" t="n">
        <v>70.84</v>
      </c>
      <c r="G24" s="304" t="n">
        <v>8.17</v>
      </c>
      <c r="H24" s="339">
        <f>ROUND(F24*G24,2)</f>
        <v/>
      </c>
    </row>
    <row r="25">
      <c r="A25" s="454" t="n">
        <v>13</v>
      </c>
      <c r="B25" s="231" t="n"/>
      <c r="C25" s="384" t="inlineStr">
        <is>
          <t>1-2-2</t>
        </is>
      </c>
      <c r="D25" s="310" t="inlineStr">
        <is>
          <t>Затраты труда рабочих (средний разряд работы 2,2)</t>
        </is>
      </c>
      <c r="E25" s="454" t="inlineStr">
        <is>
          <t>чел.-ч</t>
        </is>
      </c>
      <c r="F25" s="384" t="n">
        <v>60.03</v>
      </c>
      <c r="G25" s="304" t="n">
        <v>7.94</v>
      </c>
      <c r="H25" s="339">
        <f>ROUND(F25*G25,2)</f>
        <v/>
      </c>
    </row>
    <row r="26">
      <c r="A26" s="259" t="n">
        <v>14</v>
      </c>
      <c r="B26" s="231" t="n"/>
      <c r="C26" s="384" t="inlineStr">
        <is>
          <t>1-3-4</t>
        </is>
      </c>
      <c r="D26" s="310" t="inlineStr">
        <is>
          <t>Затраты труда рабочих (средний разряд работы 3,4)</t>
        </is>
      </c>
      <c r="E26" s="454" t="inlineStr">
        <is>
          <t>чел.-ч</t>
        </is>
      </c>
      <c r="F26" s="384" t="n">
        <v>24.66</v>
      </c>
      <c r="G26" s="304" t="n">
        <v>8.970000000000001</v>
      </c>
      <c r="H26" s="339">
        <f>ROUND(F26*G26,2)</f>
        <v/>
      </c>
    </row>
    <row r="27">
      <c r="A27" s="454" t="n">
        <v>15</v>
      </c>
      <c r="B27" s="231" t="n"/>
      <c r="C27" s="384" t="inlineStr">
        <is>
          <t>1-3-1</t>
        </is>
      </c>
      <c r="D27" s="310" t="inlineStr">
        <is>
          <t>Затраты труда рабочих (средний разряд работы 3,1)</t>
        </is>
      </c>
      <c r="E27" s="454" t="inlineStr">
        <is>
          <t>чел.-ч</t>
        </is>
      </c>
      <c r="F27" s="384" t="n">
        <v>21.63</v>
      </c>
      <c r="G27" s="304" t="n">
        <v>8.640000000000001</v>
      </c>
      <c r="H27" s="339">
        <f>ROUND(F27*G27,2)</f>
        <v/>
      </c>
    </row>
    <row r="28">
      <c r="A28" s="259" t="n">
        <v>16</v>
      </c>
      <c r="B28" s="231" t="n"/>
      <c r="C28" s="384" t="inlineStr">
        <is>
          <t>1-3-3</t>
        </is>
      </c>
      <c r="D28" s="310" t="inlineStr">
        <is>
          <t>Затраты труда рабочих (средний разряд работы 3,3)</t>
        </is>
      </c>
      <c r="E28" s="454" t="inlineStr">
        <is>
          <t>чел.-ч</t>
        </is>
      </c>
      <c r="F28" s="384" t="n">
        <v>19.97</v>
      </c>
      <c r="G28" s="304" t="n">
        <v>8.859999999999999</v>
      </c>
      <c r="H28" s="339">
        <f>ROUND(F28*G28,2)</f>
        <v/>
      </c>
    </row>
    <row r="29">
      <c r="A29" s="454" t="n">
        <v>17</v>
      </c>
      <c r="B29" s="231" t="n"/>
      <c r="C29" s="384" t="inlineStr">
        <is>
          <t>1-4-2</t>
        </is>
      </c>
      <c r="D29" s="310" t="inlineStr">
        <is>
          <t>Затраты труда рабочих (средний разряд работы 4,2)</t>
        </is>
      </c>
      <c r="E29" s="454" t="inlineStr">
        <is>
          <t>чел.-ч</t>
        </is>
      </c>
      <c r="F29" s="384" t="n">
        <v>8.890000000000001</v>
      </c>
      <c r="G29" s="304" t="n">
        <v>9.92</v>
      </c>
      <c r="H29" s="339">
        <f>ROUND(F29*G29,2)</f>
        <v/>
      </c>
    </row>
    <row r="30">
      <c r="A30" s="259" t="n">
        <v>18</v>
      </c>
      <c r="B30" s="231" t="n"/>
      <c r="C30" s="384" t="inlineStr">
        <is>
          <t>1-3-6</t>
        </is>
      </c>
      <c r="D30" s="310" t="inlineStr">
        <is>
          <t>Затраты труда рабочих (средний разряд работы 3,6)</t>
        </is>
      </c>
      <c r="E30" s="454" t="inlineStr">
        <is>
          <t>чел.-ч</t>
        </is>
      </c>
      <c r="F30" s="384" t="n">
        <v>8.92</v>
      </c>
      <c r="G30" s="304" t="n">
        <v>9.18</v>
      </c>
      <c r="H30" s="339">
        <f>ROUND(F30*G30,2)</f>
        <v/>
      </c>
    </row>
    <row r="31">
      <c r="A31" s="454" t="n">
        <v>19</v>
      </c>
      <c r="B31" s="231" t="n"/>
      <c r="C31" s="384" t="inlineStr">
        <is>
          <t>1-2-4</t>
        </is>
      </c>
      <c r="D31" s="310" t="inlineStr">
        <is>
          <t>Затраты труда рабочих (средний разряд работы 2,4)</t>
        </is>
      </c>
      <c r="E31" s="454" t="inlineStr">
        <is>
          <t>чел.-ч</t>
        </is>
      </c>
      <c r="F31" s="384" t="n">
        <v>4.33</v>
      </c>
      <c r="G31" s="304" t="n">
        <v>8.09</v>
      </c>
      <c r="H31" s="339">
        <f>ROUND(F31*G31,2)</f>
        <v/>
      </c>
    </row>
    <row r="32">
      <c r="A32" s="259" t="n">
        <v>20</v>
      </c>
      <c r="B32" s="231" t="n"/>
      <c r="C32" s="384" t="inlineStr">
        <is>
          <t>1-3-9</t>
        </is>
      </c>
      <c r="D32" s="310" t="inlineStr">
        <is>
          <t>Затраты труда рабочих (средний разряд работы 3,9)</t>
        </is>
      </c>
      <c r="E32" s="454" t="inlineStr">
        <is>
          <t>чел.-ч</t>
        </is>
      </c>
      <c r="F32" s="384" t="n">
        <v>2.59</v>
      </c>
      <c r="G32" s="304" t="n">
        <v>9.51</v>
      </c>
      <c r="H32" s="339">
        <f>ROUND(F32*G32,2)</f>
        <v/>
      </c>
    </row>
    <row r="33">
      <c r="A33" s="454" t="n">
        <v>21</v>
      </c>
      <c r="B33" s="231" t="n"/>
      <c r="C33" s="384" t="inlineStr">
        <is>
          <t>1-4-5</t>
        </is>
      </c>
      <c r="D33" s="310" t="inlineStr">
        <is>
          <t>Затраты труда рабочих (средний разряд работы 4,5)</t>
        </is>
      </c>
      <c r="E33" s="454" t="inlineStr">
        <is>
          <t>чел.-ч</t>
        </is>
      </c>
      <c r="F33" s="384" t="n">
        <v>0.14</v>
      </c>
      <c r="G33" s="304" t="n">
        <v>10.35</v>
      </c>
      <c r="H33" s="339">
        <f>ROUND(F33*G33,2)</f>
        <v/>
      </c>
    </row>
    <row r="34">
      <c r="A34" s="424" t="inlineStr">
        <is>
          <t>Затраты труда машинистов</t>
        </is>
      </c>
      <c r="B34" s="499" t="n"/>
      <c r="C34" s="499" t="n"/>
      <c r="D34" s="499" t="n"/>
      <c r="E34" s="500" t="n"/>
      <c r="F34" s="425" t="n"/>
      <c r="G34" s="229" t="n"/>
      <c r="H34" s="299">
        <f>H35</f>
        <v/>
      </c>
    </row>
    <row r="35">
      <c r="A35" s="454" t="n">
        <v>22</v>
      </c>
      <c r="B35" s="426" t="n"/>
      <c r="C35" s="384" t="n">
        <v>2</v>
      </c>
      <c r="D35" s="310" t="inlineStr">
        <is>
          <t>Затраты труда машинистов</t>
        </is>
      </c>
      <c r="E35" s="454" t="inlineStr">
        <is>
          <t>чел.-ч</t>
        </is>
      </c>
      <c r="F35" s="258" t="n">
        <v>148.73</v>
      </c>
      <c r="G35" s="251" t="n">
        <v>0</v>
      </c>
      <c r="H35" s="271" t="n">
        <v>19065.41</v>
      </c>
    </row>
    <row r="36" customFormat="1" s="228">
      <c r="A36" s="425" t="inlineStr">
        <is>
          <t>Машины и механизмы</t>
        </is>
      </c>
      <c r="B36" s="499" t="n"/>
      <c r="C36" s="499" t="n"/>
      <c r="D36" s="499" t="n"/>
      <c r="E36" s="500" t="n"/>
      <c r="F36" s="425" t="n"/>
      <c r="G36" s="229" t="n"/>
      <c r="H36" s="299">
        <f>SUM(H37:H104)</f>
        <v/>
      </c>
    </row>
    <row r="37">
      <c r="A37" s="454" t="n">
        <v>23</v>
      </c>
      <c r="B37" s="426" t="n"/>
      <c r="C37" s="387" t="inlineStr">
        <is>
          <t>91.05.05-014</t>
        </is>
      </c>
      <c r="D37" s="441" t="inlineStr">
        <is>
          <t>Краны на автомобильном ходу, грузоподъемность 10 т</t>
        </is>
      </c>
      <c r="E37" s="434" t="inlineStr">
        <is>
          <t>маш.-ч</t>
        </is>
      </c>
      <c r="F37" s="387" t="n">
        <v>548.23</v>
      </c>
      <c r="G37" s="453" t="n">
        <v>111.99</v>
      </c>
      <c r="H37" s="339">
        <f>ROUND(F37*G37,2)</f>
        <v/>
      </c>
      <c r="I37" s="262" t="n"/>
      <c r="J37" s="261" t="n"/>
      <c r="L37" s="262" t="n"/>
    </row>
    <row r="38" ht="38.25" customFormat="1" customHeight="1" s="228">
      <c r="A38" s="454" t="n">
        <v>24</v>
      </c>
      <c r="B38" s="426" t="n"/>
      <c r="C38" s="387" t="inlineStr">
        <is>
          <t>91.18.01-007</t>
        </is>
      </c>
      <c r="D38" s="4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34" t="inlineStr">
        <is>
          <t>маш.-ч</t>
        </is>
      </c>
      <c r="F38" s="387" t="n">
        <v>168.44</v>
      </c>
      <c r="G38" s="453" t="n">
        <v>90</v>
      </c>
      <c r="H38" s="339">
        <f>ROUND(F38*G38,2)</f>
        <v/>
      </c>
      <c r="I38" s="262" t="n"/>
      <c r="L38" s="262" t="n"/>
    </row>
    <row r="39">
      <c r="A39" s="454" t="n">
        <v>25</v>
      </c>
      <c r="B39" s="426" t="n"/>
      <c r="C39" s="387" t="inlineStr">
        <is>
          <t>91.14.02-001</t>
        </is>
      </c>
      <c r="D39" s="441" t="inlineStr">
        <is>
          <t>Автомобили бортовые, грузоподъемность до 5 т</t>
        </is>
      </c>
      <c r="E39" s="434" t="inlineStr">
        <is>
          <t>маш.-ч</t>
        </is>
      </c>
      <c r="F39" s="387" t="n">
        <v>159</v>
      </c>
      <c r="G39" s="453" t="n">
        <v>65.70999999999999</v>
      </c>
      <c r="H39" s="339">
        <f>ROUND(F39*G39,2)</f>
        <v/>
      </c>
      <c r="I39" s="262" t="n"/>
      <c r="L39" s="262" t="n"/>
    </row>
    <row r="40" ht="25.5" customHeight="1" s="381">
      <c r="A40" s="454" t="n">
        <v>26</v>
      </c>
      <c r="B40" s="426" t="n"/>
      <c r="C40" s="387" t="inlineStr">
        <is>
          <t>91.06.03-058</t>
        </is>
      </c>
      <c r="D40" s="441" t="inlineStr">
        <is>
          <t>Лебедки электрические тяговым усилием 156,96 кН (16 т)</t>
        </is>
      </c>
      <c r="E40" s="434" t="inlineStr">
        <is>
          <t>маш.-ч</t>
        </is>
      </c>
      <c r="F40" s="387" t="n">
        <v>79</v>
      </c>
      <c r="G40" s="453" t="n">
        <v>131.44</v>
      </c>
      <c r="H40" s="339">
        <f>ROUND(F40*G40,2)</f>
        <v/>
      </c>
      <c r="I40" s="262" t="n"/>
      <c r="L40" s="262" t="n"/>
    </row>
    <row r="41">
      <c r="A41" s="454" t="n">
        <v>27</v>
      </c>
      <c r="B41" s="426" t="n"/>
      <c r="C41" s="387" t="inlineStr">
        <is>
          <t>91.14.03-002</t>
        </is>
      </c>
      <c r="D41" s="441" t="inlineStr">
        <is>
          <t>Автомобили-самосвалы, грузоподъемность до 10 т</t>
        </is>
      </c>
      <c r="E41" s="434" t="inlineStr">
        <is>
          <t>маш.-ч</t>
        </is>
      </c>
      <c r="F41" s="434" t="n">
        <v>104.19</v>
      </c>
      <c r="G41" s="453" t="n">
        <v>87.48999999999999</v>
      </c>
      <c r="H41" s="339">
        <f>ROUND(F41*G41,2)</f>
        <v/>
      </c>
      <c r="I41" s="262" t="n"/>
      <c r="L41" s="262" t="n"/>
    </row>
    <row r="42">
      <c r="A42" s="454" t="n">
        <v>28</v>
      </c>
      <c r="B42" s="426" t="n"/>
      <c r="C42" s="387" t="inlineStr">
        <is>
          <t>91.21.18-011</t>
        </is>
      </c>
      <c r="D42" s="441" t="inlineStr">
        <is>
          <t>Маслоподогреватели</t>
        </is>
      </c>
      <c r="E42" s="434" t="inlineStr">
        <is>
          <t>маш.-ч</t>
        </is>
      </c>
      <c r="F42" s="387" t="n">
        <v>224.31</v>
      </c>
      <c r="G42" s="453" t="n">
        <v>38.87</v>
      </c>
      <c r="H42" s="339">
        <f>ROUND(F42*G42,2)</f>
        <v/>
      </c>
      <c r="I42" s="262" t="n"/>
      <c r="L42" s="262" t="n"/>
    </row>
    <row r="43" ht="25.5" customHeight="1" s="381">
      <c r="A43" s="454" t="n">
        <v>29</v>
      </c>
      <c r="B43" s="426" t="n"/>
      <c r="C43" s="387" t="inlineStr">
        <is>
          <t>91.21.22-432</t>
        </is>
      </c>
      <c r="D43" s="441" t="inlineStr">
        <is>
          <t>Установки вакуумной обработки трансформаторного масла</t>
        </is>
      </c>
      <c r="E43" s="434" t="inlineStr">
        <is>
          <t>маш.-ч</t>
        </is>
      </c>
      <c r="F43" s="387" t="n">
        <v>112.68</v>
      </c>
      <c r="G43" s="453" t="n">
        <v>77.03</v>
      </c>
      <c r="H43" s="339">
        <f>ROUND(F43*G43,2)</f>
        <v/>
      </c>
      <c r="I43" s="262" t="n"/>
    </row>
    <row r="44">
      <c r="A44" s="454" t="n">
        <v>30</v>
      </c>
      <c r="B44" s="426" t="n"/>
      <c r="C44" s="387" t="inlineStr">
        <is>
          <t>91.05.06-012</t>
        </is>
      </c>
      <c r="D44" s="441" t="inlineStr">
        <is>
          <t>Краны на гусеничном ходу, грузоподъемность до 16 т</t>
        </is>
      </c>
      <c r="E44" s="434" t="inlineStr">
        <is>
          <t>маш.-ч</t>
        </is>
      </c>
      <c r="F44" s="387" t="n">
        <v>73.98</v>
      </c>
      <c r="G44" s="453" t="n">
        <v>96.89</v>
      </c>
      <c r="H44" s="339">
        <f>ROUND(F44*G44,2)</f>
        <v/>
      </c>
    </row>
    <row r="45" ht="51" customHeight="1" s="381">
      <c r="A45" s="454" t="n">
        <v>31</v>
      </c>
      <c r="B45" s="426" t="n"/>
      <c r="C45" s="387" t="inlineStr">
        <is>
          <t>91.21.22-431</t>
        </is>
      </c>
      <c r="D45" s="44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34" t="inlineStr">
        <is>
          <t>маш.-ч</t>
        </is>
      </c>
      <c r="F45" s="387" t="n">
        <v>334</v>
      </c>
      <c r="G45" s="453" t="n">
        <v>15.65</v>
      </c>
      <c r="H45" s="339">
        <f>ROUND(F45*G45,2)</f>
        <v/>
      </c>
    </row>
    <row r="46">
      <c r="A46" s="454" t="n">
        <v>32</v>
      </c>
      <c r="B46" s="426" t="n"/>
      <c r="C46" s="387" t="inlineStr">
        <is>
          <t>91.21.22-447</t>
        </is>
      </c>
      <c r="D46" s="441" t="inlineStr">
        <is>
          <t>Установки электрометаллизационные</t>
        </is>
      </c>
      <c r="E46" s="434" t="inlineStr">
        <is>
          <t>маш.-ч</t>
        </is>
      </c>
      <c r="F46" s="387" t="n">
        <v>50.8</v>
      </c>
      <c r="G46" s="453" t="n">
        <v>74.23999999999999</v>
      </c>
      <c r="H46" s="339">
        <f>ROUND(F46*G46,2)</f>
        <v/>
      </c>
    </row>
    <row r="47">
      <c r="A47" s="454" t="n">
        <v>33</v>
      </c>
      <c r="B47" s="426" t="n"/>
      <c r="C47" s="387" t="inlineStr">
        <is>
          <t>91.19.12-021</t>
        </is>
      </c>
      <c r="D47" s="441" t="inlineStr">
        <is>
          <t>Насосы вакуумные 3,6 м3/мин</t>
        </is>
      </c>
      <c r="E47" s="434" t="inlineStr">
        <is>
          <t>маш.-ч</t>
        </is>
      </c>
      <c r="F47" s="387" t="n">
        <v>552.64</v>
      </c>
      <c r="G47" s="453" t="n">
        <v>6.28</v>
      </c>
      <c r="H47" s="339">
        <f>ROUND(F47*G47,2)</f>
        <v/>
      </c>
    </row>
    <row r="48" ht="25.5" customHeight="1" s="381">
      <c r="A48" s="454" t="n">
        <v>34</v>
      </c>
      <c r="B48" s="426" t="n"/>
      <c r="C48" s="387" t="inlineStr">
        <is>
          <t>91.17.04-233</t>
        </is>
      </c>
      <c r="D48" s="441" t="inlineStr">
        <is>
          <t>Установки для сварки ручной дуговой (постоянного тока)</t>
        </is>
      </c>
      <c r="E48" s="434" t="inlineStr">
        <is>
          <t>маш.-ч</t>
        </is>
      </c>
      <c r="F48" s="387" t="n">
        <v>376.87</v>
      </c>
      <c r="G48" s="453" t="n">
        <v>8.1</v>
      </c>
      <c r="H48" s="339">
        <f>ROUND(F48*G48,2)</f>
        <v/>
      </c>
    </row>
    <row r="49">
      <c r="A49" s="454" t="n">
        <v>35</v>
      </c>
      <c r="B49" s="426" t="n"/>
      <c r="C49" s="387" t="inlineStr">
        <is>
          <t>91.21.22-438</t>
        </is>
      </c>
      <c r="D49" s="441" t="inlineStr">
        <is>
          <t>Установка: передвижная цеолитовая</t>
        </is>
      </c>
      <c r="E49" s="434" t="inlineStr">
        <is>
          <t>маш.час</t>
        </is>
      </c>
      <c r="F49" s="387" t="n">
        <v>76.92</v>
      </c>
      <c r="G49" s="453" t="n">
        <v>38.65</v>
      </c>
      <c r="H49" s="339">
        <f>ROUND(F49*G49,2)</f>
        <v/>
      </c>
    </row>
    <row r="50" ht="25.5" customHeight="1" s="381">
      <c r="A50" s="454" t="n">
        <v>36</v>
      </c>
      <c r="B50" s="426" t="n"/>
      <c r="C50" s="387" t="inlineStr">
        <is>
          <t>91.01.05-084</t>
        </is>
      </c>
      <c r="D50" s="441" t="inlineStr">
        <is>
          <t>Экскаваторы одноковшовые дизельные на гусеничном ходу, емкость ковша 0,4 м3</t>
        </is>
      </c>
      <c r="E50" s="434" t="inlineStr">
        <is>
          <t>маш.час</t>
        </is>
      </c>
      <c r="F50" s="387" t="n">
        <v>53.92</v>
      </c>
      <c r="G50" s="453" t="n">
        <v>54.81</v>
      </c>
      <c r="H50" s="339">
        <f>ROUND(F50*G50,2)</f>
        <v/>
      </c>
    </row>
    <row r="51">
      <c r="A51" s="454" t="n">
        <v>37</v>
      </c>
      <c r="B51" s="426" t="n"/>
      <c r="C51" s="387" t="inlineStr">
        <is>
          <t>91.06.06-042</t>
        </is>
      </c>
      <c r="D51" s="441" t="inlineStr">
        <is>
          <t>Подъемники гидравлические высотой подъема: 10 м</t>
        </is>
      </c>
      <c r="E51" s="434" t="inlineStr">
        <is>
          <t>маш.час</t>
        </is>
      </c>
      <c r="F51" s="387" t="n">
        <v>82.31999999999999</v>
      </c>
      <c r="G51" s="453" t="n">
        <v>29.6</v>
      </c>
      <c r="H51" s="339">
        <f>ROUND(F51*G51,2)</f>
        <v/>
      </c>
      <c r="J51" s="233" t="n"/>
      <c r="L51" s="262" t="n"/>
    </row>
    <row r="52" customFormat="1" s="228">
      <c r="A52" s="454" t="n">
        <v>38</v>
      </c>
      <c r="B52" s="426" t="n"/>
      <c r="C52" s="387" t="inlineStr">
        <is>
          <t>91.05.06-007</t>
        </is>
      </c>
      <c r="D52" s="441" t="inlineStr">
        <is>
          <t>Краны на гусеничном ходу, грузоподъемность 25 т</t>
        </is>
      </c>
      <c r="E52" s="434" t="inlineStr">
        <is>
          <t>маш.час</t>
        </is>
      </c>
      <c r="F52" s="387" t="n">
        <v>19.47</v>
      </c>
      <c r="G52" s="453" t="n">
        <v>120.04</v>
      </c>
      <c r="H52" s="339">
        <f>ROUND(F52*G52,2)</f>
        <v/>
      </c>
      <c r="L52" s="262" t="n"/>
    </row>
    <row r="53">
      <c r="A53" s="454" t="n">
        <v>39</v>
      </c>
      <c r="B53" s="426" t="n"/>
      <c r="C53" s="387" t="inlineStr">
        <is>
          <t>91.05.01-017</t>
        </is>
      </c>
      <c r="D53" s="441" t="inlineStr">
        <is>
          <t>Краны башенные, грузоподъемность 8 т</t>
        </is>
      </c>
      <c r="E53" s="434" t="inlineStr">
        <is>
          <t>маш.час</t>
        </is>
      </c>
      <c r="F53" s="387" t="n">
        <v>24.94</v>
      </c>
      <c r="G53" s="453" t="n">
        <v>86.40000000000001</v>
      </c>
      <c r="H53" s="339">
        <f>ROUND(F53*G53,2)</f>
        <v/>
      </c>
      <c r="L53" s="262" t="n"/>
    </row>
    <row r="54" ht="25.5" customHeight="1" s="381">
      <c r="A54" s="454" t="n">
        <v>40</v>
      </c>
      <c r="B54" s="426" t="n"/>
      <c r="C54" s="387" t="inlineStr">
        <is>
          <t>91.01.05-085</t>
        </is>
      </c>
      <c r="D54" s="441" t="inlineStr">
        <is>
          <t>Экскаваторы одноковшовые дизельные на гусеничном ходу, емкость ковша 0,5 м3</t>
        </is>
      </c>
      <c r="E54" s="434" t="inlineStr">
        <is>
          <t>маш.час</t>
        </is>
      </c>
      <c r="F54" s="387" t="n">
        <v>15.39</v>
      </c>
      <c r="G54" s="453" t="n">
        <v>100</v>
      </c>
      <c r="H54" s="339">
        <f>ROUND(F54*G54,2)</f>
        <v/>
      </c>
      <c r="L54" s="262" t="n"/>
    </row>
    <row r="55">
      <c r="A55" s="454" t="n">
        <v>41</v>
      </c>
      <c r="B55" s="426" t="n"/>
      <c r="C55" s="387" t="inlineStr">
        <is>
          <t>91.05.14-025</t>
        </is>
      </c>
      <c r="D55" s="441" t="inlineStr">
        <is>
          <t>Краны переносные 1 т</t>
        </is>
      </c>
      <c r="E55" s="434" t="inlineStr">
        <is>
          <t>маш.час</t>
        </is>
      </c>
      <c r="F55" s="387" t="n">
        <v>50.62</v>
      </c>
      <c r="G55" s="453" t="n">
        <v>27.2</v>
      </c>
      <c r="H55" s="339">
        <f>ROUND(F55*G55,2)</f>
        <v/>
      </c>
      <c r="L55" s="262" t="n"/>
    </row>
    <row r="56">
      <c r="A56" s="454" t="n">
        <v>42</v>
      </c>
      <c r="B56" s="426" t="n"/>
      <c r="C56" s="387" t="inlineStr">
        <is>
          <t>91.21.18-031</t>
        </is>
      </c>
      <c r="D56" s="441" t="inlineStr">
        <is>
          <t>Установка: "Суховей"</t>
        </is>
      </c>
      <c r="E56" s="434" t="inlineStr">
        <is>
          <t>маш.час</t>
        </is>
      </c>
      <c r="F56" s="387" t="n">
        <v>97.59999999999999</v>
      </c>
      <c r="G56" s="453" t="n">
        <v>13.49</v>
      </c>
      <c r="H56" s="339">
        <f>ROUND(F56*G56,2)</f>
        <v/>
      </c>
      <c r="L56" s="262" t="n"/>
    </row>
    <row r="57">
      <c r="A57" s="454" t="n">
        <v>43</v>
      </c>
      <c r="B57" s="426" t="n"/>
      <c r="C57" s="387" t="inlineStr">
        <is>
          <t>91.05.05-018</t>
        </is>
      </c>
      <c r="D57" s="441" t="inlineStr">
        <is>
          <t>Краны на автомобильном ходу, грузоподъемность 63 т</t>
        </is>
      </c>
      <c r="E57" s="434" t="inlineStr">
        <is>
          <t>маш.час</t>
        </is>
      </c>
      <c r="F57" s="387" t="n">
        <v>1.29</v>
      </c>
      <c r="G57" s="453" t="n">
        <v>823.23</v>
      </c>
      <c r="H57" s="339">
        <f>ROUND(F57*G57,2)</f>
        <v/>
      </c>
    </row>
    <row r="58">
      <c r="A58" s="454" t="n">
        <v>44</v>
      </c>
      <c r="B58" s="426" t="n"/>
      <c r="C58" s="387" t="inlineStr">
        <is>
          <t>91.01.01-034</t>
        </is>
      </c>
      <c r="D58" s="441" t="inlineStr">
        <is>
          <t>Бульдозеры, мощность 59 кВт (80 л.с.)</t>
        </is>
      </c>
      <c r="E58" s="434" t="inlineStr">
        <is>
          <t>маш.час</t>
        </is>
      </c>
      <c r="F58" s="387" t="n">
        <v>14.67</v>
      </c>
      <c r="G58" s="453" t="n">
        <v>59.47</v>
      </c>
      <c r="H58" s="339">
        <f>ROUND(F58*G58,2)</f>
        <v/>
      </c>
    </row>
    <row r="59" ht="25.5" customHeight="1" s="381">
      <c r="A59" s="454" t="n">
        <v>45</v>
      </c>
      <c r="B59" s="426" t="n"/>
      <c r="C59" s="387" t="inlineStr">
        <is>
          <t>91.01.05-106</t>
        </is>
      </c>
      <c r="D59" s="441" t="inlineStr">
        <is>
          <t>Экскаваторы одноковшовые дизельные на пневмоколесном ходу, емкость ковша 0,25 м3</t>
        </is>
      </c>
      <c r="E59" s="434" t="inlineStr">
        <is>
          <t>маш.час</t>
        </is>
      </c>
      <c r="F59" s="387" t="n">
        <v>10.46</v>
      </c>
      <c r="G59" s="453" t="n">
        <v>70.01000000000001</v>
      </c>
      <c r="H59" s="339">
        <f>ROUND(F59*G59,2)</f>
        <v/>
      </c>
    </row>
    <row r="60" ht="25.5" customHeight="1" s="381">
      <c r="A60" s="454" t="n">
        <v>46</v>
      </c>
      <c r="B60" s="426" t="n"/>
      <c r="C60" s="387" t="inlineStr">
        <is>
          <t>91.15.03-014</t>
        </is>
      </c>
      <c r="D60" s="441" t="inlineStr">
        <is>
          <t>Тракторы на пневмоколесном ходу, мощность 59 кВт (80 л.с.)</t>
        </is>
      </c>
      <c r="E60" s="434" t="inlineStr">
        <is>
          <t>маш.час</t>
        </is>
      </c>
      <c r="F60" s="387" t="n">
        <v>8.56</v>
      </c>
      <c r="G60" s="453" t="n">
        <v>74.61</v>
      </c>
      <c r="H60" s="339">
        <f>ROUND(F60*G60,2)</f>
        <v/>
      </c>
    </row>
    <row r="61" ht="25.5" customHeight="1" s="381">
      <c r="A61" s="454" t="n">
        <v>47</v>
      </c>
      <c r="B61" s="426" t="n"/>
      <c r="C61" s="387" t="inlineStr">
        <is>
          <t>91.06.03-012</t>
        </is>
      </c>
      <c r="D61" s="441" t="inlineStr">
        <is>
          <t>Лебедка-прицеп гидравлическая для протяжки кабеля, тяговое усилие 10 т</t>
        </is>
      </c>
      <c r="E61" s="434" t="inlineStr">
        <is>
          <t>маш.час</t>
        </is>
      </c>
      <c r="F61" s="387" t="n">
        <v>2.33</v>
      </c>
      <c r="G61" s="453" t="n">
        <v>244.95</v>
      </c>
      <c r="H61" s="339">
        <f>ROUND(F61*G61,2)</f>
        <v/>
      </c>
    </row>
    <row r="62" ht="25.5" customHeight="1" s="381">
      <c r="A62" s="454" t="n">
        <v>48</v>
      </c>
      <c r="B62" s="426" t="n"/>
      <c r="C62" s="387" t="inlineStr">
        <is>
          <t>91.06.03-061</t>
        </is>
      </c>
      <c r="D62" s="441" t="inlineStr">
        <is>
          <t>Лебедки электрические тяговым усилием: до 12,26 кН (1,25 т)</t>
        </is>
      </c>
      <c r="E62" s="434" t="inlineStr">
        <is>
          <t>маш.час</t>
        </is>
      </c>
      <c r="F62" s="387" t="n">
        <v>161.83</v>
      </c>
      <c r="G62" s="453" t="n">
        <v>3.28</v>
      </c>
      <c r="H62" s="339">
        <f>ROUND(F62*G62,2)</f>
        <v/>
      </c>
    </row>
    <row r="63" ht="25.5" customHeight="1" s="381">
      <c r="A63" s="454" t="n">
        <v>49</v>
      </c>
      <c r="B63" s="426" t="n"/>
      <c r="C63" s="387" t="inlineStr">
        <is>
          <t>91.06.03-011</t>
        </is>
      </c>
      <c r="D63" s="441" t="inlineStr">
        <is>
          <t>Лебедка-прицеп гидравлическая для протяжки кабеля, тяговое усилие 5 т</t>
        </is>
      </c>
      <c r="E63" s="434" t="inlineStr">
        <is>
          <t>маш.час</t>
        </is>
      </c>
      <c r="F63" s="387" t="n">
        <v>3.94</v>
      </c>
      <c r="G63" s="453" t="n">
        <v>130.27</v>
      </c>
      <c r="H63" s="339">
        <f>ROUND(F63*G63,2)</f>
        <v/>
      </c>
    </row>
    <row r="64">
      <c r="A64" s="454" t="n">
        <v>50</v>
      </c>
      <c r="B64" s="426" t="n"/>
      <c r="C64" s="387" t="inlineStr">
        <is>
          <t>91.06.01-003</t>
        </is>
      </c>
      <c r="D64" s="441" t="inlineStr">
        <is>
          <t>Домкраты гидравлические, грузоподъемность 63-100 т</t>
        </is>
      </c>
      <c r="E64" s="434" t="inlineStr">
        <is>
          <t>маш.час</t>
        </is>
      </c>
      <c r="F64" s="387" t="n">
        <v>507.99</v>
      </c>
      <c r="G64" s="453" t="n">
        <v>0.9</v>
      </c>
      <c r="H64" s="339">
        <f>ROUND(F64*G64,2)</f>
        <v/>
      </c>
    </row>
    <row r="65" ht="38.25" customHeight="1" s="381">
      <c r="A65" s="454" t="n">
        <v>51</v>
      </c>
      <c r="B65" s="426" t="n"/>
      <c r="C65" s="387" t="inlineStr">
        <is>
          <t>03-21-01-050</t>
        </is>
      </c>
      <c r="D65" s="44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34" t="inlineStr">
        <is>
          <t>1 т груза</t>
        </is>
      </c>
      <c r="F65" s="387" t="n">
        <v>14.6672</v>
      </c>
      <c r="G65" s="453" t="n">
        <v>27.16</v>
      </c>
      <c r="H65" s="339">
        <f>ROUND(F65*G65,2)</f>
        <v/>
      </c>
      <c r="J65" s="233" t="n"/>
      <c r="L65" s="262" t="n"/>
    </row>
    <row r="66" customFormat="1" s="228">
      <c r="A66" s="454" t="n">
        <v>52</v>
      </c>
      <c r="B66" s="426" t="n"/>
      <c r="C66" s="387" t="inlineStr">
        <is>
          <t>91.06.05-011</t>
        </is>
      </c>
      <c r="D66" s="441" t="inlineStr">
        <is>
          <t>Погрузчик, грузоподъемность 5 т</t>
        </is>
      </c>
      <c r="E66" s="434" t="inlineStr">
        <is>
          <t>маш.час</t>
        </is>
      </c>
      <c r="F66" s="387" t="n">
        <v>4.15</v>
      </c>
      <c r="G66" s="453" t="n">
        <v>89.98999999999999</v>
      </c>
      <c r="H66" s="339">
        <f>ROUND(F66*G66,2)</f>
        <v/>
      </c>
      <c r="L66" s="262" t="n"/>
    </row>
    <row r="67">
      <c r="A67" s="454" t="n">
        <v>53</v>
      </c>
      <c r="B67" s="426" t="n"/>
      <c r="C67" s="387" t="inlineStr">
        <is>
          <t>91.21.18-051</t>
        </is>
      </c>
      <c r="D67" s="441" t="inlineStr">
        <is>
          <t>Шкаф сушильный</t>
        </is>
      </c>
      <c r="E67" s="434" t="inlineStr">
        <is>
          <t>маш.час</t>
        </is>
      </c>
      <c r="F67" s="387" t="n">
        <v>139.2</v>
      </c>
      <c r="G67" s="453" t="n">
        <v>2.67</v>
      </c>
      <c r="H67" s="339">
        <f>ROUND(F67*G67,2)</f>
        <v/>
      </c>
      <c r="L67" s="262" t="n"/>
    </row>
    <row r="68" ht="25.5" customHeight="1" s="381">
      <c r="A68" s="454" t="n">
        <v>54</v>
      </c>
      <c r="B68" s="426" t="n"/>
      <c r="C68" s="387" t="inlineStr">
        <is>
          <t>91.17.04-036</t>
        </is>
      </c>
      <c r="D68" s="441" t="inlineStr">
        <is>
          <t>Агрегаты сварочные передвижные номинальным сварочным током 250-400 А: с дизельным двигателем</t>
        </is>
      </c>
      <c r="E68" s="434" t="inlineStr">
        <is>
          <t>маш.час</t>
        </is>
      </c>
      <c r="F68" s="387" t="n">
        <v>21.2</v>
      </c>
      <c r="G68" s="453" t="n">
        <v>14</v>
      </c>
      <c r="H68" s="339">
        <f>ROUND(F68*G68,2)</f>
        <v/>
      </c>
      <c r="L68" s="262" t="n"/>
    </row>
    <row r="69" ht="25.5" customHeight="1" s="381">
      <c r="A69" s="454" t="n">
        <v>55</v>
      </c>
      <c r="B69" s="426" t="n"/>
      <c r="C69" s="387" t="inlineStr">
        <is>
          <t>91.17.04-161</t>
        </is>
      </c>
      <c r="D69" s="441" t="inlineStr">
        <is>
          <t>Полуавтоматы сварочные номинальным сварочным током 40-500 А</t>
        </is>
      </c>
      <c r="E69" s="434" t="inlineStr">
        <is>
          <t>маш.час</t>
        </is>
      </c>
      <c r="F69" s="387" t="n">
        <v>16.08</v>
      </c>
      <c r="G69" s="453" t="n">
        <v>16.44</v>
      </c>
      <c r="H69" s="339">
        <f>ROUND(F69*G69,2)</f>
        <v/>
      </c>
      <c r="L69" s="262" t="n"/>
    </row>
    <row r="70" ht="25.5" customHeight="1" s="381">
      <c r="A70" s="454" t="n">
        <v>56</v>
      </c>
      <c r="B70" s="426" t="n"/>
      <c r="C70" s="387" t="inlineStr">
        <is>
          <t>91.21.22-091</t>
        </is>
      </c>
      <c r="D70" s="441" t="inlineStr">
        <is>
          <t>Выпрямитель полупроводниковый для подогрева трансформаторов</t>
        </is>
      </c>
      <c r="E70" s="434" t="inlineStr">
        <is>
          <t>маш.час</t>
        </is>
      </c>
      <c r="F70" s="387" t="n">
        <v>57.6</v>
      </c>
      <c r="G70" s="453" t="n">
        <v>3.82</v>
      </c>
      <c r="H70" s="339">
        <f>ROUND(F70*G70,2)</f>
        <v/>
      </c>
      <c r="L70" s="262" t="n"/>
    </row>
    <row r="71" ht="25.5" customHeight="1" s="381">
      <c r="A71" s="454" t="n">
        <v>57</v>
      </c>
      <c r="B71" s="426" t="n"/>
      <c r="C71" s="387" t="inlineStr">
        <is>
          <t>91.06.05-057</t>
        </is>
      </c>
      <c r="D71" s="441" t="inlineStr">
        <is>
          <t>Погрузчики одноковшовые универсальные фронтальные пневмоколесные, грузоподъемность 3 т</t>
        </is>
      </c>
      <c r="E71" s="434" t="inlineStr">
        <is>
          <t>маш.час</t>
        </is>
      </c>
      <c r="F71" s="387" t="n">
        <v>2.24</v>
      </c>
      <c r="G71" s="453" t="n">
        <v>90.40000000000001</v>
      </c>
      <c r="H71" s="339">
        <f>ROUND(F71*G71,2)</f>
        <v/>
      </c>
      <c r="L71" s="262" t="n"/>
    </row>
    <row r="72" ht="25.5" customHeight="1" s="381">
      <c r="A72" s="454" t="n">
        <v>58</v>
      </c>
      <c r="B72" s="426" t="n"/>
      <c r="C72" s="387" t="inlineStr">
        <is>
          <t>91.11.01-021</t>
        </is>
      </c>
      <c r="D72" s="441" t="inlineStr">
        <is>
          <t>Устройство подталкивающее для протяжки кабеля, тяговое усилие 800 кг</t>
        </is>
      </c>
      <c r="E72" s="434" t="inlineStr">
        <is>
          <t>маш.час</t>
        </is>
      </c>
      <c r="F72" s="387" t="n">
        <v>6.09</v>
      </c>
      <c r="G72" s="453" t="n">
        <v>25.37</v>
      </c>
      <c r="H72" s="339">
        <f>ROUND(F72*G72,2)</f>
        <v/>
      </c>
      <c r="L72" s="262" t="n"/>
    </row>
    <row r="73" ht="25.5" customHeight="1" s="381">
      <c r="A73" s="454" t="n">
        <v>59</v>
      </c>
      <c r="B73" s="426" t="n"/>
      <c r="C73" s="387" t="inlineStr">
        <is>
          <t>91.19.02-002</t>
        </is>
      </c>
      <c r="D73" s="441" t="inlineStr">
        <is>
          <t>Маслонасосы шестеренные, производительность м3/час: 2,3</t>
        </is>
      </c>
      <c r="E73" s="434" t="inlineStr">
        <is>
          <t>маш.час</t>
        </is>
      </c>
      <c r="F73" s="387" t="n">
        <v>144.96</v>
      </c>
      <c r="G73" s="453" t="n">
        <v>0.9</v>
      </c>
      <c r="H73" s="339">
        <f>ROUND(F73*G73,2)</f>
        <v/>
      </c>
      <c r="L73" s="262" t="n"/>
    </row>
    <row r="74">
      <c r="A74" s="454" t="n">
        <v>60</v>
      </c>
      <c r="B74" s="426" t="n"/>
      <c r="C74" s="387" t="inlineStr">
        <is>
          <t>91.14.04-003</t>
        </is>
      </c>
      <c r="D74" s="441" t="inlineStr">
        <is>
          <t>Тягачи седельные, грузоподъемность: 30 т</t>
        </is>
      </c>
      <c r="E74" s="434" t="inlineStr">
        <is>
          <t>маш.час</t>
        </is>
      </c>
      <c r="F74" s="387" t="n">
        <v>1.04</v>
      </c>
      <c r="G74" s="453" t="n">
        <v>120.31</v>
      </c>
      <c r="H74" s="339">
        <f>ROUND(F74*G74,2)</f>
        <v/>
      </c>
      <c r="L74" s="262" t="n"/>
    </row>
    <row r="75">
      <c r="A75" s="454" t="n">
        <v>61</v>
      </c>
      <c r="B75" s="426" t="n"/>
      <c r="C75" s="387" t="inlineStr">
        <is>
          <t>91.14.02-002</t>
        </is>
      </c>
      <c r="D75" s="441" t="inlineStr">
        <is>
          <t>Автомобили бортовые, грузоподъемность: до 8 т</t>
        </is>
      </c>
      <c r="E75" s="434" t="inlineStr">
        <is>
          <t>маш.час</t>
        </is>
      </c>
      <c r="F75" s="387" t="n">
        <v>1.42</v>
      </c>
      <c r="G75" s="453" t="n">
        <v>85.84</v>
      </c>
      <c r="H75" s="339">
        <f>ROUND(F75*G75,2)</f>
        <v/>
      </c>
      <c r="L75" s="262" t="n"/>
    </row>
    <row r="76">
      <c r="A76" s="454" t="n">
        <v>62</v>
      </c>
      <c r="B76" s="426" t="n"/>
      <c r="C76" s="387" t="inlineStr">
        <is>
          <t>91.19.10-031</t>
        </is>
      </c>
      <c r="D76" s="441" t="inlineStr">
        <is>
          <t>Станция насосная для привода гидродомкратов</t>
        </is>
      </c>
      <c r="E76" s="434" t="inlineStr">
        <is>
          <t>маш.час</t>
        </is>
      </c>
      <c r="F76" s="387" t="n">
        <v>51.4</v>
      </c>
      <c r="G76" s="453" t="n">
        <v>1.82</v>
      </c>
      <c r="H76" s="339">
        <f>ROUND(F76*G76,2)</f>
        <v/>
      </c>
      <c r="L76" s="262" t="n"/>
    </row>
    <row r="77">
      <c r="A77" s="454" t="n">
        <v>63</v>
      </c>
      <c r="B77" s="426" t="n"/>
      <c r="C77" s="387" t="inlineStr">
        <is>
          <t>91.07.04-001</t>
        </is>
      </c>
      <c r="D77" s="441" t="inlineStr">
        <is>
          <t>Вибратор глубинный</t>
        </is>
      </c>
      <c r="E77" s="434" t="inlineStr">
        <is>
          <t>маш.час</t>
        </is>
      </c>
      <c r="F77" s="387" t="n">
        <v>49.18</v>
      </c>
      <c r="G77" s="453" t="n">
        <v>1.9</v>
      </c>
      <c r="H77" s="339">
        <f>ROUND(F77*G77,2)</f>
        <v/>
      </c>
      <c r="L77" s="262" t="n"/>
    </row>
    <row r="78" ht="25.5" customHeight="1" s="381">
      <c r="A78" s="454" t="n">
        <v>64</v>
      </c>
      <c r="B78" s="426" t="n"/>
      <c r="C78" s="387" t="inlineStr">
        <is>
          <t>91.08.09-023</t>
        </is>
      </c>
      <c r="D78" s="441" t="inlineStr">
        <is>
          <t>Трамбовки пневматические при работе от: передвижных компрессорных станций</t>
        </is>
      </c>
      <c r="E78" s="434" t="inlineStr">
        <is>
          <t>маш.час</t>
        </is>
      </c>
      <c r="F78" s="387" t="n">
        <v>164.91</v>
      </c>
      <c r="G78" s="453" t="n">
        <v>0.55</v>
      </c>
      <c r="H78" s="339">
        <f>ROUND(F78*G78,2)</f>
        <v/>
      </c>
      <c r="L78" s="262" t="n"/>
    </row>
    <row r="79">
      <c r="A79" s="454" t="n">
        <v>65</v>
      </c>
      <c r="B79" s="426" t="n"/>
      <c r="C79" s="387" t="inlineStr">
        <is>
          <t>91.21.18-001</t>
        </is>
      </c>
      <c r="D79" s="441" t="inlineStr">
        <is>
          <t>Воздухоосушитель для маслонаполненных вводов</t>
        </is>
      </c>
      <c r="E79" s="434" t="inlineStr">
        <is>
          <t>маш.час</t>
        </is>
      </c>
      <c r="F79" s="387" t="n">
        <v>227.52</v>
      </c>
      <c r="G79" s="453" t="n">
        <v>0.34</v>
      </c>
      <c r="H79" s="339">
        <f>ROUND(F79*G79,2)</f>
        <v/>
      </c>
      <c r="L79" s="262" t="n"/>
    </row>
    <row r="80">
      <c r="A80" s="454" t="n">
        <v>66</v>
      </c>
      <c r="B80" s="426" t="n"/>
      <c r="C80" s="387" t="inlineStr">
        <is>
          <t>91.01.01-035</t>
        </is>
      </c>
      <c r="D80" s="441" t="inlineStr">
        <is>
          <t>Бульдозеры, мощность 79 кВт (108 л.с.)</t>
        </is>
      </c>
      <c r="E80" s="434" t="inlineStr">
        <is>
          <t>маш.час</t>
        </is>
      </c>
      <c r="F80" s="387" t="n">
        <v>0.95</v>
      </c>
      <c r="G80" s="453" t="n">
        <v>79.06999999999999</v>
      </c>
      <c r="H80" s="339">
        <f>ROUND(F80*G80,2)</f>
        <v/>
      </c>
      <c r="L80" s="262" t="n"/>
    </row>
    <row r="81" ht="25.5" customHeight="1" s="381">
      <c r="A81" s="454" t="n">
        <v>67</v>
      </c>
      <c r="B81" s="426" t="n"/>
      <c r="C81" s="387" t="inlineStr">
        <is>
          <t>91.21.01-012</t>
        </is>
      </c>
      <c r="D81" s="441" t="inlineStr">
        <is>
          <t>Агрегаты окрасочные высокого давления для окраски поверхностей конструкций, мощность 1 кВт</t>
        </is>
      </c>
      <c r="E81" s="434" t="inlineStr">
        <is>
          <t>маш.час</t>
        </is>
      </c>
      <c r="F81" s="387" t="n">
        <v>10.72</v>
      </c>
      <c r="G81" s="453" t="n">
        <v>6.82</v>
      </c>
      <c r="H81" s="339">
        <f>ROUND(F81*G81,2)</f>
        <v/>
      </c>
      <c r="L81" s="262" t="n"/>
    </row>
    <row r="82" ht="25.5" customHeight="1" s="381">
      <c r="A82" s="454" t="n">
        <v>68</v>
      </c>
      <c r="B82" s="426" t="n"/>
      <c r="C82" s="387" t="inlineStr">
        <is>
          <t>91.05.13-001</t>
        </is>
      </c>
      <c r="D82" s="441" t="inlineStr">
        <is>
          <t>Автомобиль бортовой: ЗИЛ 433110 с краном -манипулятором БАКМ 890</t>
        </is>
      </c>
      <c r="E82" s="434" t="inlineStr">
        <is>
          <t>маш.час</t>
        </is>
      </c>
      <c r="F82" s="387" t="n">
        <v>0.15</v>
      </c>
      <c r="G82" s="453" t="n">
        <v>288.03</v>
      </c>
      <c r="H82" s="339">
        <f>ROUND(F82*G82,2)</f>
        <v/>
      </c>
      <c r="L82" s="262" t="n"/>
    </row>
    <row r="83" ht="38.25" customHeight="1" s="381">
      <c r="A83" s="454" t="n">
        <v>69</v>
      </c>
      <c r="B83" s="426" t="n"/>
      <c r="C83" s="387" t="inlineStr">
        <is>
          <t>91.18.01-012</t>
        </is>
      </c>
      <c r="D83" s="441" t="inlineStr">
        <is>
          <t>Компрессоры передвижные с электродвигателем давлением 600 кПа (6 ат), производительность: до 3,5 м3/мин</t>
        </is>
      </c>
      <c r="E83" s="434" t="inlineStr">
        <is>
          <t>маш.час</t>
        </is>
      </c>
      <c r="F83" s="387" t="n">
        <v>1.18</v>
      </c>
      <c r="G83" s="453" t="n">
        <v>32.5</v>
      </c>
      <c r="H83" s="339">
        <f>ROUND(F83*G83,2)</f>
        <v/>
      </c>
      <c r="L83" s="262" t="n"/>
    </row>
    <row r="84" ht="25.5" customHeight="1" s="381">
      <c r="A84" s="454" t="n">
        <v>70</v>
      </c>
      <c r="B84" s="426" t="n"/>
      <c r="C84" s="387" t="inlineStr">
        <is>
          <t>91.06.06-048</t>
        </is>
      </c>
      <c r="D84" s="441" t="inlineStr">
        <is>
          <t>Подъемники одномачтовые, грузоподъемность до 500 кг, высота подъема 45 м</t>
        </is>
      </c>
      <c r="E84" s="434" t="inlineStr">
        <is>
          <t>маш.час</t>
        </is>
      </c>
      <c r="F84" s="387" t="n">
        <v>1.18</v>
      </c>
      <c r="G84" s="453" t="n">
        <v>31.26</v>
      </c>
      <c r="H84" s="339">
        <f>ROUND(F84*G84,2)</f>
        <v/>
      </c>
      <c r="L84" s="262" t="n"/>
    </row>
    <row r="85">
      <c r="A85" s="454" t="n">
        <v>71</v>
      </c>
      <c r="B85" s="426" t="n"/>
      <c r="C85" s="387" t="inlineStr">
        <is>
          <t>91.05.05-015</t>
        </is>
      </c>
      <c r="D85" s="441" t="inlineStr">
        <is>
          <t>Краны на автомобильном ходу, грузоподъемность 16 т</t>
        </is>
      </c>
      <c r="E85" s="434" t="inlineStr">
        <is>
          <t>маш.час</t>
        </is>
      </c>
      <c r="F85" s="387" t="n">
        <v>0.26</v>
      </c>
      <c r="G85" s="453" t="n">
        <v>115.4</v>
      </c>
      <c r="H85" s="339">
        <f>ROUND(F85*G85,2)</f>
        <v/>
      </c>
      <c r="L85" s="262" t="n"/>
    </row>
    <row r="86">
      <c r="A86" s="454" t="n">
        <v>72</v>
      </c>
      <c r="B86" s="426" t="n"/>
      <c r="C86" s="387" t="inlineStr">
        <is>
          <t>91.14.05-002</t>
        </is>
      </c>
      <c r="D86" s="441" t="inlineStr">
        <is>
          <t>Полуприцепы-тяжеловозы, грузоподъемность: 40 т</t>
        </is>
      </c>
      <c r="E86" s="434" t="inlineStr">
        <is>
          <t>маш.час</t>
        </is>
      </c>
      <c r="F86" s="387" t="n">
        <v>1.04</v>
      </c>
      <c r="G86" s="453" t="n">
        <v>28.65</v>
      </c>
      <c r="H86" s="339">
        <f>ROUND(F86*G86,2)</f>
        <v/>
      </c>
      <c r="L86" s="262" t="n"/>
    </row>
    <row r="87" ht="25.5" customHeight="1" s="381">
      <c r="A87" s="454" t="n">
        <v>73</v>
      </c>
      <c r="B87" s="426" t="n"/>
      <c r="C87" s="387" t="inlineStr">
        <is>
          <t>91.06.03-063</t>
        </is>
      </c>
      <c r="D87" s="441" t="inlineStr">
        <is>
          <t>Лебедки электрические тяговым усилием: до 49,05 кН (5 т)</t>
        </is>
      </c>
      <c r="E87" s="434" t="inlineStr">
        <is>
          <t>маш.час</t>
        </is>
      </c>
      <c r="F87" s="387" t="n">
        <v>3.46</v>
      </c>
      <c r="G87" s="453" t="n">
        <v>8.199999999999999</v>
      </c>
      <c r="H87" s="339">
        <f>ROUND(F87*G87,2)</f>
        <v/>
      </c>
      <c r="L87" s="262" t="n"/>
    </row>
    <row r="88">
      <c r="A88" s="454" t="n">
        <v>74</v>
      </c>
      <c r="B88" s="426" t="n"/>
      <c r="C88" s="387" t="inlineStr">
        <is>
          <t>91.16.01-002</t>
        </is>
      </c>
      <c r="D88" s="441" t="inlineStr">
        <is>
          <t>Электростанции передвижные, мощность 4 кВт</t>
        </is>
      </c>
      <c r="E88" s="434" t="inlineStr">
        <is>
          <t>маш.час</t>
        </is>
      </c>
      <c r="F88" s="387" t="n">
        <v>0.75</v>
      </c>
      <c r="G88" s="453" t="n">
        <v>27.11</v>
      </c>
      <c r="H88" s="339">
        <f>ROUND(F88*G88,2)</f>
        <v/>
      </c>
      <c r="L88" s="262" t="n"/>
    </row>
    <row r="89">
      <c r="A89" s="454" t="n">
        <v>75</v>
      </c>
      <c r="B89" s="426" t="n"/>
      <c r="C89" s="387" t="inlineStr">
        <is>
          <t>91.07.04-002</t>
        </is>
      </c>
      <c r="D89" s="441" t="inlineStr">
        <is>
          <t>Вибратор поверхностный</t>
        </is>
      </c>
      <c r="E89" s="434" t="inlineStr">
        <is>
          <t>маш.час</t>
        </is>
      </c>
      <c r="F89" s="387" t="n">
        <v>37.54</v>
      </c>
      <c r="G89" s="453" t="n">
        <v>0.5</v>
      </c>
      <c r="H89" s="339">
        <f>ROUND(F89*G89,2)</f>
        <v/>
      </c>
      <c r="L89" s="262" t="n"/>
    </row>
    <row r="90" ht="25.5" customHeight="1" s="381">
      <c r="A90" s="454" t="n">
        <v>76</v>
      </c>
      <c r="B90" s="426" t="n"/>
      <c r="C90" s="387" t="inlineStr">
        <is>
          <t>91.01.02-004</t>
        </is>
      </c>
      <c r="D90" s="441" t="inlineStr">
        <is>
          <t>Автогрейдеры: среднего типа, мощность 99 кВт (135 л.с.)</t>
        </is>
      </c>
      <c r="E90" s="434" t="inlineStr">
        <is>
          <t>маш.час</t>
        </is>
      </c>
      <c r="F90" s="387" t="n">
        <v>0.13</v>
      </c>
      <c r="G90" s="453" t="n">
        <v>123</v>
      </c>
      <c r="H90" s="339">
        <f>ROUND(F90*G90,2)</f>
        <v/>
      </c>
      <c r="L90" s="262" t="n"/>
    </row>
    <row r="91">
      <c r="A91" s="454" t="n">
        <v>77</v>
      </c>
      <c r="B91" s="426" t="n"/>
      <c r="C91" s="387" t="inlineStr">
        <is>
          <t>91.07.08-024</t>
        </is>
      </c>
      <c r="D91" s="441" t="inlineStr">
        <is>
          <t>Растворосмесители передвижные: 65 л</t>
        </is>
      </c>
      <c r="E91" s="434" t="inlineStr">
        <is>
          <t>маш.час</t>
        </is>
      </c>
      <c r="F91" s="387" t="n">
        <v>1.03</v>
      </c>
      <c r="G91" s="453" t="n">
        <v>12.39</v>
      </c>
      <c r="H91" s="339">
        <f>ROUND(F91*G91,2)</f>
        <v/>
      </c>
      <c r="L91" s="262" t="n"/>
    </row>
    <row r="92">
      <c r="A92" s="454" t="n">
        <v>78</v>
      </c>
      <c r="B92" s="426" t="n"/>
      <c r="C92" s="387" t="inlineStr">
        <is>
          <t>91.17.04-091</t>
        </is>
      </c>
      <c r="D92" s="441" t="inlineStr">
        <is>
          <t>Горелки газовые инжекторные</t>
        </is>
      </c>
      <c r="E92" s="434" t="inlineStr">
        <is>
          <t>маш.час</t>
        </is>
      </c>
      <c r="F92" s="387" t="n">
        <v>0.75</v>
      </c>
      <c r="G92" s="453" t="n">
        <v>13.5</v>
      </c>
      <c r="H92" s="339">
        <f>ROUND(F92*G92,2)</f>
        <v/>
      </c>
      <c r="L92" s="262" t="n"/>
    </row>
    <row r="93" ht="38.25" customHeight="1" s="381">
      <c r="A93" s="454" t="n">
        <v>79</v>
      </c>
      <c r="B93" s="426" t="n"/>
      <c r="C93" s="387" t="inlineStr">
        <is>
          <t>91.07.07-001</t>
        </is>
      </c>
      <c r="D93" s="441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34" t="inlineStr">
        <is>
          <t>маш.час</t>
        </is>
      </c>
      <c r="F93" s="387" t="n">
        <v>1.1</v>
      </c>
      <c r="G93" s="453" t="n">
        <v>7.77</v>
      </c>
      <c r="H93" s="339">
        <f>ROUND(F93*G93,2)</f>
        <v/>
      </c>
      <c r="L93" s="262" t="n"/>
    </row>
    <row r="94" ht="25.5" customHeight="1" s="381">
      <c r="A94" s="454" t="n">
        <v>80</v>
      </c>
      <c r="B94" s="426" t="n"/>
      <c r="C94" s="387" t="inlineStr">
        <is>
          <t>91.08.09-024</t>
        </is>
      </c>
      <c r="D94" s="441" t="inlineStr">
        <is>
          <t>Трамбовки пневматические при работе от: стационарного компрессора</t>
        </is>
      </c>
      <c r="E94" s="434" t="inlineStr">
        <is>
          <t>маш.час</t>
        </is>
      </c>
      <c r="F94" s="387" t="n">
        <v>1.18</v>
      </c>
      <c r="G94" s="453" t="n">
        <v>4.91</v>
      </c>
      <c r="H94" s="339">
        <f>ROUND(F94*G94,2)</f>
        <v/>
      </c>
      <c r="L94" s="262" t="n"/>
    </row>
    <row r="95" ht="25.5" customHeight="1" s="381">
      <c r="A95" s="454" t="n">
        <v>81</v>
      </c>
      <c r="B95" s="426" t="n"/>
      <c r="C95" s="387" t="inlineStr">
        <is>
          <t>91.17.04-171</t>
        </is>
      </c>
      <c r="D95" s="441" t="inlineStr">
        <is>
          <t>Преобразователи сварочные номинальным сварочным током 315-500 А</t>
        </is>
      </c>
      <c r="E95" s="434" t="inlineStr">
        <is>
          <t>маш.час</t>
        </is>
      </c>
      <c r="F95" s="387" t="n">
        <v>0.47</v>
      </c>
      <c r="G95" s="453" t="n">
        <v>12.31</v>
      </c>
      <c r="H95" s="339">
        <f>ROUND(F95*G95,2)</f>
        <v/>
      </c>
      <c r="L95" s="262" t="n"/>
    </row>
    <row r="96">
      <c r="A96" s="454" t="n">
        <v>82</v>
      </c>
      <c r="B96" s="426" t="n"/>
      <c r="C96" s="387" t="inlineStr">
        <is>
          <t>91.17.04-042</t>
        </is>
      </c>
      <c r="D96" s="441" t="inlineStr">
        <is>
          <t>Аппарат для газовой сварки и резки</t>
        </is>
      </c>
      <c r="E96" s="434" t="inlineStr">
        <is>
          <t>маш.час</t>
        </is>
      </c>
      <c r="F96" s="387" t="n">
        <v>3.27</v>
      </c>
      <c r="G96" s="453" t="n">
        <v>1.2</v>
      </c>
      <c r="H96" s="339">
        <f>ROUND(F96*G96,2)</f>
        <v/>
      </c>
      <c r="L96" s="262" t="n"/>
    </row>
    <row r="97">
      <c r="A97" s="454" t="n">
        <v>83</v>
      </c>
      <c r="B97" s="426" t="n"/>
      <c r="C97" s="387" t="inlineStr">
        <is>
          <t>91.06.01-002</t>
        </is>
      </c>
      <c r="D97" s="441" t="inlineStr">
        <is>
          <t>Домкраты гидравлические, грузоподъемность 6,3-25 т</t>
        </is>
      </c>
      <c r="E97" s="434" t="inlineStr">
        <is>
          <t>маш.час</t>
        </is>
      </c>
      <c r="F97" s="387" t="n">
        <v>7.37</v>
      </c>
      <c r="G97" s="453" t="n">
        <v>0.48</v>
      </c>
      <c r="H97" s="339">
        <f>ROUND(F97*G97,2)</f>
        <v/>
      </c>
      <c r="L97" s="262" t="n"/>
    </row>
    <row r="98">
      <c r="A98" s="454" t="n">
        <v>84</v>
      </c>
      <c r="B98" s="426" t="n"/>
      <c r="C98" s="387" t="inlineStr">
        <is>
          <t>91.21.16-012</t>
        </is>
      </c>
      <c r="D98" s="441" t="inlineStr">
        <is>
          <t>Пресс: гидравлический с электроприводом</t>
        </is>
      </c>
      <c r="E98" s="434" t="inlineStr">
        <is>
          <t>маш.час</t>
        </is>
      </c>
      <c r="F98" s="387" t="n">
        <v>2.86</v>
      </c>
      <c r="G98" s="453" t="n">
        <v>1.11</v>
      </c>
      <c r="H98" s="339">
        <f>ROUND(F98*G98,2)</f>
        <v/>
      </c>
      <c r="L98" s="262" t="n"/>
    </row>
    <row r="99">
      <c r="A99" s="454" t="n">
        <v>85</v>
      </c>
      <c r="B99" s="426" t="n"/>
      <c r="C99" s="387" t="inlineStr">
        <is>
          <t>91.21.15-022</t>
        </is>
      </c>
      <c r="D99" s="441" t="inlineStr">
        <is>
          <t>Пила ленточная с поворотной пилорамой</t>
        </is>
      </c>
      <c r="E99" s="434" t="inlineStr">
        <is>
          <t>маш.час</t>
        </is>
      </c>
      <c r="F99" s="387" t="n">
        <v>0.75</v>
      </c>
      <c r="G99" s="453" t="n">
        <v>3.31</v>
      </c>
      <c r="H99" s="339">
        <f>ROUND(F99*G99,2)</f>
        <v/>
      </c>
      <c r="L99" s="262" t="n"/>
    </row>
    <row r="100">
      <c r="A100" s="454" t="n">
        <v>86</v>
      </c>
      <c r="B100" s="426" t="n"/>
      <c r="C100" s="387" t="inlineStr">
        <is>
          <t>91.14.03-001</t>
        </is>
      </c>
      <c r="D100" s="441" t="inlineStr">
        <is>
          <t>Автомобиль-самосвал, грузоподъемность: до 7 т</t>
        </is>
      </c>
      <c r="E100" s="434" t="inlineStr">
        <is>
          <t>маш.час</t>
        </is>
      </c>
      <c r="F100" s="387" t="n">
        <v>0.02</v>
      </c>
      <c r="G100" s="453" t="n">
        <v>89.54000000000001</v>
      </c>
      <c r="H100" s="339">
        <f>ROUND(F100*G100,2)</f>
        <v/>
      </c>
      <c r="L100" s="262" t="n"/>
    </row>
    <row r="101">
      <c r="A101" s="454" t="n">
        <v>87</v>
      </c>
      <c r="B101" s="426" t="n"/>
      <c r="C101" s="387" t="inlineStr">
        <is>
          <t>91.08.03-015</t>
        </is>
      </c>
      <c r="D101" s="441" t="inlineStr">
        <is>
          <t>Катки дорожные самоходные гладкие, масса 5 т</t>
        </is>
      </c>
      <c r="E101" s="434" t="inlineStr">
        <is>
          <t>маш.час</t>
        </is>
      </c>
      <c r="F101" s="387" t="n">
        <v>0.01</v>
      </c>
      <c r="G101" s="453" t="n">
        <v>112.14</v>
      </c>
      <c r="H101" s="339">
        <f>ROUND(F101*G101,2)</f>
        <v/>
      </c>
      <c r="L101" s="262" t="n"/>
    </row>
    <row r="102" ht="25.5" customHeight="1" s="381">
      <c r="A102" s="454" t="n">
        <v>88</v>
      </c>
      <c r="B102" s="426" t="n"/>
      <c r="C102" s="387" t="inlineStr">
        <is>
          <t>91.06.03-060</t>
        </is>
      </c>
      <c r="D102" s="441" t="inlineStr">
        <is>
          <t>Лебедки электрические тяговым усилием: до 5,79 кН (0,59 т)</t>
        </is>
      </c>
      <c r="E102" s="434" t="inlineStr">
        <is>
          <t>маш.час</t>
        </is>
      </c>
      <c r="F102" s="387" t="n">
        <v>0.34</v>
      </c>
      <c r="G102" s="453" t="n">
        <v>1.7</v>
      </c>
      <c r="H102" s="339">
        <f>ROUND(F102*G102,2)</f>
        <v/>
      </c>
      <c r="L102" s="262" t="n"/>
    </row>
    <row r="103" ht="38.25" customHeight="1" s="381">
      <c r="A103" s="454" t="n">
        <v>89</v>
      </c>
      <c r="B103" s="426" t="n"/>
      <c r="C103" s="387" t="inlineStr">
        <is>
          <t>91.18.01-011</t>
        </is>
      </c>
      <c r="D103" s="441" t="inlineStr">
        <is>
          <t>Компрессоры передвижные с электродвигателем давлением 600 кПа (6 ат), производительность: 0,5 м3/мин</t>
        </is>
      </c>
      <c r="E103" s="434" t="inlineStr">
        <is>
          <t>маш.час</t>
        </is>
      </c>
      <c r="F103" s="387" t="n">
        <v>0.11</v>
      </c>
      <c r="G103" s="453" t="n">
        <v>3.7</v>
      </c>
      <c r="H103" s="339">
        <f>ROUND(F103*G103,2)</f>
        <v/>
      </c>
      <c r="L103" s="262" t="n"/>
    </row>
    <row r="104">
      <c r="A104" s="454" t="n">
        <v>90</v>
      </c>
      <c r="B104" s="426" t="n"/>
      <c r="C104" s="387" t="inlineStr">
        <is>
          <t>91.21.01-016</t>
        </is>
      </c>
      <c r="D104" s="441" t="inlineStr">
        <is>
          <t>Агрегаты шпатлево-окрасочные</t>
        </is>
      </c>
      <c r="E104" s="434" t="inlineStr">
        <is>
          <t>маш.час</t>
        </is>
      </c>
      <c r="F104" s="387" t="n">
        <v>0.11</v>
      </c>
      <c r="G104" s="453" t="n">
        <v>2.7</v>
      </c>
      <c r="H104" s="339">
        <f>ROUND(F104*G104,2)</f>
        <v/>
      </c>
      <c r="L104" s="262" t="n"/>
    </row>
    <row r="105" ht="15" customHeight="1" s="381">
      <c r="A105" s="424" t="inlineStr">
        <is>
          <t>Оборудование</t>
        </is>
      </c>
      <c r="B105" s="499" t="n"/>
      <c r="C105" s="499" t="n"/>
      <c r="D105" s="499" t="n"/>
      <c r="E105" s="500" t="n"/>
      <c r="F105" s="253" t="n"/>
      <c r="G105" s="253" t="n"/>
      <c r="H105" s="299">
        <f>SUM(H106:H109)</f>
        <v/>
      </c>
    </row>
    <row r="106" ht="51" customHeight="1" s="381">
      <c r="A106" s="259" t="n">
        <v>91</v>
      </c>
      <c r="B106" s="424" t="n"/>
      <c r="C106" s="384" t="inlineStr">
        <is>
          <t>Прайс из СД ОП</t>
        </is>
      </c>
      <c r="D106" s="310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54" t="inlineStr">
        <is>
          <t>к-т</t>
        </is>
      </c>
      <c r="F106" s="387" t="n">
        <v>2</v>
      </c>
      <c r="G106" s="453" t="n">
        <v>22869115.18</v>
      </c>
      <c r="H106" s="339" t="n">
        <v>45738230.36</v>
      </c>
      <c r="I106" s="266" t="n"/>
    </row>
    <row r="107" ht="25.5" customHeight="1" s="381">
      <c r="A107" s="259" t="n">
        <v>92</v>
      </c>
      <c r="B107" s="424" t="n"/>
      <c r="C107" s="384" t="inlineStr">
        <is>
          <t>Прайс из СД ОП</t>
        </is>
      </c>
      <c r="D107" s="441" t="inlineStr">
        <is>
          <t>Ограничитель напряжения ОПН-330 в комлекте с датчиком утечки, прибор измерения</t>
        </is>
      </c>
      <c r="E107" s="434" t="inlineStr">
        <is>
          <t>1 фазн. компл.</t>
        </is>
      </c>
      <c r="F107" s="387" t="n">
        <v>6</v>
      </c>
      <c r="G107" s="339" t="n">
        <v>80813.10000000001</v>
      </c>
      <c r="H107" s="339" t="n">
        <v>484878.6</v>
      </c>
      <c r="I107" s="266" t="n"/>
    </row>
    <row r="108" ht="25.5" customHeight="1" s="381">
      <c r="A108" s="259" t="n">
        <v>93</v>
      </c>
      <c r="B108" s="424" t="n"/>
      <c r="C108" s="384" t="inlineStr">
        <is>
          <t>Прайс из СД ОП</t>
        </is>
      </c>
      <c r="D108" s="441" t="inlineStr">
        <is>
          <t>Ограничитель напряжения ОПН-220 в комлекте с датчиком утечки, прибор измерения</t>
        </is>
      </c>
      <c r="E108" s="434" t="inlineStr">
        <is>
          <t>1 фазн. компл.</t>
        </is>
      </c>
      <c r="F108" s="387" t="n">
        <v>6</v>
      </c>
      <c r="G108" s="339" t="n">
        <v>20351.31</v>
      </c>
      <c r="H108" s="339" t="n">
        <v>122107.86</v>
      </c>
    </row>
    <row r="109" ht="25.5" customHeight="1" s="381">
      <c r="A109" s="259" t="n">
        <v>94</v>
      </c>
      <c r="B109" s="424" t="n"/>
      <c r="C109" s="384" t="inlineStr">
        <is>
          <t>Прайс из СД ОП</t>
        </is>
      </c>
      <c r="D109" s="441" t="inlineStr">
        <is>
          <t>Ограничитель перенапряжений нелинейный тип ОПН-10/12-10/800-900(III) УХЛ1</t>
        </is>
      </c>
      <c r="E109" s="434" t="inlineStr">
        <is>
          <t>1 фазн. компл.</t>
        </is>
      </c>
      <c r="F109" s="387" t="n">
        <v>6</v>
      </c>
      <c r="G109" s="339" t="n">
        <v>1329.07</v>
      </c>
      <c r="H109" s="339" t="n">
        <v>7974.42</v>
      </c>
    </row>
    <row r="110">
      <c r="A110" s="425" t="inlineStr">
        <is>
          <t>Материалы</t>
        </is>
      </c>
      <c r="B110" s="499" t="n"/>
      <c r="C110" s="499" t="n"/>
      <c r="D110" s="499" t="n"/>
      <c r="E110" s="500" t="n"/>
      <c r="F110" s="425" t="n"/>
      <c r="G110" s="229" t="n"/>
      <c r="H110" s="299">
        <f>SUM(H111:H297)</f>
        <v/>
      </c>
    </row>
    <row r="111" ht="38.25" customHeight="1" s="381">
      <c r="A111" s="259" t="n">
        <v>95</v>
      </c>
      <c r="B111" s="426" t="n"/>
      <c r="C111" s="384" t="inlineStr">
        <is>
          <t>Прайс из СД ОП</t>
        </is>
      </c>
      <c r="D111" s="441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34" t="inlineStr">
        <is>
          <t>м</t>
        </is>
      </c>
      <c r="F111" s="387" t="n">
        <v>490</v>
      </c>
      <c r="G111" s="453" t="n">
        <v>3231.93</v>
      </c>
      <c r="H111" s="339">
        <f>ROUND(F111*G111,2)</f>
        <v/>
      </c>
      <c r="I111" s="266" t="n"/>
      <c r="K111" s="262" t="n"/>
    </row>
    <row r="112" ht="63.75" customHeight="1" s="381">
      <c r="A112" s="259" t="n">
        <v>96</v>
      </c>
      <c r="B112" s="426" t="n"/>
      <c r="C112" s="384" t="inlineStr">
        <is>
          <t>Прайс из СД ОП</t>
        </is>
      </c>
      <c r="D112" s="441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34" t="inlineStr">
        <is>
          <t>шт</t>
        </is>
      </c>
      <c r="F112" s="387" t="n">
        <v>6</v>
      </c>
      <c r="G112" s="453" t="n">
        <v>192282.32</v>
      </c>
      <c r="H112" s="339">
        <f>ROUND(F112*G112,2)</f>
        <v/>
      </c>
      <c r="I112" s="266" t="n"/>
      <c r="K112" s="262" t="n"/>
    </row>
    <row r="113" ht="38.25" customHeight="1" s="381">
      <c r="A113" s="259" t="n">
        <v>97</v>
      </c>
      <c r="B113" s="426" t="n"/>
      <c r="C113" s="384" t="inlineStr">
        <is>
          <t>Прайс из СД ОП</t>
        </is>
      </c>
      <c r="D113" s="441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34" t="inlineStr">
        <is>
          <t>м</t>
        </is>
      </c>
      <c r="F113" s="387" t="n">
        <v>350</v>
      </c>
      <c r="G113" s="453" t="n">
        <v>1510.16</v>
      </c>
      <c r="H113" s="339">
        <f>ROUND(F113*G113,2)</f>
        <v/>
      </c>
      <c r="I113" s="266" t="n"/>
      <c r="K113" s="262" t="n"/>
    </row>
    <row r="114" ht="63.75" customHeight="1" s="381">
      <c r="A114" s="259" t="n">
        <v>98</v>
      </c>
      <c r="B114" s="426" t="n"/>
      <c r="C114" s="384" t="inlineStr">
        <is>
          <t>Прайс из СД ОП</t>
        </is>
      </c>
      <c r="D114" s="441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34" t="inlineStr">
        <is>
          <t>шт</t>
        </is>
      </c>
      <c r="F114" s="387" t="n">
        <v>6</v>
      </c>
      <c r="G114" s="453" t="n">
        <v>56068.6</v>
      </c>
      <c r="H114" s="339">
        <f>ROUND(F114*G114,2)</f>
        <v/>
      </c>
      <c r="I114" s="266" t="n"/>
    </row>
    <row r="115" ht="25.5" customHeight="1" s="381">
      <c r="A115" s="259" t="n">
        <v>99</v>
      </c>
      <c r="B115" s="426" t="n"/>
      <c r="C115" s="387" t="inlineStr">
        <is>
          <t>04.1.02.05-0044</t>
        </is>
      </c>
      <c r="D115" s="441" t="inlineStr">
        <is>
          <t>Смеси бетонные тяжелого бетона (БСТ), крупность заполнителя 20 мм, класс В20 (М250)</t>
        </is>
      </c>
      <c r="E115" s="434" t="inlineStr">
        <is>
          <t>м3</t>
        </is>
      </c>
      <c r="F115" s="387" t="n">
        <v>253.257</v>
      </c>
      <c r="G115" s="453" t="n">
        <v>667.83</v>
      </c>
      <c r="H115" s="339">
        <f>ROUND(F115*G115,2)</f>
        <v/>
      </c>
      <c r="I115" s="266" t="n"/>
    </row>
    <row r="116">
      <c r="A116" s="259" t="n">
        <v>100</v>
      </c>
      <c r="B116" s="426" t="n"/>
      <c r="C116" s="387" t="inlineStr">
        <is>
          <t>21.1.08.03-0721</t>
        </is>
      </c>
      <c r="D116" s="441" t="inlineStr">
        <is>
          <t>Кабель контрольный КВВГЭнг-LS 14х2,5</t>
        </is>
      </c>
      <c r="E116" s="434" t="inlineStr">
        <is>
          <t>1000 м</t>
        </is>
      </c>
      <c r="F116" s="387" t="n">
        <v>3.1</v>
      </c>
      <c r="G116" s="453" t="n">
        <v>37748.91</v>
      </c>
      <c r="H116" s="339">
        <f>ROUND(F116*G116,2)</f>
        <v/>
      </c>
      <c r="I116" s="266" t="n"/>
    </row>
    <row r="117" ht="25.5" customHeight="1" s="381">
      <c r="A117" s="259" t="n">
        <v>101</v>
      </c>
      <c r="B117" s="426" t="n"/>
      <c r="C117" s="387" t="inlineStr">
        <is>
          <t>08.4.03.03-0033</t>
        </is>
      </c>
      <c r="D117" s="441" t="inlineStr">
        <is>
          <t>Горячекатаная арматурная сталь периодического профиля класса: А-III, диаметром 14 мм</t>
        </is>
      </c>
      <c r="E117" s="434" t="inlineStr">
        <is>
          <t>т</t>
        </is>
      </c>
      <c r="F117" s="387" t="n">
        <v>8.144</v>
      </c>
      <c r="G117" s="453" t="n">
        <v>7997.23</v>
      </c>
      <c r="H117" s="339">
        <f>ROUND(F117*G117,2)</f>
        <v/>
      </c>
      <c r="I117" s="266" t="n"/>
    </row>
    <row r="118">
      <c r="A118" s="259" t="n">
        <v>102</v>
      </c>
      <c r="B118" s="426" t="n"/>
      <c r="C118" s="387" t="inlineStr">
        <is>
          <t>05.1.02.07-0025</t>
        </is>
      </c>
      <c r="D118" s="441" t="inlineStr">
        <is>
          <t>Стойка железобетонная: вибрированная ОРУ</t>
        </is>
      </c>
      <c r="E118" s="434" t="inlineStr">
        <is>
          <t>м3</t>
        </is>
      </c>
      <c r="F118" s="387" t="n">
        <v>16.56</v>
      </c>
      <c r="G118" s="453" t="n">
        <v>3642.1</v>
      </c>
      <c r="H118" s="339">
        <f>ROUND(F118*G118,2)</f>
        <v/>
      </c>
      <c r="I118" s="266" t="n"/>
    </row>
    <row r="119" ht="25.5" customHeight="1" s="381">
      <c r="A119" s="259" t="n">
        <v>103</v>
      </c>
      <c r="B119" s="426" t="n"/>
      <c r="C119" s="387" t="inlineStr">
        <is>
          <t>04.3.02.09-0821</t>
        </is>
      </c>
      <c r="D119" s="441" t="inlineStr">
        <is>
          <t>Смесь сухая гидроизоляционная проникающая капиллярная марка "Пенетрон"</t>
        </is>
      </c>
      <c r="E119" s="434" t="inlineStr">
        <is>
          <t>кг</t>
        </is>
      </c>
      <c r="F119" s="387" t="n">
        <v>679.1</v>
      </c>
      <c r="G119" s="453" t="n">
        <v>78.95</v>
      </c>
      <c r="H119" s="339">
        <f>ROUND(F119*G119,2)</f>
        <v/>
      </c>
      <c r="I119" s="266" t="n"/>
    </row>
    <row r="120" ht="63.75" customHeight="1" s="381">
      <c r="A120" s="259" t="n">
        <v>104</v>
      </c>
      <c r="B120" s="426" t="n"/>
      <c r="C120" s="387" t="inlineStr">
        <is>
          <t>21.1.08.03-0708</t>
        </is>
      </c>
      <c r="D120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34" t="inlineStr">
        <is>
          <t>1000 м</t>
        </is>
      </c>
      <c r="F120" s="387" t="n">
        <v>1.6</v>
      </c>
      <c r="G120" s="453" t="n">
        <v>31661.97</v>
      </c>
      <c r="H120" s="339">
        <f>ROUND(F120*G120,2)</f>
        <v/>
      </c>
      <c r="I120" s="266" t="n"/>
    </row>
    <row r="121">
      <c r="A121" s="259" t="n">
        <v>105</v>
      </c>
      <c r="B121" s="426" t="n"/>
      <c r="C121" s="387" t="inlineStr">
        <is>
          <t>05.1.01.13-0012</t>
        </is>
      </c>
      <c r="D121" s="441" t="inlineStr">
        <is>
          <t>Плиты анкерные сборные железобетонные ПАЗ-2</t>
        </is>
      </c>
      <c r="E121" s="434" t="inlineStr">
        <is>
          <t>м3</t>
        </is>
      </c>
      <c r="F121" s="387" t="n">
        <v>9.666</v>
      </c>
      <c r="G121" s="453" t="n">
        <v>5190.38</v>
      </c>
      <c r="H121" s="339">
        <f>ROUND(F121*G121,2)</f>
        <v/>
      </c>
      <c r="I121" s="266" t="n"/>
    </row>
    <row r="122" ht="25.5" customHeight="1" s="381">
      <c r="A122" s="259" t="n">
        <v>106</v>
      </c>
      <c r="B122" s="426" t="n"/>
      <c r="C122" s="387" t="inlineStr">
        <is>
          <t>04.1.02.05-0048</t>
        </is>
      </c>
      <c r="D122" s="441" t="inlineStr">
        <is>
          <t>Бетон тяжелый, крупность заполнителя: 20 мм, класс В30 (М400)</t>
        </is>
      </c>
      <c r="E122" s="434" t="inlineStr">
        <is>
          <t>м3</t>
        </is>
      </c>
      <c r="F122" s="387" t="n">
        <v>54.51</v>
      </c>
      <c r="G122" s="453" t="n">
        <v>805.05</v>
      </c>
      <c r="H122" s="339">
        <f>ROUND(F122*G122,2)</f>
        <v/>
      </c>
      <c r="I122" s="266" t="n"/>
    </row>
    <row r="123">
      <c r="A123" s="259" t="n">
        <v>107</v>
      </c>
      <c r="B123" s="426" t="n"/>
      <c r="C123" s="384" t="inlineStr">
        <is>
          <t>14.4.02.08-1000</t>
        </is>
      </c>
      <c r="D123" s="441" t="inlineStr">
        <is>
          <t>Краска однокомпонентная полиуретановая</t>
        </is>
      </c>
      <c r="E123" s="434" t="inlineStr">
        <is>
          <t>кг</t>
        </is>
      </c>
      <c r="F123" s="387" t="n">
        <v>457.6</v>
      </c>
      <c r="G123" s="453" t="n">
        <v>62.32</v>
      </c>
      <c r="H123" s="339">
        <f>ROUND(F123*G123,2)</f>
        <v/>
      </c>
      <c r="I123" s="266" t="n"/>
    </row>
    <row r="124" ht="25.5" customHeight="1" s="381">
      <c r="A124" s="259" t="n">
        <v>108</v>
      </c>
      <c r="B124" s="426" t="n"/>
      <c r="C124" s="387" t="inlineStr">
        <is>
          <t>05.1.08.06-0074</t>
        </is>
      </c>
      <c r="D124" s="441" t="inlineStr">
        <is>
          <t>Плиты железобетонные для сооружения перехода кабельных трасс под автодорогами</t>
        </is>
      </c>
      <c r="E124" s="434" t="inlineStr">
        <is>
          <t>м3</t>
        </is>
      </c>
      <c r="F124" s="387" t="n">
        <v>17.34</v>
      </c>
      <c r="G124" s="453" t="n">
        <v>1547.63</v>
      </c>
      <c r="H124" s="339">
        <f>ROUND(F124*G124,2)</f>
        <v/>
      </c>
      <c r="I124" s="266" t="n"/>
    </row>
    <row r="125" ht="25.5" customHeight="1" s="381">
      <c r="A125" s="259" t="n">
        <v>109</v>
      </c>
      <c r="B125" s="426" t="n"/>
      <c r="C125" s="387" t="inlineStr">
        <is>
          <t>05.1.01.13-0042</t>
        </is>
      </c>
      <c r="D125" s="441" t="inlineStr">
        <is>
          <t>Плиты железобетонные: покрытий и перекрытий ребристые</t>
        </is>
      </c>
      <c r="E125" s="434" t="inlineStr">
        <is>
          <t>м3</t>
        </is>
      </c>
      <c r="F125" s="387" t="n">
        <v>7.6</v>
      </c>
      <c r="G125" s="453" t="n">
        <v>2376</v>
      </c>
      <c r="H125" s="339">
        <f>ROUND(F125*G125,2)</f>
        <v/>
      </c>
      <c r="I125" s="266" t="n"/>
    </row>
    <row r="126" ht="25.5" customHeight="1" s="381">
      <c r="A126" s="259" t="n">
        <v>110</v>
      </c>
      <c r="B126" s="426" t="n"/>
      <c r="C126" s="387" t="inlineStr">
        <is>
          <t>04.1.02.05-0040</t>
        </is>
      </c>
      <c r="D126" s="441" t="inlineStr">
        <is>
          <t>Бетон тяжелый, крупность заполнителя: 20 мм, класс В7,5 (М100)</t>
        </is>
      </c>
      <c r="E126" s="434" t="inlineStr">
        <is>
          <t>м3</t>
        </is>
      </c>
      <c r="F126" s="387" t="n">
        <v>31.5</v>
      </c>
      <c r="G126" s="453" t="n">
        <v>535.46</v>
      </c>
      <c r="H126" s="339">
        <f>ROUND(F126*G126,2)</f>
        <v/>
      </c>
      <c r="I126" s="266" t="n"/>
    </row>
    <row r="127" ht="25.5" customHeight="1" s="381">
      <c r="A127" s="259" t="n">
        <v>111</v>
      </c>
      <c r="B127" s="426" t="n"/>
      <c r="C127" s="387" t="inlineStr">
        <is>
          <t>04.3.02.09-0801</t>
        </is>
      </c>
      <c r="D127" s="441" t="inlineStr">
        <is>
          <t>Смесь сухая гидроизоляционная обмазочная эластичная "АкваНАСТ-А"</t>
        </is>
      </c>
      <c r="E127" s="434" t="inlineStr">
        <is>
          <t>т</t>
        </is>
      </c>
      <c r="F127" s="387" t="n">
        <v>0.4144</v>
      </c>
      <c r="G127" s="453" t="n">
        <v>37221.67</v>
      </c>
      <c r="H127" s="339">
        <f>ROUND(F127*G127,2)</f>
        <v/>
      </c>
      <c r="I127" s="266" t="n"/>
    </row>
    <row r="128" ht="25.5" customHeight="1" s="381">
      <c r="A128" s="259" t="n">
        <v>112</v>
      </c>
      <c r="B128" s="426" t="n"/>
      <c r="C128" s="384" t="inlineStr">
        <is>
          <t>20.2.04.04-0011</t>
        </is>
      </c>
      <c r="D128" s="441" t="inlineStr">
        <is>
          <t>Короб кабельный прямой перфорированный КПп-0,1/0,2-2</t>
        </is>
      </c>
      <c r="E128" s="434" t="inlineStr">
        <is>
          <t>шт</t>
        </is>
      </c>
      <c r="F128" s="387" t="n">
        <v>40</v>
      </c>
      <c r="G128" s="453" t="n">
        <v>361.4</v>
      </c>
      <c r="H128" s="339">
        <f>ROUND(F128*G128,2)</f>
        <v/>
      </c>
      <c r="I128" s="266" t="n"/>
    </row>
    <row r="129">
      <c r="A129" s="259" t="n">
        <v>113</v>
      </c>
      <c r="B129" s="426" t="n"/>
      <c r="C129" s="387" t="inlineStr">
        <is>
          <t>04.3.01.09-0014</t>
        </is>
      </c>
      <c r="D129" s="441" t="inlineStr">
        <is>
          <t>Раствор готовый кладочный цементный марки: 100</t>
        </is>
      </c>
      <c r="E129" s="434" t="inlineStr">
        <is>
          <t>м3</t>
        </is>
      </c>
      <c r="F129" s="387" t="n">
        <v>26.079</v>
      </c>
      <c r="G129" s="453" t="n">
        <v>519.8</v>
      </c>
      <c r="H129" s="339">
        <f>ROUND(F129*G129,2)</f>
        <v/>
      </c>
      <c r="I129" s="266" t="n"/>
    </row>
    <row r="130" ht="63.75" customHeight="1" s="381">
      <c r="A130" s="259" t="n">
        <v>114</v>
      </c>
      <c r="B130" s="426" t="n"/>
      <c r="C130" s="387" t="inlineStr">
        <is>
          <t>08.4.01.02-0013</t>
        </is>
      </c>
      <c r="D130" s="441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34" t="inlineStr">
        <is>
          <t>т</t>
        </is>
      </c>
      <c r="F130" s="387" t="n">
        <v>1.586</v>
      </c>
      <c r="G130" s="453" t="n">
        <v>6800</v>
      </c>
      <c r="H130" s="339">
        <f>ROUND(F130*G130,2)</f>
        <v/>
      </c>
      <c r="I130" s="266" t="n"/>
    </row>
    <row r="131" ht="63.75" customHeight="1" s="381">
      <c r="A131" s="259" t="n">
        <v>115</v>
      </c>
      <c r="B131" s="426" t="n"/>
      <c r="C131" s="387" t="inlineStr">
        <is>
          <t>21.1.08.03-0701</t>
        </is>
      </c>
      <c r="D131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34" t="inlineStr">
        <is>
          <t>1000 м</t>
        </is>
      </c>
      <c r="F131" s="387" t="n">
        <v>0.6</v>
      </c>
      <c r="G131" s="453" t="n">
        <v>15481.4</v>
      </c>
      <c r="H131" s="339">
        <f>ROUND(F131*G131,2)</f>
        <v/>
      </c>
      <c r="I131" s="266" t="n"/>
    </row>
    <row r="132" ht="38.25" customHeight="1" s="381">
      <c r="A132" s="259" t="n">
        <v>116</v>
      </c>
      <c r="B132" s="426" t="n"/>
      <c r="C132" s="384" t="inlineStr">
        <is>
          <t>20.2.04.04-0002</t>
        </is>
      </c>
      <c r="D132" s="441" t="inlineStr">
        <is>
          <t>Короб кабельный прямой из оцинкованный стали толщиной 1,5 мм, размер 2000х150х100 мм, 3-канальный</t>
        </is>
      </c>
      <c r="E132" s="434" t="inlineStr">
        <is>
          <t>шт</t>
        </is>
      </c>
      <c r="F132" s="387" t="n">
        <v>40</v>
      </c>
      <c r="G132" s="453" t="n">
        <v>209.4</v>
      </c>
      <c r="H132" s="339">
        <f>ROUND(F132*G132,2)</f>
        <v/>
      </c>
      <c r="I132" s="266" t="n"/>
    </row>
    <row r="133">
      <c r="A133" s="259" t="n">
        <v>117</v>
      </c>
      <c r="B133" s="426" t="n"/>
      <c r="C133" s="387" t="inlineStr">
        <is>
          <t>01.1.02.01-0003</t>
        </is>
      </c>
      <c r="D133" s="441" t="inlineStr">
        <is>
          <t>Асботекстолит марки Г</t>
        </is>
      </c>
      <c r="E133" s="434" t="inlineStr">
        <is>
          <t>т</t>
        </is>
      </c>
      <c r="F133" s="387" t="n">
        <v>0.048</v>
      </c>
      <c r="G133" s="453" t="n">
        <v>161000</v>
      </c>
      <c r="H133" s="339">
        <f>ROUND(F133*G133,2)</f>
        <v/>
      </c>
      <c r="I133" s="266" t="n"/>
    </row>
    <row r="134" ht="25.5" customHeight="1" s="381">
      <c r="A134" s="259" t="n">
        <v>118</v>
      </c>
      <c r="B134" s="426" t="n"/>
      <c r="C134" s="387" t="inlineStr">
        <is>
          <t>22.2.02.07-0002</t>
        </is>
      </c>
      <c r="D134" s="441" t="inlineStr">
        <is>
          <t>Конструкции стальные: отдельностоящих молниеотводов ОРУ</t>
        </is>
      </c>
      <c r="E134" s="434" t="inlineStr">
        <is>
          <t>т</t>
        </is>
      </c>
      <c r="F134" s="387" t="n">
        <v>0.6694</v>
      </c>
      <c r="G134" s="453" t="n">
        <v>9800</v>
      </c>
      <c r="H134" s="339">
        <f>ROUND(F134*G134,2)</f>
        <v/>
      </c>
      <c r="I134" s="266" t="n"/>
    </row>
    <row r="135" ht="25.5" customHeight="1" s="381">
      <c r="A135" s="259" t="n">
        <v>119</v>
      </c>
      <c r="B135" s="426" t="n"/>
      <c r="C135" s="387" t="inlineStr">
        <is>
          <t>08.4.03.02-0001</t>
        </is>
      </c>
      <c r="D135" s="441" t="inlineStr">
        <is>
          <t>Горячекатаная арматурная сталь гладкая класса А-I, диаметром: 6 мм</t>
        </is>
      </c>
      <c r="E135" s="434" t="inlineStr">
        <is>
          <t>т</t>
        </is>
      </c>
      <c r="F135" s="387" t="n">
        <v>0.86</v>
      </c>
      <c r="G135" s="453" t="n">
        <v>7418.82</v>
      </c>
      <c r="H135" s="339">
        <f>ROUND(F135*G135,2)</f>
        <v/>
      </c>
      <c r="I135" s="266" t="n"/>
    </row>
    <row r="136" ht="25.5" customHeight="1" s="381">
      <c r="A136" s="259" t="n">
        <v>120</v>
      </c>
      <c r="B136" s="426" t="n"/>
      <c r="C136" s="387" t="inlineStr">
        <is>
          <t>08.4.03.03-0031</t>
        </is>
      </c>
      <c r="D136" s="441" t="inlineStr">
        <is>
          <t>Горячекатаная арматурная сталь периодического профиля класса: А-III, диаметром 10 мм</t>
        </is>
      </c>
      <c r="E136" s="434" t="inlineStr">
        <is>
          <t>т</t>
        </is>
      </c>
      <c r="F136" s="387" t="n">
        <v>0.763</v>
      </c>
      <c r="G136" s="453" t="n">
        <v>8014.15</v>
      </c>
      <c r="H136" s="339">
        <f>ROUND(F136*G136,2)</f>
        <v/>
      </c>
      <c r="I136" s="266" t="n"/>
    </row>
    <row r="137">
      <c r="A137" s="259" t="n">
        <v>121</v>
      </c>
      <c r="B137" s="426" t="n"/>
      <c r="C137" s="387" t="inlineStr">
        <is>
          <t>01.3.02.01-0003</t>
        </is>
      </c>
      <c r="D137" s="441" t="inlineStr">
        <is>
          <t>Азот жидкий технический</t>
        </is>
      </c>
      <c r="E137" s="434" t="inlineStr">
        <is>
          <t>т</t>
        </is>
      </c>
      <c r="F137" s="387" t="n">
        <v>3</v>
      </c>
      <c r="G137" s="453" t="n">
        <v>1885.83</v>
      </c>
      <c r="H137" s="339">
        <f>ROUND(F137*G137,2)</f>
        <v/>
      </c>
      <c r="I137" s="266" t="n"/>
    </row>
    <row r="138" ht="25.5" customHeight="1" s="381">
      <c r="A138" s="259" t="n">
        <v>122</v>
      </c>
      <c r="B138" s="426" t="n"/>
      <c r="C138" s="384" t="inlineStr">
        <is>
          <t>21.1.06.08-0347</t>
        </is>
      </c>
      <c r="D138" s="441" t="inlineStr">
        <is>
          <t>Кабель силовой с алюминиевыми жилами АВВГнг-LS 5х25-1000</t>
        </is>
      </c>
      <c r="E138" s="434" t="inlineStr">
        <is>
          <t>м</t>
        </is>
      </c>
      <c r="F138" s="387" t="n">
        <v>200</v>
      </c>
      <c r="G138" s="453" t="n">
        <v>26.55</v>
      </c>
      <c r="H138" s="339">
        <f>ROUND(F138*G138,2)</f>
        <v/>
      </c>
      <c r="I138" s="266" t="n"/>
    </row>
    <row r="139" ht="25.5" customHeight="1" s="381">
      <c r="A139" s="259" t="n">
        <v>123</v>
      </c>
      <c r="B139" s="426" t="n"/>
      <c r="C139" s="384" t="inlineStr">
        <is>
          <t>20.2.03.03-0043</t>
        </is>
      </c>
      <c r="D139" s="441" t="inlineStr">
        <is>
          <t>Консоль кабельная усиленная сейсмостойкая горячеоцинкованная КУ-500</t>
        </is>
      </c>
      <c r="E139" s="434" t="inlineStr">
        <is>
          <t>шт</t>
        </is>
      </c>
      <c r="F139" s="387" t="n">
        <v>40</v>
      </c>
      <c r="G139" s="453" t="n">
        <v>132.79</v>
      </c>
      <c r="H139" s="339">
        <f>ROUND(F139*G139,2)</f>
        <v/>
      </c>
      <c r="I139" s="266" t="n"/>
    </row>
    <row r="140" ht="63.75" customFormat="1" customHeight="1" s="228">
      <c r="A140" s="259" t="n">
        <v>124</v>
      </c>
      <c r="B140" s="426" t="n"/>
      <c r="C140" s="387" t="inlineStr">
        <is>
          <t>21.1.06.09-0178</t>
        </is>
      </c>
      <c r="D140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34" t="inlineStr">
        <is>
          <t>1000 м</t>
        </is>
      </c>
      <c r="F140" s="387" t="n">
        <v>0.2</v>
      </c>
      <c r="G140" s="453" t="n">
        <v>25431.81</v>
      </c>
      <c r="H140" s="339">
        <f>ROUND(F140*G140,2)</f>
        <v/>
      </c>
      <c r="I140" s="266" t="n"/>
    </row>
    <row r="141">
      <c r="A141" s="259" t="n">
        <v>125</v>
      </c>
      <c r="B141" s="426" t="n"/>
      <c r="C141" s="387" t="inlineStr">
        <is>
          <t>22.2.02.07-0004</t>
        </is>
      </c>
      <c r="D141" s="441" t="inlineStr">
        <is>
          <t>Конструкции стальные: прожекторных мачт ОРУ</t>
        </is>
      </c>
      <c r="E141" s="434" t="inlineStr">
        <is>
          <t>т</t>
        </is>
      </c>
      <c r="F141" s="387" t="n">
        <v>0.3976</v>
      </c>
      <c r="G141" s="453" t="n">
        <v>12500</v>
      </c>
      <c r="H141" s="339">
        <f>ROUND(F141*G141,2)</f>
        <v/>
      </c>
      <c r="I141" s="266" t="n"/>
    </row>
    <row r="142" ht="25.5" customHeight="1" s="381">
      <c r="A142" s="259" t="n">
        <v>126</v>
      </c>
      <c r="B142" s="426" t="n"/>
      <c r="C142" s="387" t="inlineStr">
        <is>
          <t>08.4.03.03-0032</t>
        </is>
      </c>
      <c r="D142" s="441" t="inlineStr">
        <is>
          <t>Горячекатаная арматурная сталь периодического профиля класса: А-III, диаметром 12 мм</t>
        </is>
      </c>
      <c r="E142" s="434" t="inlineStr">
        <is>
          <t>т</t>
        </is>
      </c>
      <c r="F142" s="387" t="n">
        <v>0.579</v>
      </c>
      <c r="G142" s="453" t="n">
        <v>7997.23</v>
      </c>
      <c r="H142" s="339">
        <f>ROUND(F142*G142,2)</f>
        <v/>
      </c>
      <c r="I142" s="266" t="n"/>
      <c r="K142" s="262" t="n"/>
    </row>
    <row r="143" ht="25.5" customHeight="1" s="381">
      <c r="A143" s="259" t="n">
        <v>127</v>
      </c>
      <c r="B143" s="426" t="n"/>
      <c r="C143" s="384" t="inlineStr">
        <is>
          <t>20.2.03.03-0041</t>
        </is>
      </c>
      <c r="D143" s="441" t="inlineStr">
        <is>
          <t>Консоль кабельная усиленная сейсмостойкая горячеоцинкованная КУ-300</t>
        </is>
      </c>
      <c r="E143" s="434" t="inlineStr">
        <is>
          <t>шт</t>
        </is>
      </c>
      <c r="F143" s="387" t="n">
        <v>40</v>
      </c>
      <c r="G143" s="453" t="n">
        <v>110.25</v>
      </c>
      <c r="H143" s="339">
        <f>ROUND(F143*G143,2)</f>
        <v/>
      </c>
      <c r="I143" s="266" t="n"/>
      <c r="K143" s="262" t="n"/>
    </row>
    <row r="144">
      <c r="A144" s="259" t="n">
        <v>128</v>
      </c>
      <c r="B144" s="426" t="n"/>
      <c r="C144" s="387" t="inlineStr">
        <is>
          <t>01.7.19.04-0003</t>
        </is>
      </c>
      <c r="D144" s="441" t="inlineStr">
        <is>
          <t>Пластина техническая без тканевых прокладок</t>
        </is>
      </c>
      <c r="E144" s="434" t="inlineStr">
        <is>
          <t>т</t>
        </is>
      </c>
      <c r="F144" s="387" t="n">
        <v>0.081</v>
      </c>
      <c r="G144" s="453" t="n">
        <v>53400</v>
      </c>
      <c r="H144" s="339">
        <f>ROUND(F144*G144,2)</f>
        <v/>
      </c>
      <c r="I144" s="266" t="n"/>
      <c r="K144" s="262" t="n"/>
    </row>
    <row r="145">
      <c r="A145" s="259" t="n">
        <v>129</v>
      </c>
      <c r="B145" s="426" t="n"/>
      <c r="C145" s="387" t="inlineStr">
        <is>
          <t>20.1.01.02-0004</t>
        </is>
      </c>
      <c r="D145" s="441" t="inlineStr">
        <is>
          <t>Зажим аппаратный прессуемый: 2А4А-300-3</t>
        </is>
      </c>
      <c r="E145" s="434" t="inlineStr">
        <is>
          <t>100 шт</t>
        </is>
      </c>
      <c r="F145" s="387" t="n">
        <v>0.15</v>
      </c>
      <c r="G145" s="453" t="n">
        <v>28511</v>
      </c>
      <c r="H145" s="339">
        <f>ROUND(F145*G145,2)</f>
        <v/>
      </c>
    </row>
    <row r="146" ht="25.5" customHeight="1" s="381">
      <c r="A146" s="259" t="n">
        <v>130</v>
      </c>
      <c r="B146" s="426" t="n"/>
      <c r="C146" s="384" t="inlineStr">
        <is>
          <t>14.2.02.12-0801</t>
        </is>
      </c>
      <c r="D146" s="441" t="inlineStr">
        <is>
          <t>Пена противопожарная, марка "PROMAFOAM-C" (700 мл)</t>
        </is>
      </c>
      <c r="E146" s="434" t="inlineStr">
        <is>
          <t>шт</t>
        </is>
      </c>
      <c r="F146" s="387" t="n">
        <v>3</v>
      </c>
      <c r="G146" s="453" t="n">
        <v>357.6</v>
      </c>
      <c r="H146" s="339">
        <f>ROUND(F146*G146,2)</f>
        <v/>
      </c>
    </row>
    <row r="147">
      <c r="A147" s="259" t="n">
        <v>131</v>
      </c>
      <c r="B147" s="426" t="n"/>
      <c r="C147" s="384" t="inlineStr">
        <is>
          <t>21.1.04.03-0003</t>
        </is>
      </c>
      <c r="D147" s="441" t="inlineStr">
        <is>
          <t>Кабель телефонный ТГ 30х2х0,5</t>
        </is>
      </c>
      <c r="E147" s="434" t="inlineStr">
        <is>
          <t>1000 м</t>
        </is>
      </c>
      <c r="F147" s="387" t="n">
        <v>0.1</v>
      </c>
      <c r="G147" s="453" t="n">
        <v>40321.7</v>
      </c>
      <c r="H147" s="339">
        <f>ROUND(F147*G147,2)</f>
        <v/>
      </c>
    </row>
    <row r="148">
      <c r="A148" s="259" t="n">
        <v>132</v>
      </c>
      <c r="B148" s="426" t="n"/>
      <c r="C148" s="387" t="inlineStr">
        <is>
          <t>02.2.04.03-0003</t>
        </is>
      </c>
      <c r="D148" s="441" t="inlineStr">
        <is>
          <t>Смесь песчано-гравийная природная</t>
        </is>
      </c>
      <c r="E148" s="434" t="inlineStr">
        <is>
          <t>м3</t>
        </is>
      </c>
      <c r="F148" s="387" t="n">
        <v>65</v>
      </c>
      <c r="G148" s="453" t="n">
        <v>60</v>
      </c>
      <c r="H148" s="339">
        <f>ROUND(F148*G148,2)</f>
        <v/>
      </c>
    </row>
    <row r="149">
      <c r="A149" s="259" t="n">
        <v>133</v>
      </c>
      <c r="B149" s="426" t="n"/>
      <c r="C149" s="384" t="inlineStr">
        <is>
          <t>20.1.01.02-0004</t>
        </is>
      </c>
      <c r="D149" s="441" t="inlineStr">
        <is>
          <t>Зажим аппаратный прессуемый: 2А4А-300-3</t>
        </is>
      </c>
      <c r="E149" s="434" t="inlineStr">
        <is>
          <t>шт</t>
        </is>
      </c>
      <c r="F149" s="387" t="n">
        <v>15</v>
      </c>
      <c r="G149" s="453" t="n">
        <v>285.11</v>
      </c>
      <c r="H149" s="339">
        <f>ROUND(F149*G149,2)</f>
        <v/>
      </c>
    </row>
    <row r="150" ht="51" customHeight="1" s="381">
      <c r="A150" s="259" t="n">
        <v>134</v>
      </c>
      <c r="B150" s="426" t="n"/>
      <c r="C150" s="387" t="inlineStr">
        <is>
          <t>21.2.01.02-0094</t>
        </is>
      </c>
      <c r="D150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34" t="inlineStr">
        <is>
          <t>т</t>
        </is>
      </c>
      <c r="F150" s="387" t="n">
        <v>0.1134</v>
      </c>
      <c r="G150" s="453" t="n">
        <v>32758.86</v>
      </c>
      <c r="H150" s="339">
        <f>ROUND(F150*G150,2)</f>
        <v/>
      </c>
    </row>
    <row r="151" ht="38.25" customHeight="1" s="381">
      <c r="A151" s="259" t="n">
        <v>135</v>
      </c>
      <c r="B151" s="426" t="n"/>
      <c r="C151" s="387" t="inlineStr">
        <is>
          <t>08.4.01.01-0022</t>
        </is>
      </c>
      <c r="D151" s="44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34" t="inlineStr">
        <is>
          <t>т</t>
        </is>
      </c>
      <c r="F151" s="387" t="n">
        <v>0.3309</v>
      </c>
      <c r="G151" s="453" t="n">
        <v>10100</v>
      </c>
      <c r="H151" s="339">
        <f>ROUND(F151*G151,2)</f>
        <v/>
      </c>
    </row>
    <row r="152">
      <c r="A152" s="259" t="n">
        <v>136</v>
      </c>
      <c r="B152" s="426" t="n"/>
      <c r="C152" s="387" t="inlineStr">
        <is>
          <t>25.1.01.04-0031</t>
        </is>
      </c>
      <c r="D152" s="441" t="inlineStr">
        <is>
          <t>Шпалы непропитанные для железных дорог: 1 тип</t>
        </is>
      </c>
      <c r="E152" s="434" t="inlineStr">
        <is>
          <t>шт</t>
        </is>
      </c>
      <c r="F152" s="387" t="n">
        <v>12.3493</v>
      </c>
      <c r="G152" s="453" t="n">
        <v>266.67</v>
      </c>
      <c r="H152" s="339">
        <f>ROUND(F152*G152,2)</f>
        <v/>
      </c>
    </row>
    <row r="153" ht="38.25" customHeight="1" s="381">
      <c r="A153" s="259" t="n">
        <v>137</v>
      </c>
      <c r="B153" s="426" t="n"/>
      <c r="C153" s="384" t="inlineStr">
        <is>
          <t>20.2.04.05-0011</t>
        </is>
      </c>
      <c r="D153" s="441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34" t="inlineStr">
        <is>
          <t>шт</t>
        </is>
      </c>
      <c r="F153" s="387" t="n">
        <v>8</v>
      </c>
      <c r="G153" s="453" t="n">
        <v>354.56</v>
      </c>
      <c r="H153" s="339">
        <f>ROUND(F153*G153,2)</f>
        <v/>
      </c>
    </row>
    <row r="154" ht="25.5" customFormat="1" customHeight="1" s="228">
      <c r="A154" s="259" t="n">
        <v>138</v>
      </c>
      <c r="B154" s="426" t="n"/>
      <c r="C154" s="387" t="inlineStr">
        <is>
          <t>02.2.05.04-0080</t>
        </is>
      </c>
      <c r="D154" s="441" t="inlineStr">
        <is>
          <t>Щебень из природного камня для строительных работ марка: 400, фракция 5 (3)-10 мм</t>
        </is>
      </c>
      <c r="E154" s="434" t="inlineStr">
        <is>
          <t>м3</t>
        </is>
      </c>
      <c r="F154" s="387" t="n">
        <v>18.46</v>
      </c>
      <c r="G154" s="453" t="n">
        <v>131.08</v>
      </c>
      <c r="H154" s="339">
        <f>ROUND(F154*G154,2)</f>
        <v/>
      </c>
    </row>
    <row r="155" ht="25.5" customHeight="1" s="381">
      <c r="A155" s="259" t="n">
        <v>139</v>
      </c>
      <c r="B155" s="426" t="n"/>
      <c r="C155" s="387" t="inlineStr">
        <is>
          <t>10.1.02.03-0001</t>
        </is>
      </c>
      <c r="D155" s="441" t="inlineStr">
        <is>
          <t>Проволока алюминиевая (АМЦ) диаметром 1,4-1,8 мм</t>
        </is>
      </c>
      <c r="E155" s="434" t="inlineStr">
        <is>
          <t>т</t>
        </is>
      </c>
      <c r="F155" s="387" t="n">
        <v>0.0794</v>
      </c>
      <c r="G155" s="453" t="n">
        <v>30090</v>
      </c>
      <c r="H155" s="339">
        <f>ROUND(F155*G155,2)</f>
        <v/>
      </c>
    </row>
    <row r="156">
      <c r="A156" s="259" t="n">
        <v>140</v>
      </c>
      <c r="B156" s="426" t="n"/>
      <c r="C156" s="387" t="inlineStr">
        <is>
          <t>01.3.03.08-0021</t>
        </is>
      </c>
      <c r="D156" s="441" t="inlineStr">
        <is>
          <t>Углекислота</t>
        </is>
      </c>
      <c r="E156" s="434" t="inlineStr">
        <is>
          <t>кг</t>
        </is>
      </c>
      <c r="F156" s="387" t="n">
        <v>1240</v>
      </c>
      <c r="G156" s="453" t="n">
        <v>1.92</v>
      </c>
      <c r="H156" s="339">
        <f>ROUND(F156*G156,2)</f>
        <v/>
      </c>
      <c r="K156" s="262" t="n"/>
    </row>
    <row r="157" ht="63.75" customHeight="1" s="381">
      <c r="A157" s="259" t="n">
        <v>141</v>
      </c>
      <c r="B157" s="426" t="n"/>
      <c r="C157" s="387" t="inlineStr">
        <is>
          <t>07.2.07.12-0003</t>
        </is>
      </c>
      <c r="D157" s="441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34" t="inlineStr">
        <is>
          <t>т</t>
        </is>
      </c>
      <c r="F157" s="387" t="n">
        <v>0.211</v>
      </c>
      <c r="G157" s="453" t="n">
        <v>11255</v>
      </c>
      <c r="H157" s="339">
        <f>ROUND(F157*G157,2)</f>
        <v/>
      </c>
      <c r="K157" s="262" t="n"/>
    </row>
    <row r="158" ht="25.5" customHeight="1" s="381">
      <c r="A158" s="259" t="n">
        <v>142</v>
      </c>
      <c r="B158" s="426" t="n"/>
      <c r="C158" s="387" t="inlineStr">
        <is>
          <t>999-9950</t>
        </is>
      </c>
      <c r="D158" s="441" t="inlineStr">
        <is>
          <t>Вспомогательные ненормируемые ресурсы (2% от Оплаты труда рабочих)</t>
        </is>
      </c>
      <c r="E158" s="434" t="inlineStr">
        <is>
          <t>руб.</t>
        </is>
      </c>
      <c r="F158" s="387" t="n">
        <v>2354.811</v>
      </c>
      <c r="G158" s="453" t="n">
        <v>1</v>
      </c>
      <c r="H158" s="339">
        <f>ROUND(F158*G158,2)</f>
        <v/>
      </c>
      <c r="K158" s="262" t="n"/>
    </row>
    <row r="159" ht="25.5" customHeight="1" s="381">
      <c r="A159" s="259" t="n">
        <v>143</v>
      </c>
      <c r="B159" s="426" t="n"/>
      <c r="C159" s="387" t="inlineStr">
        <is>
          <t>10.3.02.03-0011</t>
        </is>
      </c>
      <c r="D159" s="441" t="inlineStr">
        <is>
          <t>Припои оловянно-свинцовые бессурьмянистые марки: ПОС30</t>
        </is>
      </c>
      <c r="E159" s="434" t="inlineStr">
        <is>
          <t>кг</t>
        </is>
      </c>
      <c r="F159" s="387" t="n">
        <v>33.347</v>
      </c>
      <c r="G159" s="453" t="n">
        <v>68.05</v>
      </c>
      <c r="H159" s="339">
        <f>ROUND(F159*G159,2)</f>
        <v/>
      </c>
      <c r="K159" s="262" t="n"/>
    </row>
    <row r="160" ht="25.5" customHeight="1" s="381">
      <c r="A160" s="259" t="n">
        <v>144</v>
      </c>
      <c r="B160" s="426" t="n"/>
      <c r="C160" s="387" t="inlineStr">
        <is>
          <t>01.7.03.04-0001</t>
        </is>
      </c>
      <c r="D160" s="441" t="inlineStr">
        <is>
          <t>Электроэнергия для подсушки трансформатора (приложение 8.3 к ТЕРм08)</t>
        </is>
      </c>
      <c r="E160" s="434" t="inlineStr">
        <is>
          <t>кВт-ч</t>
        </is>
      </c>
      <c r="F160" s="387" t="n">
        <v>5664</v>
      </c>
      <c r="G160" s="453" t="n">
        <v>0.4</v>
      </c>
      <c r="H160" s="339">
        <f>ROUND(F160*G160,2)</f>
        <v/>
      </c>
    </row>
    <row r="161">
      <c r="A161" s="259" t="n">
        <v>145</v>
      </c>
      <c r="B161" s="426" t="n"/>
      <c r="C161" s="387" t="inlineStr">
        <is>
          <t>11.2.13.04-0012</t>
        </is>
      </c>
      <c r="D161" s="441" t="inlineStr">
        <is>
          <t>Щиты: из досок толщиной 40 мм</t>
        </is>
      </c>
      <c r="E161" s="434" t="inlineStr">
        <is>
          <t>м2</t>
        </is>
      </c>
      <c r="F161" s="387" t="n">
        <v>39.12</v>
      </c>
      <c r="G161" s="453" t="n">
        <v>57.63</v>
      </c>
      <c r="H161" s="339">
        <f>ROUND(F161*G161,2)</f>
        <v/>
      </c>
    </row>
    <row r="162">
      <c r="A162" s="259" t="n">
        <v>146</v>
      </c>
      <c r="B162" s="426" t="n"/>
      <c r="C162" s="387" t="inlineStr">
        <is>
          <t>05.1.03.13-0183</t>
        </is>
      </c>
      <c r="D162" s="441" t="inlineStr">
        <is>
          <t>Ригели сборные железобетонные ВЛ и ОРУ</t>
        </is>
      </c>
      <c r="E162" s="434" t="inlineStr">
        <is>
          <t>м3</t>
        </is>
      </c>
      <c r="F162" s="387" t="n">
        <v>1.293</v>
      </c>
      <c r="G162" s="453" t="n">
        <v>1733.42</v>
      </c>
      <c r="H162" s="339">
        <f>ROUND(F162*G162,2)</f>
        <v/>
      </c>
    </row>
    <row r="163" ht="25.5" customHeight="1" s="381">
      <c r="A163" s="259" t="n">
        <v>147</v>
      </c>
      <c r="B163" s="426" t="n"/>
      <c r="C163" s="387" t="inlineStr">
        <is>
          <t>21.2.01.02-0141</t>
        </is>
      </c>
      <c r="D163" s="441" t="inlineStr">
        <is>
          <t>Провода неизолированные для воздушных линий электропередачи медные марки: М, сечением 4 мм2</t>
        </is>
      </c>
      <c r="E163" s="434" t="inlineStr">
        <is>
          <t>т</t>
        </is>
      </c>
      <c r="F163" s="387" t="n">
        <v>0.0222</v>
      </c>
      <c r="G163" s="453" t="n">
        <v>96440</v>
      </c>
      <c r="H163" s="339">
        <f>ROUND(F163*G163,2)</f>
        <v/>
      </c>
    </row>
    <row r="164">
      <c r="A164" s="259" t="n">
        <v>148</v>
      </c>
      <c r="B164" s="426" t="n"/>
      <c r="C164" s="387" t="inlineStr">
        <is>
          <t>02.1.01.01-0001</t>
        </is>
      </c>
      <c r="D164" s="441" t="inlineStr">
        <is>
          <t>Глина</t>
        </is>
      </c>
      <c r="E164" s="434" t="inlineStr">
        <is>
          <t>м3</t>
        </is>
      </c>
      <c r="F164" s="387" t="n">
        <v>24</v>
      </c>
      <c r="G164" s="453" t="n">
        <v>87.8</v>
      </c>
      <c r="H164" s="339">
        <f>ROUND(F164*G164,2)</f>
        <v/>
      </c>
    </row>
    <row r="165">
      <c r="A165" s="259" t="n">
        <v>149</v>
      </c>
      <c r="B165" s="426" t="n"/>
      <c r="C165" s="384" t="inlineStr">
        <is>
          <t>26.1.02.04-0006</t>
        </is>
      </c>
      <c r="D165" s="441" t="inlineStr">
        <is>
          <t>Прокладки под подкладки удлиненные</t>
        </is>
      </c>
      <c r="E165" s="434" t="inlineStr">
        <is>
          <t>шт</t>
        </is>
      </c>
      <c r="F165" s="387" t="n">
        <v>80</v>
      </c>
      <c r="G165" s="453" t="n">
        <v>30.82</v>
      </c>
      <c r="H165" s="339">
        <f>ROUND(F165*G165,2)</f>
        <v/>
      </c>
    </row>
    <row r="166">
      <c r="A166" s="259" t="n">
        <v>150</v>
      </c>
      <c r="B166" s="426" t="n"/>
      <c r="C166" s="387" t="inlineStr">
        <is>
          <t>01.7.11.07-0054</t>
        </is>
      </c>
      <c r="D166" s="441" t="inlineStr">
        <is>
          <t>Электроды диаметром: 6 мм Э42</t>
        </is>
      </c>
      <c r="E166" s="434" t="inlineStr">
        <is>
          <t>т</t>
        </is>
      </c>
      <c r="F166" s="387" t="n">
        <v>0.2147</v>
      </c>
      <c r="G166" s="453" t="n">
        <v>9424</v>
      </c>
      <c r="H166" s="339">
        <f>ROUND(F166*G166,2)</f>
        <v/>
      </c>
    </row>
    <row r="167" ht="25.5" customHeight="1" s="381">
      <c r="A167" s="259" t="n">
        <v>151</v>
      </c>
      <c r="B167" s="426" t="n"/>
      <c r="C167" s="387" t="inlineStr">
        <is>
          <t>07.2.07.04-0007</t>
        </is>
      </c>
      <c r="D167" s="441" t="inlineStr">
        <is>
          <t>Конструкции стальные индивидуальные: решетчатые сварные массой до 0,1 т</t>
        </is>
      </c>
      <c r="E167" s="434" t="inlineStr">
        <is>
          <t>т</t>
        </is>
      </c>
      <c r="F167" s="387" t="n">
        <v>0.1745</v>
      </c>
      <c r="G167" s="453" t="n">
        <v>11500</v>
      </c>
      <c r="H167" s="339">
        <f>ROUND(F167*G167,2)</f>
        <v/>
      </c>
    </row>
    <row r="168" ht="25.5" customHeight="1" s="381">
      <c r="A168" s="259" t="n">
        <v>152</v>
      </c>
      <c r="B168" s="426" t="n"/>
      <c r="C168" s="387" t="inlineStr">
        <is>
          <t>20.2.04.04-0052</t>
        </is>
      </c>
      <c r="D168" s="441" t="inlineStr">
        <is>
          <t>Секция угловая трехканальная оцинкованная СУО 400х80</t>
        </is>
      </c>
      <c r="E168" s="434" t="inlineStr">
        <is>
          <t>шт</t>
        </is>
      </c>
      <c r="F168" s="387" t="n">
        <v>6</v>
      </c>
      <c r="G168" s="453" t="n">
        <v>317.02</v>
      </c>
      <c r="H168" s="339">
        <f>ROUND(F168*G168,2)</f>
        <v/>
      </c>
    </row>
    <row r="169">
      <c r="A169" s="259" t="n">
        <v>153</v>
      </c>
      <c r="B169" s="426" t="n"/>
      <c r="C169" s="387" t="inlineStr">
        <is>
          <t>01.3.02.09-0022</t>
        </is>
      </c>
      <c r="D169" s="441" t="inlineStr">
        <is>
          <t>Пропан-бутан, смесь техническая</t>
        </is>
      </c>
      <c r="E169" s="434" t="inlineStr">
        <is>
          <t>кг</t>
        </is>
      </c>
      <c r="F169" s="387" t="n">
        <v>299.708</v>
      </c>
      <c r="G169" s="453" t="n">
        <v>6.09</v>
      </c>
      <c r="H169" s="339">
        <f>ROUND(F169*G169,2)</f>
        <v/>
      </c>
    </row>
    <row r="170">
      <c r="A170" s="259" t="n">
        <v>154</v>
      </c>
      <c r="B170" s="426" t="n"/>
      <c r="C170" s="387" t="inlineStr">
        <is>
          <t>01.7.11.07-0034</t>
        </is>
      </c>
      <c r="D170" s="441" t="inlineStr">
        <is>
          <t>Электроды диаметром: 4 мм Э42А</t>
        </is>
      </c>
      <c r="E170" s="434" t="inlineStr">
        <is>
          <t>кг</t>
        </is>
      </c>
      <c r="F170" s="387" t="n">
        <v>158.8514</v>
      </c>
      <c r="G170" s="453" t="n">
        <v>10.57</v>
      </c>
      <c r="H170" s="339">
        <f>ROUND(F170*G170,2)</f>
        <v/>
      </c>
    </row>
    <row r="171" ht="25.5" customHeight="1" s="381">
      <c r="A171" s="259" t="n">
        <v>155</v>
      </c>
      <c r="B171" s="426" t="n"/>
      <c r="C171" s="387" t="inlineStr">
        <is>
          <t>01.7.03.04-0001</t>
        </is>
      </c>
      <c r="D171" s="441" t="inlineStr">
        <is>
          <t>Электроэнергия для контрольного прогрева трансформатора (приложение 8.3 к ТЕРм08)</t>
        </is>
      </c>
      <c r="E171" s="434" t="inlineStr">
        <is>
          <t>кВт-ч</t>
        </is>
      </c>
      <c r="F171" s="387" t="n">
        <v>4032</v>
      </c>
      <c r="G171" s="453" t="n">
        <v>0.4</v>
      </c>
      <c r="H171" s="339">
        <f>ROUND(F171*G171,2)</f>
        <v/>
      </c>
      <c r="K171" s="262" t="n"/>
    </row>
    <row r="172" ht="25.5" customHeight="1" s="381">
      <c r="A172" s="259" t="n">
        <v>156</v>
      </c>
      <c r="B172" s="426" t="n"/>
      <c r="C172" s="387" t="inlineStr">
        <is>
          <t>05.1.01.09-0056</t>
        </is>
      </c>
      <c r="D172" s="441" t="inlineStr">
        <is>
          <t>Кольцо стеновое: КС10.9 /бетон В15 (М200), объем 0,24 м3, расход ар-ры 5,66 кг/ (серия 3.900.1-14)</t>
        </is>
      </c>
      <c r="E172" s="434" t="inlineStr">
        <is>
          <t>шт</t>
        </is>
      </c>
      <c r="F172" s="387" t="n">
        <v>4</v>
      </c>
      <c r="G172" s="453" t="n">
        <v>362.1</v>
      </c>
      <c r="H172" s="339">
        <f>ROUND(F172*G172,2)</f>
        <v/>
      </c>
      <c r="K172" s="262" t="n"/>
    </row>
    <row r="173" ht="25.5" customHeight="1" s="381">
      <c r="A173" s="259" t="n">
        <v>157</v>
      </c>
      <c r="B173" s="426" t="n"/>
      <c r="C173" s="387" t="inlineStr">
        <is>
          <t>08.4.03.02-0002</t>
        </is>
      </c>
      <c r="D173" s="441" t="inlineStr">
        <is>
          <t>Горячекатаная арматурная сталь гладкая класса А-I, диаметром: 8 мм</t>
        </is>
      </c>
      <c r="E173" s="434" t="inlineStr">
        <is>
          <t>т</t>
        </is>
      </c>
      <c r="F173" s="387" t="n">
        <v>0.213</v>
      </c>
      <c r="G173" s="453" t="n">
        <v>6780</v>
      </c>
      <c r="H173" s="339">
        <f>ROUND(F173*G173,2)</f>
        <v/>
      </c>
    </row>
    <row r="174">
      <c r="A174" s="259" t="n">
        <v>158</v>
      </c>
      <c r="B174" s="426" t="n"/>
      <c r="C174" s="387" t="inlineStr">
        <is>
          <t>05.1.02.03-0001</t>
        </is>
      </c>
      <c r="D174" s="441" t="inlineStr">
        <is>
          <t>Бруски железобетонные для прокладки лотков</t>
        </is>
      </c>
      <c r="E174" s="434" t="inlineStr">
        <is>
          <t>м3</t>
        </is>
      </c>
      <c r="F174" s="387" t="n">
        <v>0.8</v>
      </c>
      <c r="G174" s="453" t="n">
        <v>1684.93</v>
      </c>
      <c r="H174" s="339">
        <f>ROUND(F174*G174,2)</f>
        <v/>
      </c>
    </row>
    <row r="175" ht="51" customHeight="1" s="381">
      <c r="A175" s="259" t="n">
        <v>159</v>
      </c>
      <c r="B175" s="426" t="n"/>
      <c r="C175" s="387" t="inlineStr">
        <is>
          <t>08.2.02.11-0027</t>
        </is>
      </c>
      <c r="D175" s="441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34" t="inlineStr">
        <is>
          <t>10 м</t>
        </is>
      </c>
      <c r="F175" s="387" t="n">
        <v>4.72</v>
      </c>
      <c r="G175" s="453" t="n">
        <v>282.35</v>
      </c>
      <c r="H175" s="339">
        <f>ROUND(F175*G175,2)</f>
        <v/>
      </c>
    </row>
    <row r="176">
      <c r="A176" s="259" t="n">
        <v>160</v>
      </c>
      <c r="B176" s="426" t="n"/>
      <c r="C176" s="387" t="inlineStr">
        <is>
          <t>14.5.09.01-0003</t>
        </is>
      </c>
      <c r="D176" s="441" t="inlineStr">
        <is>
          <t>Ацетон технический, сорт высший</t>
        </is>
      </c>
      <c r="E176" s="434" t="inlineStr">
        <is>
          <t>т</t>
        </is>
      </c>
      <c r="F176" s="387" t="n">
        <v>0.14</v>
      </c>
      <c r="G176" s="453" t="n">
        <v>9360</v>
      </c>
      <c r="H176" s="339">
        <f>ROUND(F176*G176,2)</f>
        <v/>
      </c>
    </row>
    <row r="177">
      <c r="A177" s="259" t="n">
        <v>161</v>
      </c>
      <c r="B177" s="426" t="n"/>
      <c r="C177" s="387" t="inlineStr">
        <is>
          <t>01.7.20.08-0102</t>
        </is>
      </c>
      <c r="D177" s="441" t="inlineStr">
        <is>
          <t>Миткаль «Т-2» суровый (суровье)</t>
        </is>
      </c>
      <c r="E177" s="434" t="inlineStr">
        <is>
          <t>10 м</t>
        </is>
      </c>
      <c r="F177" s="387" t="n">
        <v>16.883</v>
      </c>
      <c r="G177" s="453" t="n">
        <v>73.65000000000001</v>
      </c>
      <c r="H177" s="339">
        <f>ROUND(F177*G177,2)</f>
        <v/>
      </c>
    </row>
    <row r="178" ht="25.5" customHeight="1" s="381">
      <c r="A178" s="259" t="n">
        <v>162</v>
      </c>
      <c r="B178" s="426" t="n"/>
      <c r="C178" s="387" t="inlineStr">
        <is>
          <t>11.1.03.06-0095</t>
        </is>
      </c>
      <c r="D178" s="441" t="inlineStr">
        <is>
          <t>Доски обрезные хвойных пород длиной: 4-6,5 м, шириной 75-150 мм, толщиной 44 мм и более, III сорта</t>
        </is>
      </c>
      <c r="E178" s="434" t="inlineStr">
        <is>
          <t>м3</t>
        </is>
      </c>
      <c r="F178" s="387" t="n">
        <v>1.0078</v>
      </c>
      <c r="G178" s="453" t="n">
        <v>1056</v>
      </c>
      <c r="H178" s="339">
        <f>ROUND(F178*G178,2)</f>
        <v/>
      </c>
    </row>
    <row r="179" ht="25.5" customHeight="1" s="381">
      <c r="A179" s="259" t="n">
        <v>163</v>
      </c>
      <c r="B179" s="426" t="n"/>
      <c r="C179" s="384" t="inlineStr">
        <is>
          <t>20.2.04.05-0001</t>
        </is>
      </c>
      <c r="D179" s="441" t="inlineStr">
        <is>
          <t>Короб кабельный тройниковый У1094 У3, размер 200х100х542 м</t>
        </is>
      </c>
      <c r="E179" s="434" t="inlineStr">
        <is>
          <t>шт</t>
        </is>
      </c>
      <c r="F179" s="387" t="n">
        <v>4</v>
      </c>
      <c r="G179" s="453" t="n">
        <v>263.64</v>
      </c>
      <c r="H179" s="339">
        <f>ROUND(F179*G179,2)</f>
        <v/>
      </c>
    </row>
    <row r="180" ht="38.25" customHeight="1" s="381">
      <c r="A180" s="259" t="n">
        <v>164</v>
      </c>
      <c r="B180" s="426" t="n"/>
      <c r="C180" s="384" t="inlineStr">
        <is>
          <t>24.3.03.05-0036</t>
        </is>
      </c>
      <c r="D180" s="441" t="inlineStr">
        <is>
          <t>Трубы полиэтиленовые гибкие гофрированные тяжелые с протяжкой, номинальный внутренний диаметр 50 мм</t>
        </is>
      </c>
      <c r="E180" s="434" t="inlineStr">
        <is>
          <t>м</t>
        </is>
      </c>
      <c r="F180" s="387" t="n">
        <v>30</v>
      </c>
      <c r="G180" s="453" t="n">
        <v>24.89</v>
      </c>
      <c r="H180" s="339">
        <f>ROUND(F180*G180,2)</f>
        <v/>
      </c>
    </row>
    <row r="181" ht="25.5" customHeight="1" s="381">
      <c r="A181" s="259" t="n">
        <v>165</v>
      </c>
      <c r="B181" s="426" t="n"/>
      <c r="C181" s="387" t="inlineStr">
        <is>
          <t>01.7.05.04-0007</t>
        </is>
      </c>
      <c r="D181" s="441" t="inlineStr">
        <is>
          <t>Лакоткани хлопчатобумажные: на перкале В, марки ЛХММ-105, шириной 800-850 мм, толщиной 0,24 мм</t>
        </is>
      </c>
      <c r="E181" s="434" t="inlineStr">
        <is>
          <t>м2</t>
        </is>
      </c>
      <c r="F181" s="387" t="n">
        <v>6</v>
      </c>
      <c r="G181" s="453" t="n">
        <v>167.3</v>
      </c>
      <c r="H181" s="339">
        <f>ROUND(F181*G181,2)</f>
        <v/>
      </c>
    </row>
    <row r="182">
      <c r="A182" s="259" t="n">
        <v>166</v>
      </c>
      <c r="B182" s="426" t="n"/>
      <c r="C182" s="387" t="inlineStr">
        <is>
          <t>11.2.13.04-0011</t>
        </is>
      </c>
      <c r="D182" s="441" t="inlineStr">
        <is>
          <t>Щиты: из досок толщиной 25 мм</t>
        </is>
      </c>
      <c r="E182" s="434" t="inlineStr">
        <is>
          <t>м2</t>
        </is>
      </c>
      <c r="F182" s="387" t="n">
        <v>27.5876</v>
      </c>
      <c r="G182" s="453" t="n">
        <v>35.53</v>
      </c>
      <c r="H182" s="339">
        <f>ROUND(F182*G182,2)</f>
        <v/>
      </c>
    </row>
    <row r="183">
      <c r="A183" s="259" t="n">
        <v>167</v>
      </c>
      <c r="B183" s="426" t="n"/>
      <c r="C183" s="387" t="inlineStr">
        <is>
          <t>01.7.20.08-0031</t>
        </is>
      </c>
      <c r="D183" s="441" t="inlineStr">
        <is>
          <t>Бязь суровая арт. 6804</t>
        </is>
      </c>
      <c r="E183" s="434" t="inlineStr">
        <is>
          <t>10 м2</t>
        </is>
      </c>
      <c r="F183" s="387" t="n">
        <v>12.304</v>
      </c>
      <c r="G183" s="453" t="n">
        <v>79.09999999999999</v>
      </c>
      <c r="H183" s="339">
        <f>ROUND(F183*G183,2)</f>
        <v/>
      </c>
    </row>
    <row r="184" customFormat="1" s="228">
      <c r="A184" s="259" t="n">
        <v>168</v>
      </c>
      <c r="B184" s="426" t="n"/>
      <c r="C184" s="384" t="inlineStr">
        <is>
          <t>62.1.04.01-0005</t>
        </is>
      </c>
      <c r="D184" s="441" t="inlineStr">
        <is>
          <t>Датчик-реле уровня POC-301</t>
        </is>
      </c>
      <c r="E184" s="434" t="inlineStr">
        <is>
          <t>шт</t>
        </is>
      </c>
      <c r="F184" s="387" t="n">
        <v>1</v>
      </c>
      <c r="G184" s="453" t="n">
        <v>1378.77</v>
      </c>
      <c r="H184" s="339">
        <f>ROUND(F184*G184,2)</f>
        <v/>
      </c>
    </row>
    <row r="185">
      <c r="A185" s="259" t="n">
        <v>169</v>
      </c>
      <c r="B185" s="426" t="n"/>
      <c r="C185" s="387" t="inlineStr">
        <is>
          <t>08.1.02.13-0010</t>
        </is>
      </c>
      <c r="D185" s="441" t="inlineStr">
        <is>
          <t>Рукава металлические диаметром: 25 мм МПГ-25</t>
        </is>
      </c>
      <c r="E185" s="434" t="inlineStr">
        <is>
          <t>м</t>
        </is>
      </c>
      <c r="F185" s="387" t="n">
        <v>70</v>
      </c>
      <c r="G185" s="453" t="n">
        <v>13.56</v>
      </c>
      <c r="H185" s="339">
        <f>ROUND(F185*G185,2)</f>
        <v/>
      </c>
    </row>
    <row r="186">
      <c r="A186" s="259" t="n">
        <v>170</v>
      </c>
      <c r="B186" s="426" t="n"/>
      <c r="C186" s="387" t="inlineStr">
        <is>
          <t>01.7.07.12-0024</t>
        </is>
      </c>
      <c r="D186" s="441" t="inlineStr">
        <is>
          <t>Пленка полиэтиленовая толщиной: 0,15 мм</t>
        </is>
      </c>
      <c r="E186" s="434" t="inlineStr">
        <is>
          <t>м2</t>
        </is>
      </c>
      <c r="F186" s="387" t="n">
        <v>254.465</v>
      </c>
      <c r="G186" s="453" t="n">
        <v>3.62</v>
      </c>
      <c r="H186" s="339">
        <f>ROUND(F186*G186,2)</f>
        <v/>
      </c>
      <c r="K186" s="262" t="n"/>
    </row>
    <row r="187">
      <c r="A187" s="259" t="n">
        <v>171</v>
      </c>
      <c r="B187" s="426" t="n"/>
      <c r="C187" s="387" t="inlineStr">
        <is>
          <t>08.1.02.06-0041</t>
        </is>
      </c>
      <c r="D187" s="441" t="inlineStr">
        <is>
          <t>Люки чугунные: легкий</t>
        </is>
      </c>
      <c r="E187" s="434" t="inlineStr">
        <is>
          <t>шт</t>
        </is>
      </c>
      <c r="F187" s="387" t="n">
        <v>2</v>
      </c>
      <c r="G187" s="453" t="n">
        <v>375</v>
      </c>
      <c r="H187" s="339">
        <f>ROUND(F187*G187,2)</f>
        <v/>
      </c>
      <c r="K187" s="262" t="n"/>
    </row>
    <row r="188" ht="25.5" customHeight="1" s="381">
      <c r="A188" s="259" t="n">
        <v>172</v>
      </c>
      <c r="B188" s="426" t="n"/>
      <c r="C188" s="387" t="inlineStr">
        <is>
          <t>07.2.05.01-0032</t>
        </is>
      </c>
      <c r="D188" s="441" t="inlineStr">
        <is>
          <t>Ограждения лестничных проемов, лестничные марши, пожарные лестницы</t>
        </is>
      </c>
      <c r="E188" s="434" t="inlineStr">
        <is>
          <t>т</t>
        </is>
      </c>
      <c r="F188" s="387" t="n">
        <v>0.097</v>
      </c>
      <c r="G188" s="453" t="n">
        <v>7571</v>
      </c>
      <c r="H188" s="339">
        <f>ROUND(F188*G188,2)</f>
        <v/>
      </c>
      <c r="K188" s="262" t="n"/>
    </row>
    <row r="189">
      <c r="A189" s="259" t="n">
        <v>173</v>
      </c>
      <c r="B189" s="426" t="n"/>
      <c r="C189" s="387" t="inlineStr">
        <is>
          <t>14.2.01.05-0003</t>
        </is>
      </c>
      <c r="D189" s="441" t="inlineStr">
        <is>
          <t>Композиция цинконаполнненая "Цинол"</t>
        </is>
      </c>
      <c r="E189" s="434" t="inlineStr">
        <is>
          <t>кг</t>
        </is>
      </c>
      <c r="F189" s="387" t="n">
        <v>6.2</v>
      </c>
      <c r="G189" s="453" t="n">
        <v>114.42</v>
      </c>
      <c r="H189" s="339">
        <f>ROUND(F189*G189,2)</f>
        <v/>
      </c>
      <c r="K189" s="262" t="n"/>
    </row>
    <row r="190">
      <c r="A190" s="259" t="n">
        <v>174</v>
      </c>
      <c r="B190" s="426" t="n"/>
      <c r="C190" s="387" t="inlineStr">
        <is>
          <t>12.2.03.11-0023</t>
        </is>
      </c>
      <c r="D190" s="441" t="inlineStr">
        <is>
          <t>Ткань стеклянная конструкционная марки: Т-11</t>
        </is>
      </c>
      <c r="E190" s="434" t="inlineStr">
        <is>
          <t>м2</t>
        </is>
      </c>
      <c r="F190" s="387" t="n">
        <v>33</v>
      </c>
      <c r="G190" s="453" t="n">
        <v>20.9</v>
      </c>
      <c r="H190" s="339">
        <f>ROUND(F190*G190,2)</f>
        <v/>
      </c>
    </row>
    <row r="191" ht="38.25" customHeight="1" s="381">
      <c r="A191" s="259" t="n">
        <v>175</v>
      </c>
      <c r="B191" s="426" t="n"/>
      <c r="C191" s="384" t="inlineStr">
        <is>
          <t>24.3.03.05-0036</t>
        </is>
      </c>
      <c r="D191" s="441" t="inlineStr">
        <is>
          <t>Трубы полиэтиленовые гибкие гофрированные тяжелые с протяжкой, номинальный внутренний диаметр 50 мм</t>
        </is>
      </c>
      <c r="E191" s="434" t="inlineStr">
        <is>
          <t>м</t>
        </is>
      </c>
      <c r="F191" s="387" t="n">
        <v>30</v>
      </c>
      <c r="G191" s="453" t="n">
        <v>24.89</v>
      </c>
      <c r="H191" s="339">
        <f>ROUND(F191*G191,2)</f>
        <v/>
      </c>
    </row>
    <row r="192">
      <c r="A192" s="259" t="n">
        <v>176</v>
      </c>
      <c r="B192" s="426" t="n"/>
      <c r="C192" s="387" t="inlineStr">
        <is>
          <t>01.7.15.10-0053</t>
        </is>
      </c>
      <c r="D192" s="441" t="inlineStr">
        <is>
          <t>Скобы: металлические</t>
        </is>
      </c>
      <c r="E192" s="434" t="inlineStr">
        <is>
          <t>кг</t>
        </is>
      </c>
      <c r="F192" s="387" t="n">
        <v>101.4</v>
      </c>
      <c r="G192" s="453" t="n">
        <v>6.4</v>
      </c>
      <c r="H192" s="339">
        <f>ROUND(F192*G192,2)</f>
        <v/>
      </c>
    </row>
    <row r="193">
      <c r="A193" s="259" t="n">
        <v>177</v>
      </c>
      <c r="B193" s="426" t="n"/>
      <c r="C193" s="387" t="inlineStr">
        <is>
          <t>01.7.17.11-0001</t>
        </is>
      </c>
      <c r="D193" s="441" t="inlineStr">
        <is>
          <t>Бумага шлифовальная</t>
        </is>
      </c>
      <c r="E193" s="434" t="inlineStr">
        <is>
          <t>кг</t>
        </is>
      </c>
      <c r="F193" s="387" t="n">
        <v>12.48</v>
      </c>
      <c r="G193" s="453" t="n">
        <v>50</v>
      </c>
      <c r="H193" s="339">
        <f>ROUND(F193*G193,2)</f>
        <v/>
      </c>
    </row>
    <row r="194">
      <c r="A194" s="259" t="n">
        <v>178</v>
      </c>
      <c r="B194" s="426" t="n"/>
      <c r="C194" s="387" t="inlineStr">
        <is>
          <t>14.4.02.09-0001</t>
        </is>
      </c>
      <c r="D194" s="441" t="inlineStr">
        <is>
          <t>Краска</t>
        </is>
      </c>
      <c r="E194" s="434" t="inlineStr">
        <is>
          <t>кг</t>
        </is>
      </c>
      <c r="F194" s="387" t="n">
        <v>20.565</v>
      </c>
      <c r="G194" s="453" t="n">
        <v>28.6</v>
      </c>
      <c r="H194" s="339">
        <f>ROUND(F194*G194,2)</f>
        <v/>
      </c>
    </row>
    <row r="195">
      <c r="A195" s="259" t="n">
        <v>179</v>
      </c>
      <c r="B195" s="426" t="n"/>
      <c r="C195" s="387" t="inlineStr">
        <is>
          <t>01.7.11.07-0032</t>
        </is>
      </c>
      <c r="D195" s="441" t="inlineStr">
        <is>
          <t>Электроды диаметром: 4 мм Э42</t>
        </is>
      </c>
      <c r="E195" s="434" t="inlineStr">
        <is>
          <t>т</t>
        </is>
      </c>
      <c r="F195" s="387" t="n">
        <v>0.0559</v>
      </c>
      <c r="G195" s="453" t="n">
        <v>10315.01</v>
      </c>
      <c r="H195" s="339">
        <f>ROUND(F195*G195,2)</f>
        <v/>
      </c>
    </row>
    <row r="196" ht="25.5" customHeight="1" s="381">
      <c r="A196" s="259" t="n">
        <v>180</v>
      </c>
      <c r="B196" s="426" t="n"/>
      <c r="C196" s="387" t="inlineStr">
        <is>
          <t>08.3.07.01-0076</t>
        </is>
      </c>
      <c r="D196" s="441" t="inlineStr">
        <is>
          <t>Сталь полосовая, марка стали: Ст3сп шириной 50-200 мм толщиной 4-5 мм</t>
        </is>
      </c>
      <c r="E196" s="434" t="inlineStr">
        <is>
          <t>т</t>
        </is>
      </c>
      <c r="F196" s="387" t="n">
        <v>0.114</v>
      </c>
      <c r="G196" s="453" t="n">
        <v>5000</v>
      </c>
      <c r="H196" s="339">
        <f>ROUND(F196*G196,2)</f>
        <v/>
      </c>
    </row>
    <row r="197" ht="25.5" customHeight="1" s="381">
      <c r="A197" s="259" t="n">
        <v>181</v>
      </c>
      <c r="B197" s="426" t="n"/>
      <c r="C197" s="387" t="inlineStr">
        <is>
          <t>04.1.02.05-0029</t>
        </is>
      </c>
      <c r="D197" s="441" t="inlineStr">
        <is>
          <t>Бетон тяжелый, крупность заполнителя: 10 мм, класс В25 (М350)</t>
        </is>
      </c>
      <c r="E197" s="434" t="inlineStr">
        <is>
          <t>м3</t>
        </is>
      </c>
      <c r="F197" s="387" t="n">
        <v>0.694</v>
      </c>
      <c r="G197" s="453" t="n">
        <v>748.04</v>
      </c>
      <c r="H197" s="339">
        <f>ROUND(F197*G197,2)</f>
        <v/>
      </c>
    </row>
    <row r="198">
      <c r="A198" s="259" t="n">
        <v>182</v>
      </c>
      <c r="B198" s="426" t="n"/>
      <c r="C198" s="387" t="inlineStr">
        <is>
          <t>01.7.15.06-0111</t>
        </is>
      </c>
      <c r="D198" s="441" t="inlineStr">
        <is>
          <t>Гвозди строительные</t>
        </is>
      </c>
      <c r="E198" s="434" t="inlineStr">
        <is>
          <t>т</t>
        </is>
      </c>
      <c r="F198" s="387" t="n">
        <v>0.0379</v>
      </c>
      <c r="G198" s="453" t="n">
        <v>11978</v>
      </c>
      <c r="H198" s="339">
        <f>ROUND(F198*G198,2)</f>
        <v/>
      </c>
    </row>
    <row r="199" customFormat="1" s="228">
      <c r="A199" s="259" t="n">
        <v>183</v>
      </c>
      <c r="B199" s="426" t="n"/>
      <c r="C199" s="387" t="inlineStr">
        <is>
          <t>25.2.01.01-0001</t>
        </is>
      </c>
      <c r="D199" s="441" t="inlineStr">
        <is>
          <t>Бирки-оконцеватели</t>
        </is>
      </c>
      <c r="E199" s="434" t="inlineStr">
        <is>
          <t>100 шт</t>
        </is>
      </c>
      <c r="F199" s="387" t="n">
        <v>6.809</v>
      </c>
      <c r="G199" s="453" t="n">
        <v>63</v>
      </c>
      <c r="H199" s="339">
        <f>ROUND(F199*G199,2)</f>
        <v/>
      </c>
    </row>
    <row r="200">
      <c r="A200" s="259" t="n">
        <v>184</v>
      </c>
      <c r="B200" s="426" t="n"/>
      <c r="C200" s="387" t="inlineStr">
        <is>
          <t>20.1.02.06-0001</t>
        </is>
      </c>
      <c r="D200" s="441" t="inlineStr">
        <is>
          <t>Жир паяльный</t>
        </is>
      </c>
      <c r="E200" s="434" t="inlineStr">
        <is>
          <t>кг</t>
        </is>
      </c>
      <c r="F200" s="387" t="n">
        <v>4.04</v>
      </c>
      <c r="G200" s="453" t="n">
        <v>100.8</v>
      </c>
      <c r="H200" s="339">
        <f>ROUND(F200*G200,2)</f>
        <v/>
      </c>
    </row>
    <row r="201">
      <c r="A201" s="259" t="n">
        <v>185</v>
      </c>
      <c r="B201" s="426" t="n"/>
      <c r="C201" s="387" t="inlineStr">
        <is>
          <t>20.2.09.13-0011</t>
        </is>
      </c>
      <c r="D201" s="441" t="inlineStr">
        <is>
          <t>Муфта</t>
        </is>
      </c>
      <c r="E201" s="434" t="inlineStr">
        <is>
          <t>шт</t>
        </is>
      </c>
      <c r="F201" s="387" t="n">
        <v>80</v>
      </c>
      <c r="G201" s="453" t="n">
        <v>5</v>
      </c>
      <c r="H201" s="339">
        <f>ROUND(F201*G201,2)</f>
        <v/>
      </c>
      <c r="K201" s="262" t="n"/>
    </row>
    <row r="202" ht="25.5" customHeight="1" s="381">
      <c r="A202" s="259" t="n">
        <v>186</v>
      </c>
      <c r="B202" s="426" t="n"/>
      <c r="C202" s="387" t="inlineStr">
        <is>
          <t>08.3.05.02-0101</t>
        </is>
      </c>
      <c r="D202" s="441" t="inlineStr">
        <is>
          <t>Сталь листовая углеродистая обыкновенного качества марки ВСт3пс5 толщиной: 4-6 мм</t>
        </is>
      </c>
      <c r="E202" s="434" t="inlineStr">
        <is>
          <t>т</t>
        </is>
      </c>
      <c r="F202" s="387" t="n">
        <v>0.06900000000000001</v>
      </c>
      <c r="G202" s="453" t="n">
        <v>5763</v>
      </c>
      <c r="H202" s="339">
        <f>ROUND(F202*G202,2)</f>
        <v/>
      </c>
      <c r="K202" s="262" t="n"/>
    </row>
    <row r="203" ht="25.5" customHeight="1" s="381">
      <c r="A203" s="259" t="n">
        <v>187</v>
      </c>
      <c r="B203" s="426" t="n"/>
      <c r="C203" s="387" t="inlineStr">
        <is>
          <t>11.1.03.05-0085</t>
        </is>
      </c>
      <c r="D203" s="441" t="inlineStr">
        <is>
          <t>Доски необрезные хвойных пород длиной: 4-6,5 м, все ширины, толщиной 44 мм и более, III сорта</t>
        </is>
      </c>
      <c r="E203" s="434" t="inlineStr">
        <is>
          <t>м3</t>
        </is>
      </c>
      <c r="F203" s="387" t="n">
        <v>0.5662</v>
      </c>
      <c r="G203" s="453" t="n">
        <v>684</v>
      </c>
      <c r="H203" s="339">
        <f>ROUND(F203*G203,2)</f>
        <v/>
      </c>
      <c r="K203" s="262" t="n"/>
    </row>
    <row r="204" ht="25.5" customHeight="1" s="381">
      <c r="A204" s="259" t="n">
        <v>188</v>
      </c>
      <c r="B204" s="426" t="n"/>
      <c r="C204" s="387" t="inlineStr">
        <is>
          <t>23.8.03.12-0011</t>
        </is>
      </c>
      <c r="D204" s="441" t="inlineStr">
        <is>
          <t>Фасонные стальные сварные части, диаметр: до 800 мм</t>
        </is>
      </c>
      <c r="E204" s="434" t="inlineStr">
        <is>
          <t>т</t>
        </is>
      </c>
      <c r="F204" s="387" t="n">
        <v>0.0653</v>
      </c>
      <c r="G204" s="453" t="n">
        <v>5500</v>
      </c>
      <c r="H204" s="339">
        <f>ROUND(F204*G204,2)</f>
        <v/>
      </c>
    </row>
    <row r="205">
      <c r="A205" s="259" t="n">
        <v>189</v>
      </c>
      <c r="B205" s="426" t="n"/>
      <c r="C205" s="387" t="inlineStr">
        <is>
          <t>01.3.02.08-0001</t>
        </is>
      </c>
      <c r="D205" s="441" t="inlineStr">
        <is>
          <t>Кислород технический: газообразный</t>
        </is>
      </c>
      <c r="E205" s="434" t="inlineStr">
        <is>
          <t>м3</t>
        </is>
      </c>
      <c r="F205" s="387" t="n">
        <v>53.6664</v>
      </c>
      <c r="G205" s="453" t="n">
        <v>6.22</v>
      </c>
      <c r="H205" s="339">
        <f>ROUND(F205*G205,2)</f>
        <v/>
      </c>
    </row>
    <row r="206" ht="51" customHeight="1" s="381">
      <c r="A206" s="259" t="n">
        <v>190</v>
      </c>
      <c r="B206" s="426" t="n"/>
      <c r="C206" s="384" t="inlineStr">
        <is>
          <t>20.5.02.06-0022</t>
        </is>
      </c>
      <c r="D206" s="44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34" t="inlineStr">
        <is>
          <t>10 шт</t>
        </is>
      </c>
      <c r="F206" s="387" t="n">
        <v>0.1</v>
      </c>
      <c r="G206" s="453" t="n">
        <v>3297.41</v>
      </c>
      <c r="H206" s="339">
        <f>ROUND(F206*G206,2)</f>
        <v/>
      </c>
    </row>
    <row r="207" ht="25.5" customHeight="1" s="381">
      <c r="A207" s="259" t="n">
        <v>191</v>
      </c>
      <c r="B207" s="426" t="n"/>
      <c r="C207" s="387" t="inlineStr">
        <is>
          <t>08.3.03.06-0002</t>
        </is>
      </c>
      <c r="D207" s="441" t="inlineStr">
        <is>
          <t>Проволока горячекатаная в мотках, диаметром 6,3-6,5 мм</t>
        </is>
      </c>
      <c r="E207" s="434" t="inlineStr">
        <is>
          <t>т</t>
        </is>
      </c>
      <c r="F207" s="387" t="n">
        <v>0.0688</v>
      </c>
      <c r="G207" s="453" t="n">
        <v>4455.2</v>
      </c>
      <c r="H207" s="339">
        <f>ROUND(F207*G207,2)</f>
        <v/>
      </c>
    </row>
    <row r="208">
      <c r="A208" s="259" t="n">
        <v>192</v>
      </c>
      <c r="B208" s="426" t="n"/>
      <c r="C208" s="387" t="inlineStr">
        <is>
          <t>01.7.15.03-0042</t>
        </is>
      </c>
      <c r="D208" s="441" t="inlineStr">
        <is>
          <t>Болты с гайками и шайбами строительные</t>
        </is>
      </c>
      <c r="E208" s="434" t="inlineStr">
        <is>
          <t>кг</t>
        </is>
      </c>
      <c r="F208" s="387" t="n">
        <v>32.5005</v>
      </c>
      <c r="G208" s="453" t="n">
        <v>9.039999999999999</v>
      </c>
      <c r="H208" s="339">
        <f>ROUND(F208*G208,2)</f>
        <v/>
      </c>
    </row>
    <row r="209" ht="25.5" customHeight="1" s="381">
      <c r="A209" s="259" t="n">
        <v>193</v>
      </c>
      <c r="B209" s="426" t="n"/>
      <c r="C209" s="387" t="inlineStr">
        <is>
          <t>11.1.02.04-0031</t>
        </is>
      </c>
      <c r="D209" s="441" t="inlineStr">
        <is>
          <t>Лесоматериалы круглые хвойных пород для строительства диаметром 14-24 см, длиной 3-6,5 м</t>
        </is>
      </c>
      <c r="E209" s="434" t="inlineStr">
        <is>
          <t>м3</t>
        </is>
      </c>
      <c r="F209" s="387" t="n">
        <v>0.4964</v>
      </c>
      <c r="G209" s="453" t="n">
        <v>558.33</v>
      </c>
      <c r="H209" s="339">
        <f>ROUND(F209*G209,2)</f>
        <v/>
      </c>
    </row>
    <row r="210">
      <c r="A210" s="259" t="n">
        <v>194</v>
      </c>
      <c r="B210" s="426" t="n"/>
      <c r="C210" s="387" t="inlineStr">
        <is>
          <t>01.3.01.07-0008</t>
        </is>
      </c>
      <c r="D210" s="441" t="inlineStr">
        <is>
          <t>Спирт этиловый ректификованный технический, сорт I</t>
        </is>
      </c>
      <c r="E210" s="434" t="inlineStr">
        <is>
          <t>т</t>
        </is>
      </c>
      <c r="F210" s="387" t="n">
        <v>0.007</v>
      </c>
      <c r="G210" s="453" t="n">
        <v>38890</v>
      </c>
      <c r="H210" s="339">
        <f>ROUND(F210*G210,2)</f>
        <v/>
      </c>
    </row>
    <row r="211" ht="25.5" customHeight="1" s="381">
      <c r="A211" s="259" t="n">
        <v>195</v>
      </c>
      <c r="B211" s="426" t="n"/>
      <c r="C211" s="387" t="inlineStr">
        <is>
          <t>01.7.06.05-0041</t>
        </is>
      </c>
      <c r="D211" s="441" t="inlineStr">
        <is>
          <t>Лента изоляционная прорезиненная односторонняя ширина 20 мм, толщина 0,25-0,35 мм</t>
        </is>
      </c>
      <c r="E211" s="434" t="inlineStr">
        <is>
          <t>кг</t>
        </is>
      </c>
      <c r="F211" s="387" t="n">
        <v>8.925000000000001</v>
      </c>
      <c r="G211" s="453" t="n">
        <v>30.4</v>
      </c>
      <c r="H211" s="339">
        <f>ROUND(F211*G211,2)</f>
        <v/>
      </c>
    </row>
    <row r="212">
      <c r="A212" s="259" t="n">
        <v>196</v>
      </c>
      <c r="B212" s="426" t="n"/>
      <c r="C212" s="387" t="inlineStr">
        <is>
          <t>01.7.20.08-0021</t>
        </is>
      </c>
      <c r="D212" s="441" t="inlineStr">
        <is>
          <t>Брезент</t>
        </is>
      </c>
      <c r="E212" s="434" t="inlineStr">
        <is>
          <t>м2</t>
        </is>
      </c>
      <c r="F212" s="387" t="n">
        <v>7.2</v>
      </c>
      <c r="G212" s="453" t="n">
        <v>37.43</v>
      </c>
      <c r="H212" s="339">
        <f>ROUND(F212*G212,2)</f>
        <v/>
      </c>
    </row>
    <row r="213">
      <c r="A213" s="259" t="n">
        <v>197</v>
      </c>
      <c r="B213" s="426" t="n"/>
      <c r="C213" s="387" t="inlineStr">
        <is>
          <t>01.7.15.14-0165</t>
        </is>
      </c>
      <c r="D213" s="441" t="inlineStr">
        <is>
          <t>Шурупы с полукруглой головкой: 4x40 мм</t>
        </is>
      </c>
      <c r="E213" s="434" t="inlineStr">
        <is>
          <t>т</t>
        </is>
      </c>
      <c r="F213" s="387" t="n">
        <v>0.0209</v>
      </c>
      <c r="G213" s="453" t="n">
        <v>12430</v>
      </c>
      <c r="H213" s="339">
        <f>ROUND(F213*G213,2)</f>
        <v/>
      </c>
    </row>
    <row r="214" ht="51" customHeight="1" s="381">
      <c r="A214" s="259" t="n">
        <v>198</v>
      </c>
      <c r="B214" s="426" t="n"/>
      <c r="C214" s="387" t="inlineStr">
        <is>
          <t>07.2.07.12-0006</t>
        </is>
      </c>
      <c r="D214" s="441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34" t="inlineStr">
        <is>
          <t>т</t>
        </is>
      </c>
      <c r="F214" s="387" t="n">
        <v>0.0244</v>
      </c>
      <c r="G214" s="453" t="n">
        <v>10045</v>
      </c>
      <c r="H214" s="339">
        <f>ROUND(F214*G214,2)</f>
        <v/>
      </c>
    </row>
    <row r="215">
      <c r="A215" s="259" t="n">
        <v>199</v>
      </c>
      <c r="B215" s="426" t="n"/>
      <c r="C215" s="387" t="inlineStr">
        <is>
          <t>08.3.03.04-0012</t>
        </is>
      </c>
      <c r="D215" s="441" t="inlineStr">
        <is>
          <t>Проволока светлая диаметром: 1,1 мм</t>
        </is>
      </c>
      <c r="E215" s="434" t="inlineStr">
        <is>
          <t>т</t>
        </is>
      </c>
      <c r="F215" s="387" t="n">
        <v>0.0239</v>
      </c>
      <c r="G215" s="453" t="n">
        <v>10200</v>
      </c>
      <c r="H215" s="339">
        <f>ROUND(F215*G215,2)</f>
        <v/>
      </c>
    </row>
    <row r="216">
      <c r="A216" s="259" t="n">
        <v>200</v>
      </c>
      <c r="B216" s="426" t="n"/>
      <c r="C216" s="387" t="inlineStr">
        <is>
          <t>14.4.03.03-0002</t>
        </is>
      </c>
      <c r="D216" s="441" t="inlineStr">
        <is>
          <t>Лак битумный: БТ-123</t>
        </is>
      </c>
      <c r="E216" s="434" t="inlineStr">
        <is>
          <t>т</t>
        </is>
      </c>
      <c r="F216" s="387" t="n">
        <v>0.0307</v>
      </c>
      <c r="G216" s="453" t="n">
        <v>7826.9</v>
      </c>
      <c r="H216" s="339">
        <f>ROUND(F216*G216,2)</f>
        <v/>
      </c>
    </row>
    <row r="217" ht="25.5" customHeight="1" s="381">
      <c r="A217" s="259" t="n">
        <v>201</v>
      </c>
      <c r="B217" s="426" t="n"/>
      <c r="C217" s="387" t="inlineStr">
        <is>
          <t>05.1.06.09-0087</t>
        </is>
      </c>
      <c r="D217" s="441" t="inlineStr">
        <is>
          <t>Плита перекрытия: ПП10-1 /бетон В15 (М200), объем 0,10 м3, расход ар-ры 8,38 кг/ (серия 3.900.1-14)</t>
        </is>
      </c>
      <c r="E217" s="434" t="inlineStr">
        <is>
          <t>шт</t>
        </is>
      </c>
      <c r="F217" s="387" t="n">
        <v>2</v>
      </c>
      <c r="G217" s="453" t="n">
        <v>119.5</v>
      </c>
      <c r="H217" s="339">
        <f>ROUND(F217*G217,2)</f>
        <v/>
      </c>
    </row>
    <row r="218">
      <c r="A218" s="259" t="n">
        <v>202</v>
      </c>
      <c r="B218" s="426" t="n"/>
      <c r="C218" s="387" t="inlineStr">
        <is>
          <t>01.2.01.02-0052</t>
        </is>
      </c>
      <c r="D218" s="441" t="inlineStr">
        <is>
          <t>Битумы нефтяные строительные марки: БН-70/30</t>
        </is>
      </c>
      <c r="E218" s="434" t="inlineStr">
        <is>
          <t>т</t>
        </is>
      </c>
      <c r="F218" s="387" t="n">
        <v>0.15</v>
      </c>
      <c r="G218" s="453" t="n">
        <v>1525.5</v>
      </c>
      <c r="H218" s="339">
        <f>ROUND(F218*G218,2)</f>
        <v/>
      </c>
    </row>
    <row r="219">
      <c r="A219" s="259" t="n">
        <v>203</v>
      </c>
      <c r="B219" s="426" t="n"/>
      <c r="C219" s="387" t="inlineStr">
        <is>
          <t>01.7.06.07-0001</t>
        </is>
      </c>
      <c r="D219" s="441" t="inlineStr">
        <is>
          <t>Лента К226</t>
        </is>
      </c>
      <c r="E219" s="434" t="inlineStr">
        <is>
          <t>100 м</t>
        </is>
      </c>
      <c r="F219" s="387" t="n">
        <v>1.8996</v>
      </c>
      <c r="G219" s="453" t="n">
        <v>120</v>
      </c>
      <c r="H219" s="339">
        <f>ROUND(F219*G219,2)</f>
        <v/>
      </c>
    </row>
    <row r="220" ht="25.5" customHeight="1" s="381">
      <c r="A220" s="259" t="n">
        <v>204</v>
      </c>
      <c r="B220" s="426" t="n"/>
      <c r="C220" s="387" t="inlineStr">
        <is>
          <t>14.2.02.07-0003</t>
        </is>
      </c>
      <c r="D220" s="441" t="inlineStr">
        <is>
          <t>Материал огнезащитный терморасширяющийся: "Огракс-НШ" для покрытия электрических кабелей</t>
        </is>
      </c>
      <c r="E220" s="434" t="inlineStr">
        <is>
          <t>кг</t>
        </is>
      </c>
      <c r="F220" s="387" t="n">
        <v>5</v>
      </c>
      <c r="G220" s="453" t="n">
        <v>45.1</v>
      </c>
      <c r="H220" s="339">
        <f>ROUND(F220*G220,2)</f>
        <v/>
      </c>
    </row>
    <row r="221">
      <c r="A221" s="259" t="n">
        <v>205</v>
      </c>
      <c r="B221" s="426" t="n"/>
      <c r="C221" s="387" t="inlineStr">
        <is>
          <t>01.7.03.01-0001</t>
        </is>
      </c>
      <c r="D221" s="441" t="inlineStr">
        <is>
          <t>Вода</t>
        </is>
      </c>
      <c r="E221" s="434" t="inlineStr">
        <is>
          <t>м3</t>
        </is>
      </c>
      <c r="F221" s="387" t="n">
        <v>90.7885</v>
      </c>
      <c r="G221" s="453" t="n">
        <v>2.44</v>
      </c>
      <c r="H221" s="339">
        <f>ROUND(F221*G221,2)</f>
        <v/>
      </c>
    </row>
    <row r="222">
      <c r="A222" s="259" t="n">
        <v>206</v>
      </c>
      <c r="B222" s="426" t="n"/>
      <c r="C222" s="387" t="inlineStr">
        <is>
          <t>18.5.08.09-0001</t>
        </is>
      </c>
      <c r="D222" s="441" t="inlineStr">
        <is>
          <t>Патрубки</t>
        </is>
      </c>
      <c r="E222" s="434" t="inlineStr">
        <is>
          <t>10 шт</t>
        </is>
      </c>
      <c r="F222" s="387" t="n">
        <v>0.7</v>
      </c>
      <c r="G222" s="453" t="n">
        <v>277.5</v>
      </c>
      <c r="H222" s="339">
        <f>ROUND(F222*G222,2)</f>
        <v/>
      </c>
    </row>
    <row r="223">
      <c r="A223" s="259" t="n">
        <v>207</v>
      </c>
      <c r="B223" s="426" t="n"/>
      <c r="C223" s="387" t="inlineStr">
        <is>
          <t>14.5.09.11-0101</t>
        </is>
      </c>
      <c r="D223" s="441" t="inlineStr">
        <is>
          <t>Уайт-спирит</t>
        </is>
      </c>
      <c r="E223" s="434" t="inlineStr">
        <is>
          <t>т</t>
        </is>
      </c>
      <c r="F223" s="387" t="n">
        <v>0.026</v>
      </c>
      <c r="G223" s="453" t="n">
        <v>6667</v>
      </c>
      <c r="H223" s="339">
        <f>ROUND(F223*G223,2)</f>
        <v/>
      </c>
    </row>
    <row r="224" ht="25.5" customHeight="1" s="381">
      <c r="A224" s="259" t="n">
        <v>208</v>
      </c>
      <c r="B224" s="426" t="n"/>
      <c r="C224" s="387" t="inlineStr">
        <is>
          <t>20.2.10.03-0002</t>
        </is>
      </c>
      <c r="D224" s="441" t="inlineStr">
        <is>
          <t>Наконечники кабельные: медные для электротехнических установок</t>
        </is>
      </c>
      <c r="E224" s="434" t="inlineStr">
        <is>
          <t>100 шт</t>
        </is>
      </c>
      <c r="F224" s="387" t="n">
        <v>0.0408</v>
      </c>
      <c r="G224" s="453" t="n">
        <v>3986</v>
      </c>
      <c r="H224" s="339">
        <f>ROUND(F224*G224,2)</f>
        <v/>
      </c>
    </row>
    <row r="225" ht="25.5" customHeight="1" s="381">
      <c r="A225" s="259" t="n">
        <v>209</v>
      </c>
      <c r="B225" s="426" t="n"/>
      <c r="C225" s="387" t="inlineStr">
        <is>
          <t>14.2.01.05-0001</t>
        </is>
      </c>
      <c r="D225" s="441" t="inlineStr">
        <is>
          <t>Композиция "Алпол" (на основе термопластичных полимеров)</t>
        </is>
      </c>
      <c r="E225" s="434" t="inlineStr">
        <is>
          <t>кг</t>
        </is>
      </c>
      <c r="F225" s="387" t="n">
        <v>2.6</v>
      </c>
      <c r="G225" s="453" t="n">
        <v>54.99</v>
      </c>
      <c r="H225" s="339">
        <f>ROUND(F225*G225,2)</f>
        <v/>
      </c>
    </row>
    <row r="226" ht="63.75" customHeight="1" s="381">
      <c r="A226" s="259" t="n">
        <v>210</v>
      </c>
      <c r="B226" s="426" t="n"/>
      <c r="C226" s="387" t="inlineStr">
        <is>
          <t>21.1.06.09-0152</t>
        </is>
      </c>
      <c r="D226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34" t="inlineStr">
        <is>
          <t>1000 м</t>
        </is>
      </c>
      <c r="F226" s="387" t="n">
        <v>0.02</v>
      </c>
      <c r="G226" s="453" t="n">
        <v>6920.41</v>
      </c>
      <c r="H226" s="339">
        <f>ROUND(F226*G226,2)</f>
        <v/>
      </c>
    </row>
    <row r="227">
      <c r="A227" s="259" t="n">
        <v>211</v>
      </c>
      <c r="B227" s="426" t="n"/>
      <c r="C227" s="387" t="inlineStr">
        <is>
          <t>01.7.07.29-0241</t>
        </is>
      </c>
      <c r="D227" s="441" t="inlineStr">
        <is>
          <t>Хомутик</t>
        </is>
      </c>
      <c r="E227" s="434" t="inlineStr">
        <is>
          <t>10 шт</t>
        </is>
      </c>
      <c r="F227" s="387" t="n">
        <v>1.8</v>
      </c>
      <c r="G227" s="453" t="n">
        <v>72</v>
      </c>
      <c r="H227" s="339">
        <f>ROUND(F227*G227,2)</f>
        <v/>
      </c>
    </row>
    <row r="228">
      <c r="A228" s="259" t="n">
        <v>212</v>
      </c>
      <c r="B228" s="426" t="n"/>
      <c r="C228" s="387" t="inlineStr">
        <is>
          <t>20.2.08.07-0033</t>
        </is>
      </c>
      <c r="D228" s="441" t="inlineStr">
        <is>
          <t>Скоба: У1078</t>
        </is>
      </c>
      <c r="E228" s="434" t="inlineStr">
        <is>
          <t>100 шт</t>
        </is>
      </c>
      <c r="F228" s="387" t="n">
        <v>0.2068</v>
      </c>
      <c r="G228" s="453" t="n">
        <v>617</v>
      </c>
      <c r="H228" s="339">
        <f>ROUND(F228*G228,2)</f>
        <v/>
      </c>
    </row>
    <row r="229" ht="51" customHeight="1" s="381">
      <c r="A229" s="259" t="n">
        <v>213</v>
      </c>
      <c r="B229" s="426" t="n"/>
      <c r="C229" s="387" t="inlineStr">
        <is>
          <t>21.2.01.02-0088</t>
        </is>
      </c>
      <c r="D229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34" t="inlineStr">
        <is>
          <t>т</t>
        </is>
      </c>
      <c r="F229" s="387" t="n">
        <v>0.00384</v>
      </c>
      <c r="G229" s="453" t="n">
        <v>31961.67</v>
      </c>
      <c r="H229" s="339">
        <f>ROUND(F229*G229,2)</f>
        <v/>
      </c>
    </row>
    <row r="230">
      <c r="A230" s="259" t="n">
        <v>214</v>
      </c>
      <c r="B230" s="426" t="n"/>
      <c r="C230" s="387" t="inlineStr">
        <is>
          <t>01.7.06.11-0021</t>
        </is>
      </c>
      <c r="D230" s="441" t="inlineStr">
        <is>
          <t>Лента ФУМ</t>
        </is>
      </c>
      <c r="E230" s="434" t="inlineStr">
        <is>
          <t>кг</t>
        </is>
      </c>
      <c r="F230" s="387" t="n">
        <v>0.228</v>
      </c>
      <c r="G230" s="453" t="n">
        <v>444</v>
      </c>
      <c r="H230" s="339">
        <f>ROUND(F230*G230,2)</f>
        <v/>
      </c>
    </row>
    <row r="231" ht="25.5" customHeight="1" s="381">
      <c r="A231" s="259" t="n">
        <v>215</v>
      </c>
      <c r="B231" s="426" t="n"/>
      <c r="C231" s="387" t="inlineStr">
        <is>
          <t>01.7.15.03-0034</t>
        </is>
      </c>
      <c r="D231" s="441" t="inlineStr">
        <is>
          <t>Болты с гайками и шайбами оцинкованные, диаметр: 12 мм</t>
        </is>
      </c>
      <c r="E231" s="434" t="inlineStr">
        <is>
          <t>кг</t>
        </is>
      </c>
      <c r="F231" s="387" t="n">
        <v>3.4</v>
      </c>
      <c r="G231" s="453" t="n">
        <v>25.76</v>
      </c>
      <c r="H231" s="339">
        <f>ROUND(F231*G231,2)</f>
        <v/>
      </c>
    </row>
    <row r="232" ht="25.5" customHeight="1" s="381">
      <c r="A232" s="259" t="n">
        <v>216</v>
      </c>
      <c r="B232" s="426" t="n"/>
      <c r="C232" s="387" t="inlineStr">
        <is>
          <t>04.3.01.09-0023</t>
        </is>
      </c>
      <c r="D232" s="441" t="inlineStr">
        <is>
          <t>Раствор готовый отделочный тяжелый,: цементный 1:3</t>
        </is>
      </c>
      <c r="E232" s="434" t="inlineStr">
        <is>
          <t>м3</t>
        </is>
      </c>
      <c r="F232" s="387" t="n">
        <v>0.1583</v>
      </c>
      <c r="G232" s="453" t="n">
        <v>497</v>
      </c>
      <c r="H232" s="339">
        <f>ROUND(F232*G232,2)</f>
        <v/>
      </c>
    </row>
    <row r="233" ht="25.5" customHeight="1" s="381">
      <c r="A233" s="259" t="n">
        <v>217</v>
      </c>
      <c r="B233" s="426" t="n"/>
      <c r="C233" s="387" t="inlineStr">
        <is>
          <t>01.1.02.02-0021</t>
        </is>
      </c>
      <c r="D233" s="441" t="inlineStr">
        <is>
          <t>Бумага асбестовая электроизоляционная марки: БЭ толщиной 0,2-0,3 мм</t>
        </is>
      </c>
      <c r="E233" s="434" t="inlineStr">
        <is>
          <t>т</t>
        </is>
      </c>
      <c r="F233" s="387" t="n">
        <v>0.0068</v>
      </c>
      <c r="G233" s="453" t="n">
        <v>11549</v>
      </c>
      <c r="H233" s="339">
        <f>ROUND(F233*G233,2)</f>
        <v/>
      </c>
    </row>
    <row r="234">
      <c r="A234" s="259" t="n">
        <v>218</v>
      </c>
      <c r="B234" s="426" t="n"/>
      <c r="C234" s="387" t="inlineStr">
        <is>
          <t>08.1.02.11-0001</t>
        </is>
      </c>
      <c r="D234" s="441" t="inlineStr">
        <is>
          <t>Поковки из квадратных заготовок, масса: 1,8 кг</t>
        </is>
      </c>
      <c r="E234" s="434" t="inlineStr">
        <is>
          <t>т</t>
        </is>
      </c>
      <c r="F234" s="387" t="n">
        <v>0.013</v>
      </c>
      <c r="G234" s="453" t="n">
        <v>5989</v>
      </c>
      <c r="H234" s="339">
        <f>ROUND(F234*G234,2)</f>
        <v/>
      </c>
    </row>
    <row r="235">
      <c r="A235" s="259" t="n">
        <v>219</v>
      </c>
      <c r="B235" s="426" t="n"/>
      <c r="C235" s="387" t="inlineStr">
        <is>
          <t>01.7.02.07-0011</t>
        </is>
      </c>
      <c r="D235" s="441" t="inlineStr">
        <is>
          <t>Прессшпан листовой, марки А</t>
        </is>
      </c>
      <c r="E235" s="434" t="inlineStr">
        <is>
          <t>кг</t>
        </is>
      </c>
      <c r="F235" s="387" t="n">
        <v>1.475</v>
      </c>
      <c r="G235" s="453" t="n">
        <v>47.57</v>
      </c>
      <c r="H235" s="339">
        <f>ROUND(F235*G235,2)</f>
        <v/>
      </c>
    </row>
    <row r="236">
      <c r="A236" s="259" t="n">
        <v>220</v>
      </c>
      <c r="B236" s="426" t="n"/>
      <c r="C236" s="387" t="inlineStr">
        <is>
          <t>03.1.02.03-0011</t>
        </is>
      </c>
      <c r="D236" s="441" t="inlineStr">
        <is>
          <t>Известь строительная: негашеная комовая, сорт I</t>
        </is>
      </c>
      <c r="E236" s="434" t="inlineStr">
        <is>
          <t>т</t>
        </is>
      </c>
      <c r="F236" s="387" t="n">
        <v>0.0925</v>
      </c>
      <c r="G236" s="453" t="n">
        <v>734.5</v>
      </c>
      <c r="H236" s="339">
        <f>ROUND(F236*G236,2)</f>
        <v/>
      </c>
    </row>
    <row r="237" ht="25.5" customHeight="1" s="381">
      <c r="A237" s="259" t="n">
        <v>221</v>
      </c>
      <c r="B237" s="426" t="n"/>
      <c r="C237" s="387" t="inlineStr">
        <is>
          <t>11.1.03.06-0087</t>
        </is>
      </c>
      <c r="D237" s="441" t="inlineStr">
        <is>
          <t>Доски обрезные хвойных пород длиной: 4-6,5 м, шириной 75-150 мм, толщиной 25 мм, III сорта</t>
        </is>
      </c>
      <c r="E237" s="434" t="inlineStr">
        <is>
          <t>м3</t>
        </is>
      </c>
      <c r="F237" s="387" t="n">
        <v>0.0599</v>
      </c>
      <c r="G237" s="453" t="n">
        <v>1100</v>
      </c>
      <c r="H237" s="339">
        <f>ROUND(F237*G237,2)</f>
        <v/>
      </c>
    </row>
    <row r="238">
      <c r="A238" s="259" t="n">
        <v>222</v>
      </c>
      <c r="B238" s="426" t="n"/>
      <c r="C238" s="387" t="inlineStr">
        <is>
          <t>01.7.15.07-0014</t>
        </is>
      </c>
      <c r="D238" s="441" t="inlineStr">
        <is>
          <t>Дюбели распорные полипропиленовые</t>
        </is>
      </c>
      <c r="E238" s="434" t="inlineStr">
        <is>
          <t>100 шт</t>
        </is>
      </c>
      <c r="F238" s="387" t="n">
        <v>0.759</v>
      </c>
      <c r="G238" s="453" t="n">
        <v>86</v>
      </c>
      <c r="H238" s="339">
        <f>ROUND(F238*G238,2)</f>
        <v/>
      </c>
    </row>
    <row r="239" ht="25.5" customHeight="1" s="381">
      <c r="A239" s="259" t="n">
        <v>223</v>
      </c>
      <c r="B239" s="426" t="n"/>
      <c r="C239" s="387" t="inlineStr">
        <is>
          <t>05.1.01.09-0042</t>
        </is>
      </c>
      <c r="D239" s="441" t="inlineStr">
        <is>
          <t>Кольцо опорное КО-6 /бетон В15 (М200), объем 0,02 м3, расход ар-ры 1,10 кг/(серия 3.900.1-14)</t>
        </is>
      </c>
      <c r="E239" s="434" t="inlineStr">
        <is>
          <t>шт</t>
        </is>
      </c>
      <c r="F239" s="387" t="n">
        <v>2</v>
      </c>
      <c r="G239" s="453" t="n">
        <v>31.43</v>
      </c>
      <c r="H239" s="339">
        <f>ROUND(F239*G239,2)</f>
        <v/>
      </c>
    </row>
    <row r="240" ht="38.25" customHeight="1" s="381">
      <c r="A240" s="259" t="n">
        <v>224</v>
      </c>
      <c r="B240" s="426" t="n"/>
      <c r="C240" s="387" t="inlineStr">
        <is>
          <t>07.2.01.01-0003</t>
        </is>
      </c>
      <c r="D240" s="4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34" t="inlineStr">
        <is>
          <t>т</t>
        </is>
      </c>
      <c r="F240" s="387" t="n">
        <v>0.006</v>
      </c>
      <c r="G240" s="453" t="n">
        <v>9670</v>
      </c>
      <c r="H240" s="339">
        <f>ROUND(F240*G240,2)</f>
        <v/>
      </c>
    </row>
    <row r="241">
      <c r="A241" s="259" t="n">
        <v>225</v>
      </c>
      <c r="B241" s="426" t="n"/>
      <c r="C241" s="387" t="inlineStr">
        <is>
          <t>01.7.11.07-0056</t>
        </is>
      </c>
      <c r="D241" s="441" t="inlineStr">
        <is>
          <t>Электроды диаметром: 6 мм Э46</t>
        </is>
      </c>
      <c r="E241" s="434" t="inlineStr">
        <is>
          <t>т</t>
        </is>
      </c>
      <c r="F241" s="387" t="n">
        <v>0.0056</v>
      </c>
      <c r="G241" s="453" t="n">
        <v>9793</v>
      </c>
      <c r="H241" s="339">
        <f>ROUND(F241*G241,2)</f>
        <v/>
      </c>
    </row>
    <row r="242" ht="25.5" customHeight="1" s="381">
      <c r="A242" s="259" t="n">
        <v>226</v>
      </c>
      <c r="B242" s="426" t="n"/>
      <c r="C242" s="387" t="inlineStr">
        <is>
          <t>11.1.03.01-0079</t>
        </is>
      </c>
      <c r="D242" s="441" t="inlineStr">
        <is>
          <t>Бруски обрезные хвойных пород длиной: 4-6,5 м, шириной 75-150 мм, толщиной 40-75 мм, III сорта</t>
        </is>
      </c>
      <c r="E242" s="434" t="inlineStr">
        <is>
          <t>м3</t>
        </is>
      </c>
      <c r="F242" s="387" t="n">
        <v>0.0416</v>
      </c>
      <c r="G242" s="453" t="n">
        <v>1287</v>
      </c>
      <c r="H242" s="339">
        <f>ROUND(F242*G242,2)</f>
        <v/>
      </c>
    </row>
    <row r="243">
      <c r="A243" s="259" t="n">
        <v>227</v>
      </c>
      <c r="B243" s="426" t="n"/>
      <c r="C243" s="387" t="inlineStr">
        <is>
          <t>01.7.07.29-0111</t>
        </is>
      </c>
      <c r="D243" s="441" t="inlineStr">
        <is>
          <t>Пакля пропитанная</t>
        </is>
      </c>
      <c r="E243" s="434" t="inlineStr">
        <is>
          <t>кг</t>
        </is>
      </c>
      <c r="F243" s="387" t="n">
        <v>5.75</v>
      </c>
      <c r="G243" s="453" t="n">
        <v>9.039999999999999</v>
      </c>
      <c r="H243" s="339">
        <f>ROUND(F243*G243,2)</f>
        <v/>
      </c>
    </row>
    <row r="244">
      <c r="A244" s="259" t="n">
        <v>228</v>
      </c>
      <c r="B244" s="426" t="n"/>
      <c r="C244" s="387" t="inlineStr">
        <is>
          <t>20.1.02.23-0082</t>
        </is>
      </c>
      <c r="D244" s="441" t="inlineStr">
        <is>
          <t>Перемычки гибкие, тип ПГС-50</t>
        </is>
      </c>
      <c r="E244" s="434" t="inlineStr">
        <is>
          <t>10 шт</t>
        </is>
      </c>
      <c r="F244" s="387" t="n">
        <v>1.28</v>
      </c>
      <c r="G244" s="453" t="n">
        <v>39</v>
      </c>
      <c r="H244" s="339">
        <f>ROUND(F244*G244,2)</f>
        <v/>
      </c>
    </row>
    <row r="245">
      <c r="A245" s="259" t="n">
        <v>229</v>
      </c>
      <c r="B245" s="426" t="n"/>
      <c r="C245" s="387" t="inlineStr">
        <is>
          <t>04.3.01.09-0014</t>
        </is>
      </c>
      <c r="D245" s="441" t="inlineStr">
        <is>
          <t>Раствор готовый кладочный цементный марки: 100</t>
        </is>
      </c>
      <c r="E245" s="434" t="inlineStr">
        <is>
          <t>м3</t>
        </is>
      </c>
      <c r="F245" s="387" t="n">
        <v>0.0926</v>
      </c>
      <c r="G245" s="453" t="n">
        <v>519.8</v>
      </c>
      <c r="H245" s="339">
        <f>ROUND(F245*G245,2)</f>
        <v/>
      </c>
    </row>
    <row r="246">
      <c r="A246" s="259" t="n">
        <v>230</v>
      </c>
      <c r="B246" s="426" t="n"/>
      <c r="C246" s="387" t="inlineStr">
        <is>
          <t>03.2.02.08-0002</t>
        </is>
      </c>
      <c r="D246" s="441" t="inlineStr">
        <is>
          <t>Цемент расширяющийся</t>
        </is>
      </c>
      <c r="E246" s="434" t="inlineStr">
        <is>
          <t>т</t>
        </is>
      </c>
      <c r="F246" s="387" t="n">
        <v>0.022</v>
      </c>
      <c r="G246" s="453" t="n">
        <v>2165.8</v>
      </c>
      <c r="H246" s="339">
        <f>ROUND(F246*G246,2)</f>
        <v/>
      </c>
    </row>
    <row r="247">
      <c r="A247" s="259" t="n">
        <v>231</v>
      </c>
      <c r="B247" s="426" t="n"/>
      <c r="C247" s="387" t="inlineStr">
        <is>
          <t>20.1.01.02-0059</t>
        </is>
      </c>
      <c r="D247" s="441" t="inlineStr">
        <is>
          <t>Зажим аппаратный прессуемый: А4А-95-2</t>
        </is>
      </c>
      <c r="E247" s="434" t="inlineStr">
        <is>
          <t>100 шт</t>
        </is>
      </c>
      <c r="F247" s="387" t="n">
        <v>0.02</v>
      </c>
      <c r="G247" s="453" t="n">
        <v>2306</v>
      </c>
      <c r="H247" s="339">
        <f>ROUND(F247*G247,2)</f>
        <v/>
      </c>
    </row>
    <row r="248" ht="25.5" customHeight="1" s="381">
      <c r="A248" s="259" t="n">
        <v>232</v>
      </c>
      <c r="B248" s="426" t="n"/>
      <c r="C248" s="387" t="inlineStr">
        <is>
          <t>01.7.15.03-0035</t>
        </is>
      </c>
      <c r="D248" s="441" t="inlineStr">
        <is>
          <t>Болты с гайками и шайбами оцинкованные, диаметр: 20 мм</t>
        </is>
      </c>
      <c r="E248" s="434" t="inlineStr">
        <is>
          <t>кг</t>
        </is>
      </c>
      <c r="F248" s="387" t="n">
        <v>1.76</v>
      </c>
      <c r="G248" s="453" t="n">
        <v>24.97</v>
      </c>
      <c r="H248" s="339">
        <f>ROUND(F248*G248,2)</f>
        <v/>
      </c>
    </row>
    <row r="249" ht="25.5" customHeight="1" s="381">
      <c r="A249" s="259" t="n">
        <v>233</v>
      </c>
      <c r="B249" s="426" t="n"/>
      <c r="C249" s="387" t="inlineStr">
        <is>
          <t>01.3.01.06-0050</t>
        </is>
      </c>
      <c r="D249" s="441" t="inlineStr">
        <is>
          <t>Смазка универсальная тугоплавкая УТ (консталин жировой)</t>
        </is>
      </c>
      <c r="E249" s="434" t="inlineStr">
        <is>
          <t>т</t>
        </is>
      </c>
      <c r="F249" s="387" t="n">
        <v>0.0025</v>
      </c>
      <c r="G249" s="453" t="n">
        <v>17500</v>
      </c>
      <c r="H249" s="339">
        <f>ROUND(F249*G249,2)</f>
        <v/>
      </c>
    </row>
    <row r="250">
      <c r="A250" s="259" t="n">
        <v>234</v>
      </c>
      <c r="B250" s="426" t="n"/>
      <c r="C250" s="387" t="inlineStr">
        <is>
          <t>01.3.01.01-0001</t>
        </is>
      </c>
      <c r="D250" s="441" t="inlineStr">
        <is>
          <t>Бензин авиационный Б-70</t>
        </is>
      </c>
      <c r="E250" s="434" t="inlineStr">
        <is>
          <t>т</t>
        </is>
      </c>
      <c r="F250" s="387" t="n">
        <v>0.009599999999999999</v>
      </c>
      <c r="G250" s="453" t="n">
        <v>4488.4</v>
      </c>
      <c r="H250" s="339">
        <f>ROUND(F250*G250,2)</f>
        <v/>
      </c>
    </row>
    <row r="251" ht="25.5" customHeight="1" s="381">
      <c r="A251" s="259" t="n">
        <v>235</v>
      </c>
      <c r="B251" s="426" t="n"/>
      <c r="C251" s="387" t="inlineStr">
        <is>
          <t>Прайс из СД ОП</t>
        </is>
      </c>
      <c r="D251" s="441" t="inlineStr">
        <is>
          <t>Надбавка на водонепроницаемость W4 бетона В15      цена=420,06*0,02</t>
        </is>
      </c>
      <c r="E251" s="434" t="inlineStr">
        <is>
          <t>м3</t>
        </is>
      </c>
      <c r="F251" s="387" t="n">
        <v>5.105</v>
      </c>
      <c r="G251" s="453" t="n">
        <v>8.4</v>
      </c>
      <c r="H251" s="339">
        <f>ROUND(F251*G251,2)</f>
        <v/>
      </c>
    </row>
    <row r="252">
      <c r="A252" s="259" t="n">
        <v>236</v>
      </c>
      <c r="B252" s="426" t="n"/>
      <c r="C252" s="387" t="inlineStr">
        <is>
          <t>14.1.02.01-0002</t>
        </is>
      </c>
      <c r="D252" s="441" t="inlineStr">
        <is>
          <t>Клей БМК-5к</t>
        </is>
      </c>
      <c r="E252" s="434" t="inlineStr">
        <is>
          <t>кг</t>
        </is>
      </c>
      <c r="F252" s="387" t="n">
        <v>1.62</v>
      </c>
      <c r="G252" s="453" t="n">
        <v>25.8</v>
      </c>
      <c r="H252" s="339">
        <f>ROUND(F252*G252,2)</f>
        <v/>
      </c>
    </row>
    <row r="253">
      <c r="A253" s="259" t="n">
        <v>237</v>
      </c>
      <c r="B253" s="426" t="n"/>
      <c r="C253" s="384" t="inlineStr">
        <is>
          <t>20.1.01.02-0059</t>
        </is>
      </c>
      <c r="D253" s="441" t="inlineStr">
        <is>
          <t>Зажим аппаратный прессуемый: А4А-95-2</t>
        </is>
      </c>
      <c r="E253" s="434" t="inlineStr">
        <is>
          <t>шт</t>
        </is>
      </c>
      <c r="F253" s="387" t="n">
        <v>2</v>
      </c>
      <c r="G253" s="453" t="n">
        <v>23.06</v>
      </c>
      <c r="H253" s="339">
        <f>ROUND(F253*G253,2)</f>
        <v/>
      </c>
    </row>
    <row r="254" ht="25.5" customHeight="1" s="381">
      <c r="A254" s="259" t="n">
        <v>238</v>
      </c>
      <c r="B254" s="426" t="n"/>
      <c r="C254" s="387" t="inlineStr">
        <is>
          <t>11.1.03.06-0092</t>
        </is>
      </c>
      <c r="D254" s="441" t="inlineStr">
        <is>
          <t>Доски обрезные хвойных пород длиной: 4-6,5 м, шириной 75-150 мм, толщиной 32-40 мм, IV сорта</t>
        </is>
      </c>
      <c r="E254" s="434" t="inlineStr">
        <is>
          <t>м3</t>
        </is>
      </c>
      <c r="F254" s="387" t="n">
        <v>0.0339</v>
      </c>
      <c r="G254" s="453" t="n">
        <v>1010</v>
      </c>
      <c r="H254" s="339">
        <f>ROUND(F254*G254,2)</f>
        <v/>
      </c>
    </row>
    <row r="255" ht="38.25" customHeight="1" s="381">
      <c r="A255" s="259" t="n">
        <v>239</v>
      </c>
      <c r="B255" s="426" t="n"/>
      <c r="C255" s="387" t="inlineStr">
        <is>
          <t>21.2.03.05-0041</t>
        </is>
      </c>
      <c r="D255" s="441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34" t="inlineStr">
        <is>
          <t>1000 м</t>
        </is>
      </c>
      <c r="F255" s="387" t="n">
        <v>0.05</v>
      </c>
      <c r="G255" s="453" t="n">
        <v>588.5700000000001</v>
      </c>
      <c r="H255" s="339">
        <f>ROUND(F255*G255,2)</f>
        <v/>
      </c>
    </row>
    <row r="256" ht="25.5" customHeight="1" s="381">
      <c r="A256" s="259" t="n">
        <v>240</v>
      </c>
      <c r="B256" s="426" t="n"/>
      <c r="C256" s="387" t="inlineStr">
        <is>
          <t>12.1.02.06-0042</t>
        </is>
      </c>
      <c r="D256" s="441" t="inlineStr">
        <is>
          <t>Рубероид подкладочный с пылевидной посыпкой: РПП-300б</t>
        </is>
      </c>
      <c r="E256" s="434" t="inlineStr">
        <is>
          <t>м2</t>
        </is>
      </c>
      <c r="F256" s="387" t="n">
        <v>3.92</v>
      </c>
      <c r="G256" s="453" t="n">
        <v>6.78</v>
      </c>
      <c r="H256" s="339">
        <f>ROUND(F256*G256,2)</f>
        <v/>
      </c>
    </row>
    <row r="257">
      <c r="A257" s="259" t="n">
        <v>241</v>
      </c>
      <c r="B257" s="426" t="n"/>
      <c r="C257" s="387" t="inlineStr">
        <is>
          <t>01.7.15.04-0011</t>
        </is>
      </c>
      <c r="D257" s="441" t="inlineStr">
        <is>
          <t>Винты с полукруглой головкой длиной: 50 мм</t>
        </is>
      </c>
      <c r="E257" s="434" t="inlineStr">
        <is>
          <t>т</t>
        </is>
      </c>
      <c r="F257" s="387" t="n">
        <v>0.0019</v>
      </c>
      <c r="G257" s="453" t="n">
        <v>12430</v>
      </c>
      <c r="H257" s="339">
        <f>ROUND(F257*G257,2)</f>
        <v/>
      </c>
    </row>
    <row r="258">
      <c r="A258" s="259" t="n">
        <v>242</v>
      </c>
      <c r="B258" s="426" t="n"/>
      <c r="C258" s="387" t="inlineStr">
        <is>
          <t>01.3.01.05-0009</t>
        </is>
      </c>
      <c r="D258" s="441" t="inlineStr">
        <is>
          <t>Парафины нефтяные твердые марки Т-1</t>
        </is>
      </c>
      <c r="E258" s="434" t="inlineStr">
        <is>
          <t>т</t>
        </is>
      </c>
      <c r="F258" s="387" t="n">
        <v>0.0021</v>
      </c>
      <c r="G258" s="453" t="n">
        <v>8105.71</v>
      </c>
      <c r="H258" s="339">
        <f>ROUND(F258*G258,2)</f>
        <v/>
      </c>
    </row>
    <row r="259">
      <c r="A259" s="259" t="n">
        <v>243</v>
      </c>
      <c r="B259" s="426" t="n"/>
      <c r="C259" s="387" t="inlineStr">
        <is>
          <t>01.7.07.20-0002</t>
        </is>
      </c>
      <c r="D259" s="441" t="inlineStr">
        <is>
          <t>Тальк молотый, сорт I</t>
        </is>
      </c>
      <c r="E259" s="434" t="inlineStr">
        <is>
          <t>т</t>
        </is>
      </c>
      <c r="F259" s="387" t="n">
        <v>0.0086</v>
      </c>
      <c r="G259" s="453" t="n">
        <v>1820</v>
      </c>
      <c r="H259" s="339">
        <f>ROUND(F259*G259,2)</f>
        <v/>
      </c>
    </row>
    <row r="260">
      <c r="A260" s="259" t="n">
        <v>244</v>
      </c>
      <c r="B260" s="426" t="n"/>
      <c r="C260" s="387" t="inlineStr">
        <is>
          <t>01.7.15.07-0031</t>
        </is>
      </c>
      <c r="D260" s="441" t="inlineStr">
        <is>
          <t>Дюбели распорные с гайкой</t>
        </is>
      </c>
      <c r="E260" s="434" t="inlineStr">
        <is>
          <t>100 шт</t>
        </is>
      </c>
      <c r="F260" s="387" t="n">
        <v>0.1376</v>
      </c>
      <c r="G260" s="453" t="n">
        <v>110</v>
      </c>
      <c r="H260" s="339">
        <f>ROUND(F260*G260,2)</f>
        <v/>
      </c>
    </row>
    <row r="261" ht="25.5" customHeight="1" s="381">
      <c r="A261" s="259" t="n">
        <v>245</v>
      </c>
      <c r="B261" s="426" t="n"/>
      <c r="C261" s="387" t="inlineStr">
        <is>
          <t>03.2.01.01-0003</t>
        </is>
      </c>
      <c r="D261" s="441" t="inlineStr">
        <is>
          <t>Портландцемент общестроительного назначения бездобавочный, марки: 500</t>
        </is>
      </c>
      <c r="E261" s="434" t="inlineStr">
        <is>
          <t>т</t>
        </is>
      </c>
      <c r="F261" s="387" t="n">
        <v>0.031</v>
      </c>
      <c r="G261" s="453" t="n">
        <v>480</v>
      </c>
      <c r="H261" s="339">
        <f>ROUND(F261*G261,2)</f>
        <v/>
      </c>
    </row>
    <row r="262">
      <c r="A262" s="259" t="n">
        <v>246</v>
      </c>
      <c r="B262" s="426" t="n"/>
      <c r="C262" s="387" t="inlineStr">
        <is>
          <t>01.7.06.12-0004</t>
        </is>
      </c>
      <c r="D262" s="441" t="inlineStr">
        <is>
          <t>Лента киперная 40 мм</t>
        </is>
      </c>
      <c r="E262" s="434" t="inlineStr">
        <is>
          <t>100 м</t>
        </is>
      </c>
      <c r="F262" s="387" t="n">
        <v>0.14</v>
      </c>
      <c r="G262" s="453" t="n">
        <v>94</v>
      </c>
      <c r="H262" s="339">
        <f>ROUND(F262*G262,2)</f>
        <v/>
      </c>
    </row>
    <row r="263" ht="25.5" customHeight="1" s="381">
      <c r="A263" s="259" t="n">
        <v>247</v>
      </c>
      <c r="B263" s="426" t="n"/>
      <c r="C263" s="387" t="inlineStr">
        <is>
          <t>08.1.02.17-0051</t>
        </is>
      </c>
      <c r="D263" s="441" t="inlineStr">
        <is>
          <t>Сетка плетеная с квадратными ячейками № 12: без покрытия</t>
        </is>
      </c>
      <c r="E263" s="434" t="inlineStr">
        <is>
          <t>м2</t>
        </is>
      </c>
      <c r="F263" s="387" t="n">
        <v>0.72</v>
      </c>
      <c r="G263" s="453" t="n">
        <v>18.08</v>
      </c>
      <c r="H263" s="339">
        <f>ROUND(F263*G263,2)</f>
        <v/>
      </c>
    </row>
    <row r="264">
      <c r="A264" s="259" t="n">
        <v>248</v>
      </c>
      <c r="B264" s="426" t="n"/>
      <c r="C264" s="387" t="inlineStr">
        <is>
          <t>01.7.15.06-0121</t>
        </is>
      </c>
      <c r="D264" s="441" t="inlineStr">
        <is>
          <t>Гвозди строительные с плоской головкой: 1,6x50 мм</t>
        </is>
      </c>
      <c r="E264" s="434" t="inlineStr">
        <is>
          <t>т</t>
        </is>
      </c>
      <c r="F264" s="387" t="n">
        <v>0.0015</v>
      </c>
      <c r="G264" s="453" t="n">
        <v>8475</v>
      </c>
      <c r="H264" s="339">
        <f>ROUND(F264*G264,2)</f>
        <v/>
      </c>
    </row>
    <row r="265" ht="25.5" customHeight="1" s="381">
      <c r="A265" s="259" t="n">
        <v>249</v>
      </c>
      <c r="B265" s="426" t="n"/>
      <c r="C265" s="387" t="inlineStr">
        <is>
          <t>12.1.02.06-0022</t>
        </is>
      </c>
      <c r="D265" s="441" t="inlineStr">
        <is>
          <t>Рубероид кровельный с пылевидной посыпкой марки РКП-350б</t>
        </is>
      </c>
      <c r="E265" s="434" t="inlineStr">
        <is>
          <t>м2</t>
        </is>
      </c>
      <c r="F265" s="387" t="n">
        <v>2.046</v>
      </c>
      <c r="G265" s="453" t="n">
        <v>6.2</v>
      </c>
      <c r="H265" s="339">
        <f>ROUND(F265*G265,2)</f>
        <v/>
      </c>
    </row>
    <row r="266" ht="25.5" customHeight="1" s="381">
      <c r="A266" s="259" t="n">
        <v>250</v>
      </c>
      <c r="B266" s="426" t="n"/>
      <c r="C266" s="387" t="inlineStr">
        <is>
          <t>08.3.08.02-0052</t>
        </is>
      </c>
      <c r="D266" s="441" t="inlineStr">
        <is>
          <t>Сталь угловая равнополочная, марка стали: ВСт3кп2, размером 50x50x5 мм</t>
        </is>
      </c>
      <c r="E266" s="434" t="inlineStr">
        <is>
          <t>т</t>
        </is>
      </c>
      <c r="F266" s="387" t="n">
        <v>0.002</v>
      </c>
      <c r="G266" s="453" t="n">
        <v>5763</v>
      </c>
      <c r="H266" s="339">
        <f>ROUND(F266*G266,2)</f>
        <v/>
      </c>
    </row>
    <row r="267">
      <c r="A267" s="259" t="n">
        <v>251</v>
      </c>
      <c r="B267" s="426" t="n"/>
      <c r="C267" s="387" t="inlineStr">
        <is>
          <t>22.2.02.11-0051</t>
        </is>
      </c>
      <c r="D267" s="441" t="inlineStr">
        <is>
          <t>Гайки установочные заземляющие</t>
        </is>
      </c>
      <c r="E267" s="434" t="inlineStr">
        <is>
          <t>100 шт</t>
        </is>
      </c>
      <c r="F267" s="387" t="n">
        <v>0.126</v>
      </c>
      <c r="G267" s="453" t="n">
        <v>88.5</v>
      </c>
      <c r="H267" s="339">
        <f>ROUND(F267*G267,2)</f>
        <v/>
      </c>
    </row>
    <row r="268" ht="25.5" customHeight="1" s="381">
      <c r="A268" s="259" t="n">
        <v>252</v>
      </c>
      <c r="B268" s="426" t="n"/>
      <c r="C268" s="387" t="inlineStr">
        <is>
          <t>08.3.03.05-0003</t>
        </is>
      </c>
      <c r="D268" s="441" t="inlineStr">
        <is>
          <t>Проволока канатная оцинкованная, диаметром: 5,5 мм</t>
        </is>
      </c>
      <c r="E268" s="434" t="inlineStr">
        <is>
          <t>т</t>
        </is>
      </c>
      <c r="F268" s="387" t="n">
        <v>0.0008</v>
      </c>
      <c r="G268" s="453" t="n">
        <v>11447.45</v>
      </c>
      <c r="H268" s="339">
        <f>ROUND(F268*G268,2)</f>
        <v/>
      </c>
    </row>
    <row r="269" ht="25.5" customHeight="1" s="381">
      <c r="A269" s="259" t="n">
        <v>253</v>
      </c>
      <c r="B269" s="426" t="n"/>
      <c r="C269" s="387" t="inlineStr">
        <is>
          <t>Прайс из СД ОП</t>
        </is>
      </c>
      <c r="D269" s="441" t="inlineStr">
        <is>
          <t>Надбавки к ценам заготовок за сборку и сварку каркасов и сеток: плоских, диаметром 5-6 мм</t>
        </is>
      </c>
      <c r="E269" s="434" t="inlineStr">
        <is>
          <t>т</t>
        </is>
      </c>
      <c r="F269" s="387" t="n">
        <v>0.005</v>
      </c>
      <c r="G269" s="453" t="n">
        <v>1709.62</v>
      </c>
      <c r="H269" s="339">
        <f>ROUND(F269*G269,2)</f>
        <v/>
      </c>
    </row>
    <row r="270" ht="38.25" customHeight="1" s="381">
      <c r="A270" s="259" t="n">
        <v>254</v>
      </c>
      <c r="B270" s="426" t="n"/>
      <c r="C270" s="387" t="inlineStr">
        <is>
          <t>23.3.06.04-0011</t>
        </is>
      </c>
      <c r="D270" s="44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34" t="inlineStr">
        <is>
          <t>м</t>
        </is>
      </c>
      <c r="F270" s="387" t="n">
        <v>0.3</v>
      </c>
      <c r="G270" s="453" t="n">
        <v>28.05</v>
      </c>
      <c r="H270" s="339">
        <f>ROUND(F270*G270,2)</f>
        <v/>
      </c>
    </row>
    <row r="271">
      <c r="A271" s="259" t="n">
        <v>255</v>
      </c>
      <c r="B271" s="426" t="n"/>
      <c r="C271" s="387" t="inlineStr">
        <is>
          <t>14.4.03.17-0101</t>
        </is>
      </c>
      <c r="D271" s="441" t="inlineStr">
        <is>
          <t>Лаки канифольные, марки КФ-965</t>
        </is>
      </c>
      <c r="E271" s="434" t="inlineStr">
        <is>
          <t>т</t>
        </is>
      </c>
      <c r="F271" s="387" t="n">
        <v>0.0001</v>
      </c>
      <c r="G271" s="453" t="n">
        <v>70200</v>
      </c>
      <c r="H271" s="339">
        <f>ROUND(F271*G271,2)</f>
        <v/>
      </c>
    </row>
    <row r="272">
      <c r="A272" s="259" t="n">
        <v>256</v>
      </c>
      <c r="B272" s="426" t="n"/>
      <c r="C272" s="387" t="inlineStr">
        <is>
          <t>01.7.15.02-0021</t>
        </is>
      </c>
      <c r="D272" s="441" t="inlineStr">
        <is>
          <t>Болт анкерный</t>
        </is>
      </c>
      <c r="E272" s="434" t="inlineStr">
        <is>
          <t>шт</t>
        </is>
      </c>
      <c r="F272" s="387" t="n">
        <v>2</v>
      </c>
      <c r="G272" s="453" t="n">
        <v>2.9</v>
      </c>
      <c r="H272" s="339">
        <f>ROUND(F272*G272,2)</f>
        <v/>
      </c>
    </row>
    <row r="273">
      <c r="A273" s="259" t="n">
        <v>257</v>
      </c>
      <c r="B273" s="426" t="n"/>
      <c r="C273" s="387" t="inlineStr">
        <is>
          <t>14.5.09.07-0029</t>
        </is>
      </c>
      <c r="D273" s="441" t="inlineStr">
        <is>
          <t>Растворитель марки: Р-4</t>
        </is>
      </c>
      <c r="E273" s="434" t="inlineStr">
        <is>
          <t>т</t>
        </is>
      </c>
      <c r="F273" s="387" t="n">
        <v>0.0005999999999999999</v>
      </c>
      <c r="G273" s="453" t="n">
        <v>9420</v>
      </c>
      <c r="H273" s="339">
        <f>ROUND(F273*G273,2)</f>
        <v/>
      </c>
    </row>
    <row r="274" ht="38.25" customHeight="1" s="381">
      <c r="A274" s="259" t="n">
        <v>258</v>
      </c>
      <c r="B274" s="426" t="n"/>
      <c r="C274" s="387" t="inlineStr">
        <is>
          <t>01.7.19.09-0023</t>
        </is>
      </c>
      <c r="D274" s="441" t="inlineStr">
        <is>
          <t>Рукава резинотканевые напорно-всасывающие для воды давлением 1 МПа (10 кгс/см2), диаметром: 25 мм</t>
        </is>
      </c>
      <c r="E274" s="434" t="inlineStr">
        <is>
          <t>м</t>
        </is>
      </c>
      <c r="F274" s="387" t="n">
        <v>0.11</v>
      </c>
      <c r="G274" s="453" t="n">
        <v>49.06</v>
      </c>
      <c r="H274" s="339">
        <f>ROUND(F274*G274,2)</f>
        <v/>
      </c>
    </row>
    <row r="275" ht="25.5" customHeight="1" s="381">
      <c r="A275" s="259" t="n">
        <v>259</v>
      </c>
      <c r="B275" s="426" t="n"/>
      <c r="C275" s="387" t="inlineStr">
        <is>
          <t>08.4.03.02-0005</t>
        </is>
      </c>
      <c r="D275" s="441" t="inlineStr">
        <is>
          <t>Горячекатаная арматурная сталь гладкая класса А-I, диаметром: 14 мм</t>
        </is>
      </c>
      <c r="E275" s="434" t="inlineStr">
        <is>
          <t>т</t>
        </is>
      </c>
      <c r="F275" s="387" t="n">
        <v>0.0008</v>
      </c>
      <c r="G275" s="453" t="n">
        <v>6210</v>
      </c>
      <c r="H275" s="339">
        <f>ROUND(F275*G275,2)</f>
        <v/>
      </c>
    </row>
    <row r="276">
      <c r="A276" s="259" t="n">
        <v>260</v>
      </c>
      <c r="B276" s="426" t="n"/>
      <c r="C276" s="387" t="inlineStr">
        <is>
          <t>01.7.20.08-0051</t>
        </is>
      </c>
      <c r="D276" s="441" t="inlineStr">
        <is>
          <t>Ветошь</t>
        </is>
      </c>
      <c r="E276" s="434" t="inlineStr">
        <is>
          <t>кг</t>
        </is>
      </c>
      <c r="F276" s="387" t="n">
        <v>2.6445</v>
      </c>
      <c r="G276" s="453" t="n">
        <v>1.82</v>
      </c>
      <c r="H276" s="339">
        <f>ROUND(F276*G276,2)</f>
        <v/>
      </c>
    </row>
    <row r="277">
      <c r="A277" s="259" t="n">
        <v>261</v>
      </c>
      <c r="B277" s="426" t="n"/>
      <c r="C277" s="387" t="inlineStr">
        <is>
          <t>14.5.09.07-0032</t>
        </is>
      </c>
      <c r="D277" s="441" t="inlineStr">
        <is>
          <t>Растворитель марки: Р-5</t>
        </is>
      </c>
      <c r="E277" s="434" t="inlineStr">
        <is>
          <t>т</t>
        </is>
      </c>
      <c r="F277" s="387" t="n">
        <v>0.0005</v>
      </c>
      <c r="G277" s="453" t="n">
        <v>8897</v>
      </c>
      <c r="H277" s="339">
        <f>ROUND(F277*G277,2)</f>
        <v/>
      </c>
    </row>
    <row r="278">
      <c r="A278" s="259" t="n">
        <v>262</v>
      </c>
      <c r="B278" s="426" t="n"/>
      <c r="C278" s="387" t="inlineStr">
        <is>
          <t>03.2.02.08-0001</t>
        </is>
      </c>
      <c r="D278" s="441" t="inlineStr">
        <is>
          <t>Цемент гипсоглиноземистый расширяющийся</t>
        </is>
      </c>
      <c r="E278" s="434" t="inlineStr">
        <is>
          <t>т</t>
        </is>
      </c>
      <c r="F278" s="387" t="n">
        <v>0.0017</v>
      </c>
      <c r="G278" s="453" t="n">
        <v>1836</v>
      </c>
      <c r="H278" s="339">
        <f>ROUND(F278*G278,2)</f>
        <v/>
      </c>
    </row>
    <row r="279" ht="25.5" customHeight="1" s="381">
      <c r="A279" s="259" t="n">
        <v>263</v>
      </c>
      <c r="B279" s="426" t="n"/>
      <c r="C279" s="387" t="inlineStr">
        <is>
          <t>01.7.16.03-0011</t>
        </is>
      </c>
      <c r="D279" s="441" t="inlineStr">
        <is>
          <t>Стойки деревометаллические раздвижные инвентарные</t>
        </is>
      </c>
      <c r="E279" s="434" t="inlineStr">
        <is>
          <t>шт</t>
        </is>
      </c>
      <c r="F279" s="387" t="n">
        <v>0.0023</v>
      </c>
      <c r="G279" s="453" t="n">
        <v>1010</v>
      </c>
      <c r="H279" s="339">
        <f>ROUND(F279*G279,2)</f>
        <v/>
      </c>
    </row>
    <row r="280">
      <c r="A280" s="259" t="n">
        <v>264</v>
      </c>
      <c r="B280" s="426" t="n"/>
      <c r="C280" s="387" t="inlineStr">
        <is>
          <t>01.3.01.02-0002</t>
        </is>
      </c>
      <c r="D280" s="441" t="inlineStr">
        <is>
          <t>Вазелин технический</t>
        </is>
      </c>
      <c r="E280" s="434" t="inlineStr">
        <is>
          <t>кг</t>
        </is>
      </c>
      <c r="F280" s="387" t="n">
        <v>0.05</v>
      </c>
      <c r="G280" s="453" t="n">
        <v>44.97</v>
      </c>
      <c r="H280" s="339">
        <f>ROUND(F280*G280,2)</f>
        <v/>
      </c>
    </row>
    <row r="281">
      <c r="A281" s="259" t="n">
        <v>265</v>
      </c>
      <c r="B281" s="426" t="n"/>
      <c r="C281" s="387" t="inlineStr">
        <is>
          <t>01.2.03.03-0043</t>
        </is>
      </c>
      <c r="D281" s="441" t="inlineStr">
        <is>
          <t>Мастика битумно-кукерсольная холодная</t>
        </is>
      </c>
      <c r="E281" s="434" t="inlineStr">
        <is>
          <t>т</t>
        </is>
      </c>
      <c r="F281" s="387" t="n">
        <v>0.0007</v>
      </c>
      <c r="G281" s="453" t="n">
        <v>3219.2</v>
      </c>
      <c r="H281" s="339">
        <f>ROUND(F281*G281,2)</f>
        <v/>
      </c>
    </row>
    <row r="282">
      <c r="A282" s="259" t="n">
        <v>266</v>
      </c>
      <c r="B282" s="426" t="n"/>
      <c r="C282" s="387" t="inlineStr">
        <is>
          <t>01.7.11.07-0035</t>
        </is>
      </c>
      <c r="D282" s="441" t="inlineStr">
        <is>
          <t>Электроды диаметром: 4 мм Э46</t>
        </is>
      </c>
      <c r="E282" s="434" t="inlineStr">
        <is>
          <t>т</t>
        </is>
      </c>
      <c r="F282" s="387" t="n">
        <v>0.0002</v>
      </c>
      <c r="G282" s="453" t="n">
        <v>10749</v>
      </c>
      <c r="H282" s="339">
        <f>ROUND(F282*G282,2)</f>
        <v/>
      </c>
    </row>
    <row r="283">
      <c r="A283" s="259" t="n">
        <v>267</v>
      </c>
      <c r="B283" s="426" t="n"/>
      <c r="C283" s="387" t="inlineStr">
        <is>
          <t>20.2.02.01-0019</t>
        </is>
      </c>
      <c r="D283" s="441" t="inlineStr">
        <is>
          <t>Втулки изолирующие</t>
        </is>
      </c>
      <c r="E283" s="434" t="inlineStr">
        <is>
          <t>1000 шт</t>
        </is>
      </c>
      <c r="F283" s="387" t="n">
        <v>0.007</v>
      </c>
      <c r="G283" s="453" t="n">
        <v>270</v>
      </c>
      <c r="H283" s="339">
        <f>ROUND(F283*G283,2)</f>
        <v/>
      </c>
    </row>
    <row r="284" ht="25.5" customHeight="1" s="381">
      <c r="A284" s="259" t="n">
        <v>268</v>
      </c>
      <c r="B284" s="426" t="n"/>
      <c r="C284" s="387" t="inlineStr">
        <is>
          <t>02.3.01.02-0020</t>
        </is>
      </c>
      <c r="D284" s="441" t="inlineStr">
        <is>
          <t>Песок природный для строительных: растворов средний</t>
        </is>
      </c>
      <c r="E284" s="434" t="inlineStr">
        <is>
          <t>м3</t>
        </is>
      </c>
      <c r="F284" s="387" t="n">
        <v>0.0258</v>
      </c>
      <c r="G284" s="453" t="n">
        <v>59.99</v>
      </c>
      <c r="H284" s="339">
        <f>ROUND(F284*G284,2)</f>
        <v/>
      </c>
    </row>
    <row r="285">
      <c r="A285" s="259" t="n">
        <v>269</v>
      </c>
      <c r="B285" s="426" t="n"/>
      <c r="C285" s="387" t="inlineStr">
        <is>
          <t>01.7.07.08-0003</t>
        </is>
      </c>
      <c r="D285" s="441" t="inlineStr">
        <is>
          <t>Мыло твердое хозяйственное 72%</t>
        </is>
      </c>
      <c r="E285" s="434" t="inlineStr">
        <is>
          <t>шт</t>
        </is>
      </c>
      <c r="F285" s="387" t="n">
        <v>0.334</v>
      </c>
      <c r="G285" s="453" t="n">
        <v>4.5</v>
      </c>
      <c r="H285" s="339">
        <f>ROUND(F285*G285,2)</f>
        <v/>
      </c>
    </row>
    <row r="286">
      <c r="A286" s="259" t="n">
        <v>270</v>
      </c>
      <c r="B286" s="426" t="n"/>
      <c r="C286" s="387" t="inlineStr">
        <is>
          <t>24.3.01.01-0001</t>
        </is>
      </c>
      <c r="D286" s="441" t="inlineStr">
        <is>
          <t>Трубка поливинилхлоридная ХВТ</t>
        </is>
      </c>
      <c r="E286" s="434" t="inlineStr">
        <is>
          <t>кг</t>
        </is>
      </c>
      <c r="F286" s="387" t="n">
        <v>0.032</v>
      </c>
      <c r="G286" s="453" t="n">
        <v>41.7</v>
      </c>
      <c r="H286" s="339">
        <f>ROUND(F286*G286,2)</f>
        <v/>
      </c>
    </row>
    <row r="287" ht="38.25" customHeight="1" s="381">
      <c r="A287" s="259" t="n">
        <v>271</v>
      </c>
      <c r="B287" s="426" t="n"/>
      <c r="C287" s="387" t="inlineStr">
        <is>
          <t>11.1.03.01-0086</t>
        </is>
      </c>
      <c r="D287" s="441" t="inlineStr">
        <is>
          <t>Бруски обрезные хвойных пород длиной: 4-6,5 м, шириной 75-150 мм, толщиной 150 мм и более, II сорта</t>
        </is>
      </c>
      <c r="E287" s="434" t="inlineStr">
        <is>
          <t>м3</t>
        </is>
      </c>
      <c r="F287" s="387" t="n">
        <v>0.0005999999999999999</v>
      </c>
      <c r="G287" s="453" t="n">
        <v>2156</v>
      </c>
      <c r="H287" s="339">
        <f>ROUND(F287*G287,2)</f>
        <v/>
      </c>
    </row>
    <row r="288">
      <c r="A288" s="259" t="n">
        <v>272</v>
      </c>
      <c r="B288" s="426" t="n"/>
      <c r="C288" s="387" t="inlineStr">
        <is>
          <t>01.7.20.04-0005</t>
        </is>
      </c>
      <c r="D288" s="441" t="inlineStr">
        <is>
          <t>Нитки швейные</t>
        </is>
      </c>
      <c r="E288" s="434" t="inlineStr">
        <is>
          <t>кг</t>
        </is>
      </c>
      <c r="F288" s="387" t="n">
        <v>0.008</v>
      </c>
      <c r="G288" s="453" t="n">
        <v>133.05</v>
      </c>
      <c r="H288" s="339">
        <f>ROUND(F288*G288,2)</f>
        <v/>
      </c>
    </row>
    <row r="289" ht="25.5" customHeight="1" s="381">
      <c r="A289" s="259" t="n">
        <v>273</v>
      </c>
      <c r="B289" s="426" t="n"/>
      <c r="C289" s="387" t="inlineStr">
        <is>
          <t>01.7.15.02-0085</t>
        </is>
      </c>
      <c r="D289" s="441" t="inlineStr">
        <is>
          <t>Болты с шестигранной головкой диаметром резьбы: 16 (18) мм</t>
        </is>
      </c>
      <c r="E289" s="434" t="inlineStr">
        <is>
          <t>т</t>
        </is>
      </c>
      <c r="F289" s="387" t="n">
        <v>0.0001</v>
      </c>
      <c r="G289" s="453" t="n">
        <v>9680</v>
      </c>
      <c r="H289" s="339">
        <f>ROUND(F289*G289,2)</f>
        <v/>
      </c>
    </row>
    <row r="290" ht="25.5" customHeight="1" s="381">
      <c r="A290" s="259" t="n">
        <v>274</v>
      </c>
      <c r="B290" s="426" t="n"/>
      <c r="C290" s="387" t="inlineStr">
        <is>
          <t>02.2.05.04-0093</t>
        </is>
      </c>
      <c r="D290" s="441" t="inlineStr">
        <is>
          <t>Щебень из природного камня для строительных работ марка: 800, фракция 20-40 мм</t>
        </is>
      </c>
      <c r="E290" s="434" t="inlineStr">
        <is>
          <t>м3</t>
        </is>
      </c>
      <c r="F290" s="387" t="n">
        <v>0.0078</v>
      </c>
      <c r="G290" s="453" t="n">
        <v>108.4</v>
      </c>
      <c r="H290" s="339">
        <f>ROUND(F290*G290,2)</f>
        <v/>
      </c>
    </row>
    <row r="291">
      <c r="A291" s="259" t="n">
        <v>275</v>
      </c>
      <c r="B291" s="426" t="n"/>
      <c r="C291" s="387" t="inlineStr">
        <is>
          <t>14.4.03.17-0011</t>
        </is>
      </c>
      <c r="D291" s="441" t="inlineStr">
        <is>
          <t>Лак электроизоляционный 318</t>
        </is>
      </c>
      <c r="E291" s="434" t="inlineStr">
        <is>
          <t>кг</t>
        </is>
      </c>
      <c r="F291" s="387" t="n">
        <v>0.02</v>
      </c>
      <c r="G291" s="453" t="n">
        <v>35.63</v>
      </c>
      <c r="H291" s="339">
        <f>ROUND(F291*G291,2)</f>
        <v/>
      </c>
    </row>
    <row r="292">
      <c r="A292" s="259" t="n">
        <v>276</v>
      </c>
      <c r="B292" s="426" t="n"/>
      <c r="C292" s="387" t="inlineStr">
        <is>
          <t>04.1.02.05-0007</t>
        </is>
      </c>
      <c r="D292" s="441" t="inlineStr">
        <is>
          <t>Бетон тяжелый, класс: В20 (М250)</t>
        </is>
      </c>
      <c r="E292" s="434" t="inlineStr">
        <is>
          <t>м3</t>
        </is>
      </c>
      <c r="F292" s="387" t="n">
        <v>0.0008</v>
      </c>
      <c r="G292" s="453" t="n">
        <v>665</v>
      </c>
      <c r="H292" s="339">
        <f>ROUND(F292*G292,2)</f>
        <v/>
      </c>
    </row>
    <row r="293">
      <c r="A293" s="259" t="n">
        <v>277</v>
      </c>
      <c r="B293" s="426" t="n"/>
      <c r="C293" s="387" t="inlineStr">
        <is>
          <t>08.3.11.01-0091</t>
        </is>
      </c>
      <c r="D293" s="441" t="inlineStr">
        <is>
          <t>Швеллеры № 40 из стали марки: Ст0</t>
        </is>
      </c>
      <c r="E293" s="434" t="inlineStr">
        <is>
          <t>т</t>
        </is>
      </c>
      <c r="F293" s="387" t="n">
        <v>0.0001</v>
      </c>
      <c r="G293" s="453" t="n">
        <v>4920</v>
      </c>
      <c r="H293" s="339">
        <f>ROUND(F293*G293,2)</f>
        <v/>
      </c>
    </row>
    <row r="294">
      <c r="A294" s="259" t="n">
        <v>278</v>
      </c>
      <c r="B294" s="426" t="n"/>
      <c r="C294" s="387" t="inlineStr">
        <is>
          <t>01.7.20.08-0162</t>
        </is>
      </c>
      <c r="D294" s="441" t="inlineStr">
        <is>
          <t>Ткань мешочная</t>
        </is>
      </c>
      <c r="E294" s="434" t="inlineStr">
        <is>
          <t>10 м2</t>
        </is>
      </c>
      <c r="F294" s="387" t="n">
        <v>0.0022</v>
      </c>
      <c r="G294" s="453" t="n">
        <v>84.75</v>
      </c>
      <c r="H294" s="339">
        <f>ROUND(F294*G294,2)</f>
        <v/>
      </c>
    </row>
    <row r="295">
      <c r="A295" s="259" t="n">
        <v>279</v>
      </c>
      <c r="B295" s="426" t="n"/>
      <c r="C295" s="387" t="inlineStr">
        <is>
          <t>01.7.02.09-0002</t>
        </is>
      </c>
      <c r="D295" s="441" t="inlineStr">
        <is>
          <t>Шпагат бумажный</t>
        </is>
      </c>
      <c r="E295" s="434" t="inlineStr">
        <is>
          <t>кг</t>
        </is>
      </c>
      <c r="F295" s="387" t="n">
        <v>0.016</v>
      </c>
      <c r="G295" s="453" t="n">
        <v>11.5</v>
      </c>
      <c r="H295" s="339">
        <f>ROUND(F295*G295,2)</f>
        <v/>
      </c>
    </row>
    <row r="296" ht="51" customHeight="1" s="381">
      <c r="A296" s="259" t="n">
        <v>280</v>
      </c>
      <c r="B296" s="426" t="n"/>
      <c r="C296" s="387" t="inlineStr">
        <is>
          <t>08.2.02.11-0007</t>
        </is>
      </c>
      <c r="D296" s="4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34" t="inlineStr">
        <is>
          <t>10 м</t>
        </is>
      </c>
      <c r="F296" s="387" t="n">
        <v>0.0009</v>
      </c>
      <c r="G296" s="453" t="n">
        <v>50.24</v>
      </c>
      <c r="H296" s="339">
        <f>ROUND(F296*G296,2)</f>
        <v/>
      </c>
    </row>
    <row r="297">
      <c r="A297" s="259" t="n">
        <v>281</v>
      </c>
      <c r="B297" s="426" t="n"/>
      <c r="C297" s="387" t="inlineStr">
        <is>
          <t>01.7.15.11-0049</t>
        </is>
      </c>
      <c r="D297" s="441" t="inlineStr">
        <is>
          <t>Шайбы оцинкованные, диаметр: 18 мм</t>
        </is>
      </c>
      <c r="E297" s="434" t="inlineStr">
        <is>
          <t>кг</t>
        </is>
      </c>
      <c r="F297" s="387" t="n">
        <v>0.0005</v>
      </c>
      <c r="G297" s="453" t="n">
        <v>29.37</v>
      </c>
      <c r="H297" s="339">
        <f>ROUND(F297*G297,2)</f>
        <v/>
      </c>
    </row>
    <row r="300">
      <c r="B300" s="391" t="inlineStr">
        <is>
          <t>Составил ______________________    Д.Ю. Нефедова</t>
        </is>
      </c>
      <c r="C300" s="379" t="n"/>
    </row>
    <row r="301">
      <c r="B301" s="414" t="inlineStr">
        <is>
          <t xml:space="preserve">                         (подпись, инициалы, фамилия)</t>
        </is>
      </c>
    </row>
    <row r="303">
      <c r="B303" s="391" t="inlineStr">
        <is>
          <t>Проверил ______________________        А.В. Костянецкая</t>
        </is>
      </c>
    </row>
    <row r="304">
      <c r="B304" s="414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7" workbookViewId="0">
      <selection activeCell="C28" sqref="C28"/>
    </sheetView>
  </sheetViews>
  <sheetFormatPr baseColWidth="8" defaultColWidth="9.140625" defaultRowHeight="15"/>
  <cols>
    <col width="4.140625" customWidth="1" style="381" min="1" max="1"/>
    <col width="36.28515625" customWidth="1" style="381" min="2" max="2"/>
    <col width="18.85546875" customWidth="1" style="381" min="3" max="3"/>
    <col width="18.28515625" customWidth="1" style="381" min="4" max="4"/>
    <col width="18.85546875" customWidth="1" style="381" min="5" max="5"/>
    <col width="9.140625" customWidth="1" style="381" min="6" max="6"/>
    <col width="13.42578125" customWidth="1" style="381" min="7" max="7"/>
    <col width="9.140625" customWidth="1" style="381" min="8" max="11"/>
    <col width="13.5703125" customWidth="1" style="381" min="12" max="12"/>
    <col width="9.140625" customWidth="1" style="381" min="13" max="13"/>
  </cols>
  <sheetData>
    <row r="1">
      <c r="B1" s="378" t="n"/>
      <c r="C1" s="378" t="n"/>
      <c r="D1" s="378" t="n"/>
      <c r="E1" s="378" t="n"/>
    </row>
    <row r="2">
      <c r="B2" s="378" t="n"/>
      <c r="C2" s="378" t="n"/>
      <c r="D2" s="378" t="n"/>
      <c r="E2" s="449" t="inlineStr">
        <is>
          <t>Приложение № 4</t>
        </is>
      </c>
    </row>
    <row r="3">
      <c r="B3" s="378" t="n"/>
      <c r="C3" s="378" t="n"/>
      <c r="D3" s="378" t="n"/>
      <c r="E3" s="378" t="n"/>
    </row>
    <row r="4">
      <c r="B4" s="378" t="n"/>
      <c r="C4" s="378" t="n"/>
      <c r="D4" s="378" t="n"/>
      <c r="E4" s="378" t="n"/>
    </row>
    <row r="5">
      <c r="B5" s="404" t="inlineStr">
        <is>
          <t>Ресурсная модель</t>
        </is>
      </c>
    </row>
    <row r="6">
      <c r="B6" s="245" t="n"/>
      <c r="C6" s="378" t="n"/>
      <c r="D6" s="378" t="n"/>
      <c r="E6" s="378" t="n"/>
    </row>
    <row r="7" ht="25.5" customHeight="1" s="381">
      <c r="B7" s="418" t="inlineStr">
        <is>
          <t>Наименование разрабатываемого показателя УНЦ — Ячейка автотрансформатора АТ 330/150/НН, мощность 200МВА</t>
        </is>
      </c>
    </row>
    <row r="8">
      <c r="B8" s="430" t="inlineStr">
        <is>
          <t>Единица измерения  — 1 ячейка</t>
        </is>
      </c>
    </row>
    <row r="9">
      <c r="B9" s="245" t="n"/>
      <c r="C9" s="378" t="n"/>
      <c r="D9" s="378" t="n"/>
      <c r="E9" s="378" t="n"/>
    </row>
    <row r="10" ht="51" customHeight="1" s="381">
      <c r="B10" s="434" t="inlineStr">
        <is>
          <t>Наименование</t>
        </is>
      </c>
      <c r="C10" s="434" t="inlineStr">
        <is>
          <t>Сметная стоимость в ценах на 01.01.2023
 (руб.)</t>
        </is>
      </c>
      <c r="D10" s="434" t="inlineStr">
        <is>
          <t>Удельный вес, 
(в СМР)</t>
        </is>
      </c>
      <c r="E10" s="434" t="inlineStr">
        <is>
          <t>Удельный вес, % 
(от всего по РМ)</t>
        </is>
      </c>
    </row>
    <row r="11">
      <c r="B11" s="293" t="inlineStr">
        <is>
          <t>Оплата труда рабочих</t>
        </is>
      </c>
      <c r="C11" s="376">
        <f>'Прил.5 Расчет СМР и ОБ'!J14</f>
        <v/>
      </c>
      <c r="D11" s="239">
        <f>C11/$C$24</f>
        <v/>
      </c>
      <c r="E11" s="239">
        <f>C11/$C$40</f>
        <v/>
      </c>
    </row>
    <row r="12">
      <c r="B12" s="293" t="inlineStr">
        <is>
          <t>Эксплуатация машин основных</t>
        </is>
      </c>
      <c r="C12" s="376">
        <f>'Прил.5 Расчет СМР и ОБ'!J32</f>
        <v/>
      </c>
      <c r="D12" s="239">
        <f>C12/$C$24</f>
        <v/>
      </c>
      <c r="E12" s="239">
        <f>C12/$C$40</f>
        <v/>
      </c>
    </row>
    <row r="13">
      <c r="B13" s="293" t="inlineStr">
        <is>
          <t>Эксплуатация машин прочих</t>
        </is>
      </c>
      <c r="C13" s="376">
        <f>'Прил.5 Расчет СМР и ОБ'!J88</f>
        <v/>
      </c>
      <c r="D13" s="239">
        <f>C13/$C$24</f>
        <v/>
      </c>
      <c r="E13" s="239">
        <f>C13/$C$40</f>
        <v/>
      </c>
    </row>
    <row r="14">
      <c r="B14" s="293" t="inlineStr">
        <is>
          <t>ЭКСПЛУАТАЦИЯ МАШИН, ВСЕГО:</t>
        </is>
      </c>
      <c r="C14" s="376">
        <f>C13+C12</f>
        <v/>
      </c>
      <c r="D14" s="239">
        <f>C14/$C$24</f>
        <v/>
      </c>
      <c r="E14" s="239">
        <f>C14/$C$40</f>
        <v/>
      </c>
    </row>
    <row r="15">
      <c r="B15" s="293" t="inlineStr">
        <is>
          <t>в том числе зарплата машинистов</t>
        </is>
      </c>
      <c r="C15" s="376">
        <f>'Прил.5 Расчет СМР и ОБ'!J16</f>
        <v/>
      </c>
      <c r="D15" s="239">
        <f>C15/$C$24</f>
        <v/>
      </c>
      <c r="E15" s="239">
        <f>C15/$C$40</f>
        <v/>
      </c>
    </row>
    <row r="16">
      <c r="B16" s="293" t="inlineStr">
        <is>
          <t>Материалы основные</t>
        </is>
      </c>
      <c r="C16" s="376">
        <f>'Прил.5 Расчет СМР и ОБ'!J108</f>
        <v/>
      </c>
      <c r="D16" s="239">
        <f>C16/$C$24</f>
        <v/>
      </c>
      <c r="E16" s="239">
        <f>C16/$C$40</f>
        <v/>
      </c>
    </row>
    <row r="17">
      <c r="B17" s="293" t="inlineStr">
        <is>
          <t>Материалы прочие</t>
        </is>
      </c>
      <c r="C17" s="376">
        <f>'Прил.5 Расчет СМР и ОБ'!J290</f>
        <v/>
      </c>
      <c r="D17" s="239">
        <f>C17/$C$24</f>
        <v/>
      </c>
      <c r="E17" s="239">
        <f>C17/$C$40</f>
        <v/>
      </c>
      <c r="G17" s="243" t="n"/>
    </row>
    <row r="18">
      <c r="B18" s="293" t="inlineStr">
        <is>
          <t>МАТЕРИАЛЫ, ВСЕГО:</t>
        </is>
      </c>
      <c r="C18" s="376">
        <f>C17+C16</f>
        <v/>
      </c>
      <c r="D18" s="239">
        <f>C18/$C$24</f>
        <v/>
      </c>
      <c r="E18" s="239">
        <f>C18/$C$40</f>
        <v/>
      </c>
    </row>
    <row r="19">
      <c r="B19" s="293" t="inlineStr">
        <is>
          <t>ИТОГО</t>
        </is>
      </c>
      <c r="C19" s="376">
        <f>C18+C14+C11</f>
        <v/>
      </c>
      <c r="D19" s="239" t="n"/>
      <c r="E19" s="293" t="n"/>
    </row>
    <row r="20">
      <c r="B20" s="293" t="inlineStr">
        <is>
          <t>Сметная прибыль, руб.</t>
        </is>
      </c>
      <c r="C20" s="376">
        <f>ROUND(C21*(C11+C15),2)</f>
        <v/>
      </c>
      <c r="D20" s="239">
        <f>C20/$C$24</f>
        <v/>
      </c>
      <c r="E20" s="239">
        <f>C20/$C$40</f>
        <v/>
      </c>
    </row>
    <row r="21">
      <c r="B21" s="293" t="inlineStr">
        <is>
          <t>Сметная прибыль, %</t>
        </is>
      </c>
      <c r="C21" s="242">
        <f>'Прил.5 Расчет СМР и ОБ'!D294</f>
        <v/>
      </c>
      <c r="D21" s="239" t="n"/>
      <c r="E21" s="293" t="n"/>
    </row>
    <row r="22">
      <c r="B22" s="293" t="inlineStr">
        <is>
          <t>Накладные расходы, руб.</t>
        </is>
      </c>
      <c r="C22" s="376">
        <f>ROUND(C23*(C11+C15),2)</f>
        <v/>
      </c>
      <c r="D22" s="239">
        <f>C22/$C$24</f>
        <v/>
      </c>
      <c r="E22" s="239">
        <f>C22/$C$40</f>
        <v/>
      </c>
    </row>
    <row r="23">
      <c r="B23" s="293" t="inlineStr">
        <is>
          <t>Накладные расходы, %</t>
        </is>
      </c>
      <c r="C23" s="242">
        <f>'Прил.5 Расчет СМР и ОБ'!D293</f>
        <v/>
      </c>
      <c r="D23" s="239" t="n"/>
      <c r="E23" s="293" t="n"/>
    </row>
    <row r="24">
      <c r="B24" s="293" t="inlineStr">
        <is>
          <t>ВСЕГО СМР с НР и СП</t>
        </is>
      </c>
      <c r="C24" s="376">
        <f>C19+C20+C22</f>
        <v/>
      </c>
      <c r="D24" s="239">
        <f>C24/$C$24</f>
        <v/>
      </c>
      <c r="E24" s="239">
        <f>C24/$C$40</f>
        <v/>
      </c>
    </row>
    <row r="25" ht="25.5" customHeight="1" s="381">
      <c r="B25" s="293" t="inlineStr">
        <is>
          <t>ВСЕГО стоимость оборудования, в том числе</t>
        </is>
      </c>
      <c r="C25" s="376">
        <f>'Прил.5 Расчет СМР и ОБ'!J98</f>
        <v/>
      </c>
      <c r="D25" s="239" t="n"/>
      <c r="E25" s="239">
        <f>C25/$C$40</f>
        <v/>
      </c>
    </row>
    <row r="26" ht="25.5" customHeight="1" s="381">
      <c r="B26" s="293" t="inlineStr">
        <is>
          <t>стоимость оборудования технологического</t>
        </is>
      </c>
      <c r="C26" s="376">
        <f>'Прил.5 Расчет СМР и ОБ'!J99</f>
        <v/>
      </c>
      <c r="D26" s="239" t="n"/>
      <c r="E26" s="239">
        <f>C26/$C$40</f>
        <v/>
      </c>
    </row>
    <row r="27">
      <c r="B27" s="293" t="inlineStr">
        <is>
          <t>ИТОГО (СМР + ОБОРУДОВАНИЕ)</t>
        </is>
      </c>
      <c r="C27" s="294">
        <f>C24+C25</f>
        <v/>
      </c>
      <c r="D27" s="239" t="n"/>
      <c r="E27" s="239">
        <f>C27/$C$40</f>
        <v/>
      </c>
      <c r="G27" s="240" t="n"/>
    </row>
    <row r="28" ht="33" customHeight="1" s="381">
      <c r="B28" s="293" t="inlineStr">
        <is>
          <t>ПРОЧ. ЗАТР., УЧТЕННЫЕ ПОКАЗАТЕЛЕМ,  в том числе</t>
        </is>
      </c>
      <c r="C28" s="293" t="n"/>
      <c r="D28" s="293" t="n"/>
      <c r="E28" s="293" t="n"/>
    </row>
    <row r="29" ht="25.5" customHeight="1" s="381">
      <c r="B29" s="293" t="inlineStr">
        <is>
          <t>Временные здания и сооружения - 3,9%</t>
        </is>
      </c>
      <c r="C29" s="294">
        <f>ROUND(C24*3.9%,2)</f>
        <v/>
      </c>
      <c r="D29" s="293" t="n"/>
      <c r="E29" s="239">
        <f>C29/$C$40</f>
        <v/>
      </c>
    </row>
    <row r="30" ht="38.25" customHeight="1" s="381">
      <c r="B30" s="293" t="inlineStr">
        <is>
          <t>Дополнительные затраты при производстве строительно-монтажных работ в зимнее время - 2,1%</t>
        </is>
      </c>
      <c r="C30" s="294">
        <f>ROUND((C24+C29)*2.1%,2)</f>
        <v/>
      </c>
      <c r="D30" s="293" t="n"/>
      <c r="E30" s="239">
        <f>C30/$C$40</f>
        <v/>
      </c>
    </row>
    <row r="31">
      <c r="B31" s="363" t="inlineStr">
        <is>
          <t>Пусконаладочные работы</t>
        </is>
      </c>
      <c r="C31" s="364" t="n">
        <v>2462718.3</v>
      </c>
      <c r="D31" s="293" t="n"/>
      <c r="E31" s="239">
        <f>C31/$C$40</f>
        <v/>
      </c>
    </row>
    <row r="32" ht="25.5" customHeight="1" s="381">
      <c r="B32" s="293" t="inlineStr">
        <is>
          <t>Затраты по перевозке работников к месту работы и обратно</t>
        </is>
      </c>
      <c r="C32" s="294" t="n">
        <v>0</v>
      </c>
      <c r="D32" s="293" t="n"/>
      <c r="E32" s="239">
        <f>C32/$C$40</f>
        <v/>
      </c>
    </row>
    <row r="33" ht="25.5" customHeight="1" s="381">
      <c r="B33" s="293" t="inlineStr">
        <is>
          <t>Затраты, связанные с осуществлением работ вахтовым методом</t>
        </is>
      </c>
      <c r="C33" s="294">
        <f>ROUND(C27*0%,2)</f>
        <v/>
      </c>
      <c r="D33" s="293" t="n"/>
      <c r="E33" s="239">
        <f>C33/$C$40</f>
        <v/>
      </c>
    </row>
    <row r="34" ht="51" customHeight="1" s="381">
      <c r="B34" s="2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4" t="n">
        <v>0</v>
      </c>
      <c r="D34" s="293" t="n"/>
      <c r="E34" s="239">
        <f>C34/$C$40</f>
        <v/>
      </c>
    </row>
    <row r="35" ht="76.5" customHeight="1" s="381">
      <c r="B35" s="2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4">
        <f>ROUND(C27*0%,2)</f>
        <v/>
      </c>
      <c r="D35" s="293" t="n"/>
      <c r="E35" s="239">
        <f>C35/$C$40</f>
        <v/>
      </c>
    </row>
    <row r="36" ht="25.5" customHeight="1" s="381">
      <c r="B36" s="293" t="inlineStr">
        <is>
          <t>Строительный контроль и содержание службы заказчика - 2,14%</t>
        </is>
      </c>
      <c r="C36" s="294">
        <f>ROUND((C27+C32+C33+C34+C35+C29+C31+C30)*2.14%,2)</f>
        <v/>
      </c>
      <c r="D36" s="293" t="n"/>
      <c r="E36" s="239">
        <f>C36/$C$40</f>
        <v/>
      </c>
      <c r="G36" s="272" t="n"/>
      <c r="L36" s="240" t="n"/>
    </row>
    <row r="37">
      <c r="B37" s="293" t="inlineStr">
        <is>
          <t>Авторский надзор - 0,2%</t>
        </is>
      </c>
      <c r="C37" s="294">
        <f>ROUND((C27+C32+C33+C34+C35+C29+C31+C30)*0.2%,2)</f>
        <v/>
      </c>
      <c r="D37" s="293" t="n"/>
      <c r="E37" s="239">
        <f>C37/$C$40</f>
        <v/>
      </c>
      <c r="G37" s="273" t="n"/>
      <c r="L37" s="240" t="n"/>
    </row>
    <row r="38" ht="38.25" customHeight="1" s="381">
      <c r="B38" s="293" t="inlineStr">
        <is>
          <t>ИТОГО (СМР+ОБОРУДОВАНИЕ+ПРОЧ. ЗАТР., УЧТЕННЫЕ ПОКАЗАТЕЛЕМ)</t>
        </is>
      </c>
      <c r="C38" s="376">
        <f>C27+C32+C33+C34+C35+C29+C31+C30+C36+C37</f>
        <v/>
      </c>
      <c r="D38" s="293" t="n"/>
      <c r="E38" s="239">
        <f>C38/$C$40</f>
        <v/>
      </c>
    </row>
    <row r="39" ht="13.5" customHeight="1" s="381">
      <c r="B39" s="293" t="inlineStr">
        <is>
          <t>Непредвиденные расходы</t>
        </is>
      </c>
      <c r="C39" s="376">
        <f>ROUND(C38*3%,2)</f>
        <v/>
      </c>
      <c r="D39" s="293" t="n"/>
      <c r="E39" s="239">
        <f>C39/$C$38</f>
        <v/>
      </c>
    </row>
    <row r="40">
      <c r="B40" s="293" t="inlineStr">
        <is>
          <t>ВСЕГО:</t>
        </is>
      </c>
      <c r="C40" s="376">
        <f>C39+C38</f>
        <v/>
      </c>
      <c r="D40" s="293" t="n"/>
      <c r="E40" s="239">
        <f>C40/$C$40</f>
        <v/>
      </c>
    </row>
    <row r="41">
      <c r="B41" s="293" t="inlineStr">
        <is>
          <t>ИТОГО ПОКАЗАТЕЛЬ НА ЕД. ИЗМ.</t>
        </is>
      </c>
      <c r="C41" s="376">
        <f>C40/'Прил.5 Расчет СМР и ОБ'!E297</f>
        <v/>
      </c>
      <c r="D41" s="293" t="n"/>
      <c r="E41" s="293" t="n"/>
    </row>
    <row r="42">
      <c r="B42" s="236" t="n"/>
      <c r="C42" s="378" t="n"/>
      <c r="D42" s="378" t="n"/>
      <c r="E42" s="378" t="n"/>
    </row>
    <row r="43">
      <c r="B43" s="236" t="inlineStr">
        <is>
          <t>Составил ______________________    Д.Ю. Нефедова</t>
        </is>
      </c>
      <c r="C43" s="378" t="n"/>
      <c r="D43" s="378" t="n"/>
      <c r="E43" s="378" t="n"/>
    </row>
    <row r="44">
      <c r="B44" s="236" t="inlineStr">
        <is>
          <t xml:space="preserve">(должность, подпись, инициалы, фамилия) </t>
        </is>
      </c>
      <c r="C44" s="378" t="n"/>
      <c r="D44" s="378" t="n"/>
      <c r="E44" s="378" t="n"/>
    </row>
    <row r="45">
      <c r="B45" s="236" t="n"/>
      <c r="C45" s="378" t="n"/>
      <c r="D45" s="378" t="n"/>
      <c r="E45" s="378" t="n"/>
    </row>
    <row r="46">
      <c r="B46" s="236" t="inlineStr">
        <is>
          <t>Проверил ____________________________ А.В. Костянецкая</t>
        </is>
      </c>
      <c r="C46" s="378" t="n"/>
      <c r="D46" s="378" t="n"/>
      <c r="E46" s="378" t="n"/>
    </row>
    <row r="47">
      <c r="B47" s="430" t="inlineStr">
        <is>
          <t>(должность, подпись, инициалы, фамилия)</t>
        </is>
      </c>
      <c r="D47" s="378" t="n"/>
      <c r="E47" s="378" t="n"/>
    </row>
    <row r="49">
      <c r="B49" s="378" t="n"/>
      <c r="C49" s="378" t="n"/>
      <c r="D49" s="378" t="n"/>
      <c r="E49" s="378" t="n"/>
    </row>
    <row r="50">
      <c r="B50" s="378" t="n"/>
      <c r="C50" s="378" t="n"/>
      <c r="D50" s="378" t="n"/>
      <c r="E50" s="3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19" workbookViewId="0">
      <selection activeCell="C28" sqref="C28"/>
    </sheetView>
  </sheetViews>
  <sheetFormatPr baseColWidth="8" defaultColWidth="9.140625" defaultRowHeight="15" outlineLevelRow="1"/>
  <cols>
    <col width="5.7109375" customWidth="1" style="379" min="1" max="1"/>
    <col width="22.5703125" customWidth="1" style="379" min="2" max="2"/>
    <col width="39.140625" customWidth="1" style="379" min="3" max="3"/>
    <col width="13.5703125" customWidth="1" style="379" min="4" max="4"/>
    <col width="12.7109375" customWidth="1" style="379" min="5" max="5"/>
    <col width="14.5703125" customWidth="1" style="379" min="6" max="6"/>
    <col width="13.42578125" customWidth="1" style="379" min="7" max="7"/>
    <col width="12.7109375" customWidth="1" style="379" min="8" max="8"/>
    <col width="16.28515625" customWidth="1" style="379" min="9" max="9"/>
    <col width="17.5703125" customWidth="1" style="379" min="10" max="10"/>
    <col width="10.85546875" customWidth="1" style="379" min="11" max="11"/>
    <col width="13.85546875" customWidth="1" style="379" min="12" max="12"/>
    <col width="9.140625" customWidth="1" style="381" min="13" max="13"/>
  </cols>
  <sheetData>
    <row r="1" s="381">
      <c r="A1" s="379" t="n"/>
      <c r="B1" s="379" t="n"/>
      <c r="C1" s="379" t="n"/>
      <c r="D1" s="379" t="n"/>
      <c r="E1" s="379" t="n"/>
      <c r="F1" s="379" t="n"/>
      <c r="G1" s="379" t="n"/>
      <c r="H1" s="379" t="n"/>
      <c r="I1" s="379" t="n"/>
      <c r="J1" s="379" t="n"/>
      <c r="K1" s="379" t="n"/>
      <c r="L1" s="379" t="n"/>
      <c r="M1" s="379" t="n"/>
      <c r="N1" s="379" t="n"/>
    </row>
    <row r="2" ht="15.75" customHeight="1" s="381">
      <c r="A2" s="379" t="n"/>
      <c r="B2" s="379" t="n"/>
      <c r="C2" s="379" t="n"/>
      <c r="D2" s="379" t="n"/>
      <c r="E2" s="379" t="n"/>
      <c r="F2" s="379" t="n"/>
      <c r="G2" s="379" t="n"/>
      <c r="H2" s="431" t="inlineStr">
        <is>
          <t>Приложение №5</t>
        </is>
      </c>
      <c r="K2" s="379" t="n"/>
      <c r="L2" s="379" t="n"/>
      <c r="M2" s="379" t="n"/>
      <c r="N2" s="379" t="n"/>
    </row>
    <row r="3" s="381">
      <c r="A3" s="379" t="n"/>
      <c r="B3" s="379" t="n"/>
      <c r="C3" s="379" t="n"/>
      <c r="D3" s="379" t="n"/>
      <c r="E3" s="379" t="n"/>
      <c r="F3" s="379" t="n"/>
      <c r="G3" s="379" t="n"/>
      <c r="H3" s="379" t="n"/>
      <c r="I3" s="379" t="n"/>
      <c r="J3" s="379" t="n"/>
      <c r="K3" s="379" t="n"/>
      <c r="L3" s="379" t="n"/>
      <c r="M3" s="379" t="n"/>
      <c r="N3" s="379" t="n"/>
    </row>
    <row r="4" ht="12.75" customFormat="1" customHeight="1" s="378">
      <c r="A4" s="404" t="inlineStr">
        <is>
          <t>Расчет стоимости СМР и оборудования</t>
        </is>
      </c>
    </row>
    <row r="5" ht="12.75" customFormat="1" customHeight="1" s="378">
      <c r="A5" s="404" t="n"/>
      <c r="B5" s="404" t="n"/>
      <c r="C5" s="456" t="n"/>
      <c r="D5" s="404" t="n"/>
      <c r="E5" s="404" t="n"/>
      <c r="F5" s="404" t="n"/>
      <c r="G5" s="404" t="n"/>
      <c r="H5" s="404" t="n"/>
      <c r="I5" s="404" t="n"/>
      <c r="J5" s="404" t="n"/>
    </row>
    <row r="6" ht="12.75" customFormat="1" customHeight="1" s="378">
      <c r="A6" s="209" t="inlineStr">
        <is>
          <t>Наименование разрабатываемого показателя УНЦ</t>
        </is>
      </c>
      <c r="B6" s="276" t="n"/>
      <c r="C6" s="276" t="n"/>
      <c r="D6" s="407" t="inlineStr">
        <is>
          <t>Ячейка автотрансформатора АТ 330/150/НН, мощность 200МВА</t>
        </is>
      </c>
    </row>
    <row r="7" ht="12.75" customFormat="1" customHeight="1" s="378">
      <c r="A7" s="407" t="inlineStr">
        <is>
          <t>Единица измерения  — 1 ячейка</t>
        </is>
      </c>
      <c r="I7" s="418" t="n"/>
      <c r="J7" s="418" t="n"/>
    </row>
    <row r="8" ht="15" customFormat="1" customHeight="1" s="378">
      <c r="A8" s="407" t="n"/>
      <c r="I8" s="378" t="n"/>
    </row>
    <row r="9" ht="27.75" customHeight="1" s="381">
      <c r="A9" s="434" t="inlineStr">
        <is>
          <t>№ пп.</t>
        </is>
      </c>
      <c r="B9" s="434" t="inlineStr">
        <is>
          <t>Код ресурса</t>
        </is>
      </c>
      <c r="C9" s="434" t="inlineStr">
        <is>
          <t>Наименование</t>
        </is>
      </c>
      <c r="D9" s="434" t="inlineStr">
        <is>
          <t>Ед. изм.</t>
        </is>
      </c>
      <c r="E9" s="434" t="inlineStr">
        <is>
          <t>Кол-во единиц по проектным данным</t>
        </is>
      </c>
      <c r="F9" s="434" t="inlineStr">
        <is>
          <t>Сметная стоимость в ценах на 01.01.2000 (руб.)</t>
        </is>
      </c>
      <c r="G9" s="500" t="n"/>
      <c r="H9" s="434" t="inlineStr">
        <is>
          <t>Удельный вес, %</t>
        </is>
      </c>
      <c r="I9" s="434" t="inlineStr">
        <is>
          <t>Сметная стоимость в ценах на 01.01.2023 (руб.)</t>
        </is>
      </c>
      <c r="J9" s="500" t="n"/>
      <c r="K9" s="379" t="n"/>
      <c r="L9" s="379" t="n"/>
      <c r="M9" s="379" t="n"/>
      <c r="N9" s="379" t="n"/>
    </row>
    <row r="10" ht="32.25" customHeight="1" s="381">
      <c r="A10" s="502" t="n"/>
      <c r="B10" s="502" t="n"/>
      <c r="C10" s="502" t="n"/>
      <c r="D10" s="502" t="n"/>
      <c r="E10" s="502" t="n"/>
      <c r="F10" s="434" t="inlineStr">
        <is>
          <t>на ед. изм.</t>
        </is>
      </c>
      <c r="G10" s="434" t="inlineStr">
        <is>
          <t>общая</t>
        </is>
      </c>
      <c r="H10" s="502" t="n"/>
      <c r="I10" s="434" t="inlineStr">
        <is>
          <t>на ед. изм.</t>
        </is>
      </c>
      <c r="J10" s="434" t="inlineStr">
        <is>
          <t>общая</t>
        </is>
      </c>
      <c r="K10" s="379" t="n"/>
      <c r="L10" s="379" t="n"/>
      <c r="M10" s="379" t="n"/>
      <c r="N10" s="379" t="n"/>
    </row>
    <row r="11" s="381">
      <c r="A11" s="434" t="n">
        <v>1</v>
      </c>
      <c r="B11" s="434" t="n">
        <v>2</v>
      </c>
      <c r="C11" s="434" t="n">
        <v>3</v>
      </c>
      <c r="D11" s="434" t="n">
        <v>4</v>
      </c>
      <c r="E11" s="434" t="n">
        <v>5</v>
      </c>
      <c r="F11" s="434" t="n">
        <v>6</v>
      </c>
      <c r="G11" s="434" t="n">
        <v>7</v>
      </c>
      <c r="H11" s="434" t="n">
        <v>8</v>
      </c>
      <c r="I11" s="435" t="n">
        <v>9</v>
      </c>
      <c r="J11" s="435" t="n">
        <v>10</v>
      </c>
      <c r="K11" s="379" t="n"/>
      <c r="L11" s="379" t="n"/>
      <c r="M11" s="379" t="n"/>
      <c r="N11" s="379" t="n"/>
    </row>
    <row r="12">
      <c r="A12" s="434" t="n"/>
      <c r="B12" s="424" t="inlineStr">
        <is>
          <t>Затраты труда рабочих-строителей</t>
        </is>
      </c>
      <c r="C12" s="499" t="n"/>
      <c r="D12" s="499" t="n"/>
      <c r="E12" s="499" t="n"/>
      <c r="F12" s="499" t="n"/>
      <c r="G12" s="499" t="n"/>
      <c r="H12" s="500" t="n"/>
      <c r="I12" s="342" t="n"/>
      <c r="J12" s="342" t="n"/>
    </row>
    <row r="13" ht="25.5" customHeight="1" s="381">
      <c r="A13" s="434" t="n">
        <v>1</v>
      </c>
      <c r="B13" s="387" t="inlineStr">
        <is>
          <t>1-3-8</t>
        </is>
      </c>
      <c r="C13" s="441" t="inlineStr">
        <is>
          <t>Затраты труда рабочих-строителей среднего разряда (3,8)</t>
        </is>
      </c>
      <c r="D13" s="434" t="inlineStr">
        <is>
          <t>чел.-ч.</t>
        </is>
      </c>
      <c r="E13" s="330">
        <f>G13/F13</f>
        <v/>
      </c>
      <c r="F13" s="339" t="n">
        <v>9.4</v>
      </c>
      <c r="G13" s="339" t="n">
        <v>141858.96</v>
      </c>
      <c r="H13" s="338">
        <f>G13/G14</f>
        <v/>
      </c>
      <c r="I13" s="339">
        <f>ФОТр.тек.!E13</f>
        <v/>
      </c>
      <c r="J13" s="339">
        <f>ROUND(I13*E13,2)</f>
        <v/>
      </c>
    </row>
    <row r="14" ht="25.5" customFormat="1" customHeight="1" s="379">
      <c r="A14" s="434" t="n"/>
      <c r="B14" s="434" t="n"/>
      <c r="C14" s="424" t="inlineStr">
        <is>
          <t>Итого по разделу "Затраты труда рабочих-строителей"</t>
        </is>
      </c>
      <c r="D14" s="434" t="inlineStr">
        <is>
          <t>чел.-ч.</t>
        </is>
      </c>
      <c r="E14" s="330">
        <f>E13</f>
        <v/>
      </c>
      <c r="F14" s="339" t="n"/>
      <c r="G14" s="339">
        <f>SUM(G13:G13)</f>
        <v/>
      </c>
      <c r="H14" s="444" t="n">
        <v>1</v>
      </c>
      <c r="I14" s="342" t="n"/>
      <c r="J14" s="339">
        <f>SUM(J13:J13)</f>
        <v/>
      </c>
    </row>
    <row r="15" ht="14.25" customFormat="1" customHeight="1" s="379">
      <c r="A15" s="434" t="n"/>
      <c r="B15" s="441" t="inlineStr">
        <is>
          <t>Затраты труда машинистов</t>
        </is>
      </c>
      <c r="C15" s="499" t="n"/>
      <c r="D15" s="499" t="n"/>
      <c r="E15" s="499" t="n"/>
      <c r="F15" s="499" t="n"/>
      <c r="G15" s="499" t="n"/>
      <c r="H15" s="500" t="n"/>
      <c r="I15" s="342" t="n"/>
      <c r="J15" s="342" t="n"/>
    </row>
    <row r="16" ht="14.25" customFormat="1" customHeight="1" s="379">
      <c r="A16" s="434" t="n">
        <v>2</v>
      </c>
      <c r="B16" s="434" t="n">
        <v>2</v>
      </c>
      <c r="C16" s="441" t="inlineStr">
        <is>
          <t>Затраты труда машинистов</t>
        </is>
      </c>
      <c r="D16" s="434" t="inlineStr">
        <is>
          <t>чел.-ч.</t>
        </is>
      </c>
      <c r="E16" s="330" t="n">
        <v>148.73</v>
      </c>
      <c r="F16" s="339">
        <f>G16/E16</f>
        <v/>
      </c>
      <c r="G16" s="339" t="n">
        <v>19065.41</v>
      </c>
      <c r="H16" s="444" t="n">
        <v>1</v>
      </c>
      <c r="I16" s="339">
        <f>ROUND(F16*Прил.10!D11,2)</f>
        <v/>
      </c>
      <c r="J16" s="339">
        <f>ROUND(I16*E16,2)</f>
        <v/>
      </c>
    </row>
    <row r="17" ht="14.25" customFormat="1" customHeight="1" s="379">
      <c r="A17" s="434" t="n"/>
      <c r="B17" s="424" t="inlineStr">
        <is>
          <t>Машины и механизмы</t>
        </is>
      </c>
      <c r="C17" s="499" t="n"/>
      <c r="D17" s="499" t="n"/>
      <c r="E17" s="499" t="n"/>
      <c r="F17" s="499" t="n"/>
      <c r="G17" s="499" t="n"/>
      <c r="H17" s="500" t="n"/>
      <c r="I17" s="342" t="n"/>
      <c r="J17" s="342" t="n"/>
    </row>
    <row r="18" ht="14.25" customFormat="1" customHeight="1" s="379">
      <c r="A18" s="434" t="n"/>
      <c r="B18" s="441" t="inlineStr">
        <is>
          <t>Основные машины и механизмы</t>
        </is>
      </c>
      <c r="C18" s="499" t="n"/>
      <c r="D18" s="499" t="n"/>
      <c r="E18" s="499" t="n"/>
      <c r="F18" s="499" t="n"/>
      <c r="G18" s="499" t="n"/>
      <c r="H18" s="500" t="n"/>
      <c r="I18" s="342" t="n"/>
      <c r="J18" s="342" t="n"/>
    </row>
    <row r="19" ht="25.5" customFormat="1" customHeight="1" s="379">
      <c r="A19" s="434" t="n">
        <v>3</v>
      </c>
      <c r="B19" s="387" t="inlineStr">
        <is>
          <t>91.05.05-014</t>
        </is>
      </c>
      <c r="C19" s="441" t="inlineStr">
        <is>
          <t>Краны на автомобильном ходу, грузоподъемность 10 т</t>
        </is>
      </c>
      <c r="D19" s="434" t="inlineStr">
        <is>
          <t>маш.-ч</t>
        </is>
      </c>
      <c r="E19" s="330" t="n">
        <v>548.23</v>
      </c>
      <c r="F19" s="443" t="n">
        <v>111.99</v>
      </c>
      <c r="G19" s="339">
        <f>ROUND(E19*F19,2)</f>
        <v/>
      </c>
      <c r="H19" s="338">
        <f>G19/$G$89</f>
        <v/>
      </c>
      <c r="I19" s="339">
        <f>ROUND(F19*Прил.10!$D$12,2)</f>
        <v/>
      </c>
      <c r="J19" s="339">
        <f>ROUND(I19*E19,2)</f>
        <v/>
      </c>
    </row>
    <row r="20" ht="51" customFormat="1" customHeight="1" s="379">
      <c r="A20" s="434" t="n">
        <v>4</v>
      </c>
      <c r="B20" s="387" t="inlineStr">
        <is>
          <t>91.18.01-007</t>
        </is>
      </c>
      <c r="C20" s="4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34" t="inlineStr">
        <is>
          <t>маш.-ч</t>
        </is>
      </c>
      <c r="E20" s="330" t="n">
        <v>168.44</v>
      </c>
      <c r="F20" s="443" t="n">
        <v>90</v>
      </c>
      <c r="G20" s="339">
        <f>ROUND(E20*F20,2)</f>
        <v/>
      </c>
      <c r="H20" s="338">
        <f>G20/$G$89</f>
        <v/>
      </c>
      <c r="I20" s="339">
        <f>ROUND(F20*Прил.10!$D$12,2)</f>
        <v/>
      </c>
      <c r="J20" s="339">
        <f>ROUND(I20*E20,2)</f>
        <v/>
      </c>
    </row>
    <row r="21" ht="25.5" customFormat="1" customHeight="1" s="379">
      <c r="A21" s="434" t="n">
        <v>5</v>
      </c>
      <c r="B21" s="387" t="inlineStr">
        <is>
          <t>91.14.02-001</t>
        </is>
      </c>
      <c r="C21" s="441" t="inlineStr">
        <is>
          <t>Автомобили бортовые, грузоподъемность до 5 т</t>
        </is>
      </c>
      <c r="D21" s="434" t="inlineStr">
        <is>
          <t>маш.-ч</t>
        </is>
      </c>
      <c r="E21" s="330" t="n">
        <v>159</v>
      </c>
      <c r="F21" s="443" t="n">
        <v>65.70999999999999</v>
      </c>
      <c r="G21" s="339">
        <f>ROUND(E21*F21,2)</f>
        <v/>
      </c>
      <c r="H21" s="338">
        <f>G21/$G$89</f>
        <v/>
      </c>
      <c r="I21" s="339">
        <f>ROUND(F21*Прил.10!$D$12,2)</f>
        <v/>
      </c>
      <c r="J21" s="339">
        <f>ROUND(I21*E21,2)</f>
        <v/>
      </c>
    </row>
    <row r="22" ht="25.5" customFormat="1" customHeight="1" s="379">
      <c r="A22" s="434" t="n">
        <v>6</v>
      </c>
      <c r="B22" s="387" t="inlineStr">
        <is>
          <t>91.06.03-058</t>
        </is>
      </c>
      <c r="C22" s="441" t="inlineStr">
        <is>
          <t>Лебедки электрические тяговым усилием 156,96 кН (16 т)</t>
        </is>
      </c>
      <c r="D22" s="434" t="inlineStr">
        <is>
          <t>маш.-ч</t>
        </is>
      </c>
      <c r="E22" s="330" t="n">
        <v>79</v>
      </c>
      <c r="F22" s="443" t="n">
        <v>131.44</v>
      </c>
      <c r="G22" s="339">
        <f>ROUND(E22*F22,2)</f>
        <v/>
      </c>
      <c r="H22" s="338">
        <f>G22/$G$89</f>
        <v/>
      </c>
      <c r="I22" s="339">
        <f>ROUND(F22*Прил.10!$D$12,2)</f>
        <v/>
      </c>
      <c r="J22" s="339">
        <f>ROUND(I22*E22,2)</f>
        <v/>
      </c>
    </row>
    <row r="23" ht="25.5" customFormat="1" customHeight="1" s="379">
      <c r="A23" s="434" t="n">
        <v>7</v>
      </c>
      <c r="B23" s="387" t="inlineStr">
        <is>
          <t>91.14.03-002</t>
        </is>
      </c>
      <c r="C23" s="441" t="inlineStr">
        <is>
          <t>Автомобили-самосвалы, грузоподъемность до 10 т</t>
        </is>
      </c>
      <c r="D23" s="434" t="inlineStr">
        <is>
          <t>маш.-ч</t>
        </is>
      </c>
      <c r="E23" s="330" t="n">
        <v>104.19</v>
      </c>
      <c r="F23" s="443" t="n">
        <v>87.48999999999999</v>
      </c>
      <c r="G23" s="339">
        <f>ROUND(E23*F23,2)</f>
        <v/>
      </c>
      <c r="H23" s="338">
        <f>G23/$G$89</f>
        <v/>
      </c>
      <c r="I23" s="339">
        <f>ROUND(F23*Прил.10!$D$12,2)</f>
        <v/>
      </c>
      <c r="J23" s="339">
        <f>ROUND(I23*E23,2)</f>
        <v/>
      </c>
    </row>
    <row r="24" ht="14.25" customFormat="1" customHeight="1" s="379">
      <c r="A24" s="434" t="n">
        <v>8</v>
      </c>
      <c r="B24" s="387" t="inlineStr">
        <is>
          <t>91.21.18-011</t>
        </is>
      </c>
      <c r="C24" s="441" t="inlineStr">
        <is>
          <t>Маслоподогреватели</t>
        </is>
      </c>
      <c r="D24" s="434" t="inlineStr">
        <is>
          <t>маш.-ч</t>
        </is>
      </c>
      <c r="E24" s="330" t="n">
        <v>224.31</v>
      </c>
      <c r="F24" s="443" t="n">
        <v>38.87</v>
      </c>
      <c r="G24" s="339">
        <f>ROUND(E24*F24,2)</f>
        <v/>
      </c>
      <c r="H24" s="338">
        <f>G24/$G$89</f>
        <v/>
      </c>
      <c r="I24" s="339">
        <f>ROUND(F24*Прил.10!$D$12,2)</f>
        <v/>
      </c>
      <c r="J24" s="339">
        <f>ROUND(I24*E24,2)</f>
        <v/>
      </c>
    </row>
    <row r="25" ht="25.5" customFormat="1" customHeight="1" s="379">
      <c r="A25" s="434" t="n">
        <v>9</v>
      </c>
      <c r="B25" s="387" t="inlineStr">
        <is>
          <t>91.21.22-432</t>
        </is>
      </c>
      <c r="C25" s="441" t="inlineStr">
        <is>
          <t>Установки вакуумной обработки трансформаторного масла</t>
        </is>
      </c>
      <c r="D25" s="434" t="inlineStr">
        <is>
          <t>маш.-ч</t>
        </is>
      </c>
      <c r="E25" s="330" t="n">
        <v>112.68</v>
      </c>
      <c r="F25" s="443" t="n">
        <v>77.03</v>
      </c>
      <c r="G25" s="339">
        <f>ROUND(E25*F25,2)</f>
        <v/>
      </c>
      <c r="H25" s="338">
        <f>G25/$G$89</f>
        <v/>
      </c>
      <c r="I25" s="339">
        <f>ROUND(F25*Прил.10!$D$12,2)</f>
        <v/>
      </c>
      <c r="J25" s="339">
        <f>ROUND(I25*E25,2)</f>
        <v/>
      </c>
    </row>
    <row r="26" ht="25.5" customFormat="1" customHeight="1" s="379">
      <c r="A26" s="434" t="n">
        <v>10</v>
      </c>
      <c r="B26" s="387" t="inlineStr">
        <is>
          <t>91.05.06-012</t>
        </is>
      </c>
      <c r="C26" s="441" t="inlineStr">
        <is>
          <t>Краны на гусеничном ходу, грузоподъемность до 16 т</t>
        </is>
      </c>
      <c r="D26" s="434" t="inlineStr">
        <is>
          <t>маш.-ч</t>
        </is>
      </c>
      <c r="E26" s="330" t="n">
        <v>73.98</v>
      </c>
      <c r="F26" s="443" t="n">
        <v>96.89</v>
      </c>
      <c r="G26" s="339">
        <f>ROUND(E26*F26,2)</f>
        <v/>
      </c>
      <c r="H26" s="338">
        <f>G26/$G$89</f>
        <v/>
      </c>
      <c r="I26" s="339">
        <f>ROUND(F26*Прил.10!$D$12,2)</f>
        <v/>
      </c>
      <c r="J26" s="339">
        <f>ROUND(I26*E26,2)</f>
        <v/>
      </c>
    </row>
    <row r="27" ht="63.75" customFormat="1" customHeight="1" s="379">
      <c r="A27" s="434" t="n">
        <v>11</v>
      </c>
      <c r="B27" s="387" t="inlineStr">
        <is>
          <t>91.21.22-431</t>
        </is>
      </c>
      <c r="C27" s="44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34" t="inlineStr">
        <is>
          <t>маш.-ч</t>
        </is>
      </c>
      <c r="E27" s="330" t="n">
        <v>334</v>
      </c>
      <c r="F27" s="443" t="n">
        <v>15.65</v>
      </c>
      <c r="G27" s="339">
        <f>ROUND(E27*F27,2)</f>
        <v/>
      </c>
      <c r="H27" s="338">
        <f>G27/$G$89</f>
        <v/>
      </c>
      <c r="I27" s="339">
        <f>ROUND(F27*Прил.10!$D$12,2)</f>
        <v/>
      </c>
      <c r="J27" s="339">
        <f>ROUND(I27*E27,2)</f>
        <v/>
      </c>
    </row>
    <row r="28" ht="14.25" customFormat="1" customHeight="1" s="379">
      <c r="A28" s="434" t="n">
        <v>12</v>
      </c>
      <c r="B28" s="387" t="inlineStr">
        <is>
          <t>91.21.22-447</t>
        </is>
      </c>
      <c r="C28" s="441" t="inlineStr">
        <is>
          <t>Установки электрометаллизационные</t>
        </is>
      </c>
      <c r="D28" s="434" t="inlineStr">
        <is>
          <t>маш.-ч</t>
        </is>
      </c>
      <c r="E28" s="330" t="n">
        <v>50.8</v>
      </c>
      <c r="F28" s="443" t="n">
        <v>74.23999999999999</v>
      </c>
      <c r="G28" s="339">
        <f>ROUND(E28*F28,2)</f>
        <v/>
      </c>
      <c r="H28" s="338">
        <f>G28/$G$89</f>
        <v/>
      </c>
      <c r="I28" s="339">
        <f>ROUND(F28*Прил.10!$D$12,2)</f>
        <v/>
      </c>
      <c r="J28" s="339">
        <f>ROUND(I28*E28,2)</f>
        <v/>
      </c>
    </row>
    <row r="29" ht="14.25" customFormat="1" customHeight="1" s="379">
      <c r="A29" s="434" t="n">
        <v>13</v>
      </c>
      <c r="B29" s="387" t="inlineStr">
        <is>
          <t>91.19.12-021</t>
        </is>
      </c>
      <c r="C29" s="441" t="inlineStr">
        <is>
          <t>Насосы вакуумные 3,6 м3/мин</t>
        </is>
      </c>
      <c r="D29" s="434" t="inlineStr">
        <is>
          <t>маш.-ч</t>
        </is>
      </c>
      <c r="E29" s="330" t="n">
        <v>552.64</v>
      </c>
      <c r="F29" s="443" t="n">
        <v>6.28</v>
      </c>
      <c r="G29" s="339">
        <f>ROUND(E29*F29,2)</f>
        <v/>
      </c>
      <c r="H29" s="338">
        <f>G29/$G$89</f>
        <v/>
      </c>
      <c r="I29" s="339">
        <f>ROUND(F29*Прил.10!$D$12,2)</f>
        <v/>
      </c>
      <c r="J29" s="339">
        <f>ROUND(I29*E29,2)</f>
        <v/>
      </c>
    </row>
    <row r="30" ht="25.5" customFormat="1" customHeight="1" s="379">
      <c r="A30" s="434" t="n">
        <v>14</v>
      </c>
      <c r="B30" s="387" t="inlineStr">
        <is>
          <t>91.17.04-233</t>
        </is>
      </c>
      <c r="C30" s="441" t="inlineStr">
        <is>
          <t>Установки для сварки ручной дуговой (постоянного тока)</t>
        </is>
      </c>
      <c r="D30" s="434" t="inlineStr">
        <is>
          <t>маш.-ч</t>
        </is>
      </c>
      <c r="E30" s="330" t="n">
        <v>376.87</v>
      </c>
      <c r="F30" s="443" t="n">
        <v>8.1</v>
      </c>
      <c r="G30" s="339">
        <f>ROUND(E30*F30,2)</f>
        <v/>
      </c>
      <c r="H30" s="338">
        <f>G30/$G$89</f>
        <v/>
      </c>
      <c r="I30" s="339">
        <f>ROUND(F30*Прил.10!$D$12,2)</f>
        <v/>
      </c>
      <c r="J30" s="339">
        <f>ROUND(I30*E30,2)</f>
        <v/>
      </c>
    </row>
    <row r="31" ht="14.25" customFormat="1" customHeight="1" s="379">
      <c r="A31" s="434" t="n">
        <v>15</v>
      </c>
      <c r="B31" s="387" t="inlineStr">
        <is>
          <t>91.21.22-438</t>
        </is>
      </c>
      <c r="C31" s="441" t="inlineStr">
        <is>
          <t>Установка: передвижная цеолитовая</t>
        </is>
      </c>
      <c r="D31" s="434" t="inlineStr">
        <is>
          <t>маш.час</t>
        </is>
      </c>
      <c r="E31" s="330" t="n">
        <v>76.92</v>
      </c>
      <c r="F31" s="443" t="n">
        <v>38.65</v>
      </c>
      <c r="G31" s="339">
        <f>ROUND(E31*F31,2)</f>
        <v/>
      </c>
      <c r="H31" s="338">
        <f>G31/$G$89</f>
        <v/>
      </c>
      <c r="I31" s="339">
        <f>ROUND(F31*Прил.10!$D$12,2)</f>
        <v/>
      </c>
      <c r="J31" s="339">
        <f>ROUND(I31*E31,2)</f>
        <v/>
      </c>
    </row>
    <row r="32" ht="14.25" customFormat="1" customHeight="1" s="379">
      <c r="A32" s="434" t="n"/>
      <c r="B32" s="434" t="n"/>
      <c r="C32" s="441" t="inlineStr">
        <is>
          <t>Итого основные машины и механизмы</t>
        </is>
      </c>
      <c r="D32" s="434" t="n"/>
      <c r="E32" s="330" t="n"/>
      <c r="F32" s="339" t="n"/>
      <c r="G32" s="339">
        <f>SUM(G19:G31)</f>
        <v/>
      </c>
      <c r="H32" s="444">
        <f>G32/G89</f>
        <v/>
      </c>
      <c r="I32" s="349" t="n"/>
      <c r="J32" s="339">
        <f>SUM(J19:J31)</f>
        <v/>
      </c>
    </row>
    <row r="33" hidden="1" outlineLevel="1" ht="25.5" customFormat="1" customHeight="1" s="379">
      <c r="A33" s="434" t="n">
        <v>16</v>
      </c>
      <c r="B33" s="387" t="inlineStr">
        <is>
          <t>91.01.05-084</t>
        </is>
      </c>
      <c r="C33" s="441" t="inlineStr">
        <is>
          <t>Экскаваторы одноковшовые дизельные на гусеничном ходу, емкость ковша 0,4 м3</t>
        </is>
      </c>
      <c r="D33" s="434" t="inlineStr">
        <is>
          <t>маш.час</t>
        </is>
      </c>
      <c r="E33" s="330" t="n">
        <v>53.92</v>
      </c>
      <c r="F33" s="443" t="n">
        <v>54.81</v>
      </c>
      <c r="G33" s="339">
        <f>ROUND(E33*F33,2)</f>
        <v/>
      </c>
      <c r="H33" s="338">
        <f>G33/$G$89</f>
        <v/>
      </c>
      <c r="I33" s="339">
        <f>ROUND(F33*Прил.10!$D$12,2)</f>
        <v/>
      </c>
      <c r="J33" s="339">
        <f>ROUND(I33*E33,2)</f>
        <v/>
      </c>
    </row>
    <row r="34" hidden="1" outlineLevel="1" ht="25.5" customFormat="1" customHeight="1" s="379">
      <c r="A34" s="434" t="n">
        <v>17</v>
      </c>
      <c r="B34" s="387" t="inlineStr">
        <is>
          <t>91.06.06-042</t>
        </is>
      </c>
      <c r="C34" s="441" t="inlineStr">
        <is>
          <t>Подъемники гидравлические высотой подъема: 10 м</t>
        </is>
      </c>
      <c r="D34" s="434" t="inlineStr">
        <is>
          <t>маш.час</t>
        </is>
      </c>
      <c r="E34" s="330" t="n">
        <v>82.31999999999999</v>
      </c>
      <c r="F34" s="443" t="n">
        <v>29.6</v>
      </c>
      <c r="G34" s="339">
        <f>ROUND(E34*F34,2)</f>
        <v/>
      </c>
      <c r="H34" s="338">
        <f>G34/$G$89</f>
        <v/>
      </c>
      <c r="I34" s="339">
        <f>ROUND(F34*Прил.10!$D$12,2)</f>
        <v/>
      </c>
      <c r="J34" s="339">
        <f>ROUND(I34*E34,2)</f>
        <v/>
      </c>
    </row>
    <row r="35" hidden="1" outlineLevel="1" ht="25.5" customFormat="1" customHeight="1" s="379">
      <c r="A35" s="434" t="n">
        <v>18</v>
      </c>
      <c r="B35" s="387" t="inlineStr">
        <is>
          <t>91.05.06-007</t>
        </is>
      </c>
      <c r="C35" s="441" t="inlineStr">
        <is>
          <t>Краны на гусеничном ходу, грузоподъемность 25 т</t>
        </is>
      </c>
      <c r="D35" s="434" t="inlineStr">
        <is>
          <t>маш.час</t>
        </is>
      </c>
      <c r="E35" s="330" t="n">
        <v>19.47</v>
      </c>
      <c r="F35" s="443" t="n">
        <v>120.04</v>
      </c>
      <c r="G35" s="339">
        <f>ROUND(E35*F35,2)</f>
        <v/>
      </c>
      <c r="H35" s="338">
        <f>G35/$G$89</f>
        <v/>
      </c>
      <c r="I35" s="339">
        <f>ROUND(F35*Прил.10!$D$12,2)</f>
        <v/>
      </c>
      <c r="J35" s="339">
        <f>ROUND(I35*E35,2)</f>
        <v/>
      </c>
    </row>
    <row r="36" hidden="1" outlineLevel="1" ht="14.25" customFormat="1" customHeight="1" s="379">
      <c r="A36" s="434" t="n">
        <v>19</v>
      </c>
      <c r="B36" s="387" t="inlineStr">
        <is>
          <t>91.05.01-017</t>
        </is>
      </c>
      <c r="C36" s="441" t="inlineStr">
        <is>
          <t>Краны башенные, грузоподъемность 8 т</t>
        </is>
      </c>
      <c r="D36" s="434" t="inlineStr">
        <is>
          <t>маш.час</t>
        </is>
      </c>
      <c r="E36" s="330" t="n">
        <v>24.94</v>
      </c>
      <c r="F36" s="443" t="n">
        <v>86.40000000000001</v>
      </c>
      <c r="G36" s="339">
        <f>ROUND(E36*F36,2)</f>
        <v/>
      </c>
      <c r="H36" s="338">
        <f>G36/$G$89</f>
        <v/>
      </c>
      <c r="I36" s="339">
        <f>ROUND(F36*Прил.10!$D$12,2)</f>
        <v/>
      </c>
      <c r="J36" s="339">
        <f>ROUND(I36*E36,2)</f>
        <v/>
      </c>
    </row>
    <row r="37" hidden="1" outlineLevel="1" ht="25.5" customFormat="1" customHeight="1" s="379">
      <c r="A37" s="434" t="n">
        <v>20</v>
      </c>
      <c r="B37" s="387" t="inlineStr">
        <is>
          <t>91.01.05-085</t>
        </is>
      </c>
      <c r="C37" s="441" t="inlineStr">
        <is>
          <t>Экскаваторы одноковшовые дизельные на гусеничном ходу, емкость ковша 0,5 м3</t>
        </is>
      </c>
      <c r="D37" s="434" t="inlineStr">
        <is>
          <t>маш.час</t>
        </is>
      </c>
      <c r="E37" s="330" t="n">
        <v>15.39</v>
      </c>
      <c r="F37" s="443" t="n">
        <v>100</v>
      </c>
      <c r="G37" s="339">
        <f>ROUND(E37*F37,2)</f>
        <v/>
      </c>
      <c r="H37" s="338">
        <f>G37/$G$89</f>
        <v/>
      </c>
      <c r="I37" s="339">
        <f>ROUND(F37*Прил.10!$D$12,2)</f>
        <v/>
      </c>
      <c r="J37" s="339">
        <f>ROUND(I37*E37,2)</f>
        <v/>
      </c>
    </row>
    <row r="38" hidden="1" outlineLevel="1" ht="14.25" customFormat="1" customHeight="1" s="379">
      <c r="A38" s="434" t="n">
        <v>21</v>
      </c>
      <c r="B38" s="387" t="inlineStr">
        <is>
          <t>91.05.14-025</t>
        </is>
      </c>
      <c r="C38" s="441" t="inlineStr">
        <is>
          <t>Краны переносные 1 т</t>
        </is>
      </c>
      <c r="D38" s="434" t="inlineStr">
        <is>
          <t>маш.час</t>
        </is>
      </c>
      <c r="E38" s="330" t="n">
        <v>50.62</v>
      </c>
      <c r="F38" s="443" t="n">
        <v>27.2</v>
      </c>
      <c r="G38" s="339">
        <f>ROUND(E38*F38,2)</f>
        <v/>
      </c>
      <c r="H38" s="338">
        <f>G38/$G$89</f>
        <v/>
      </c>
      <c r="I38" s="339">
        <f>ROUND(F38*Прил.10!$D$12,2)</f>
        <v/>
      </c>
      <c r="J38" s="339">
        <f>ROUND(I38*E38,2)</f>
        <v/>
      </c>
    </row>
    <row r="39" hidden="1" outlineLevel="1" ht="14.25" customFormat="1" customHeight="1" s="379">
      <c r="A39" s="434" t="n">
        <v>22</v>
      </c>
      <c r="B39" s="387" t="inlineStr">
        <is>
          <t>91.21.18-031</t>
        </is>
      </c>
      <c r="C39" s="441" t="inlineStr">
        <is>
          <t>Установка: "Суховей"</t>
        </is>
      </c>
      <c r="D39" s="434" t="inlineStr">
        <is>
          <t>маш.час</t>
        </is>
      </c>
      <c r="E39" s="330" t="n">
        <v>97.59999999999999</v>
      </c>
      <c r="F39" s="443" t="n">
        <v>13.49</v>
      </c>
      <c r="G39" s="339">
        <f>ROUND(E39*F39,2)</f>
        <v/>
      </c>
      <c r="H39" s="338">
        <f>G39/$G$89</f>
        <v/>
      </c>
      <c r="I39" s="339">
        <f>ROUND(F39*Прил.10!$D$12,2)</f>
        <v/>
      </c>
      <c r="J39" s="339">
        <f>ROUND(I39*E39,2)</f>
        <v/>
      </c>
    </row>
    <row r="40" hidden="1" outlineLevel="1" ht="25.5" customFormat="1" customHeight="1" s="379">
      <c r="A40" s="434" t="n">
        <v>23</v>
      </c>
      <c r="B40" s="387" t="inlineStr">
        <is>
          <t>91.05.05-018</t>
        </is>
      </c>
      <c r="C40" s="441" t="inlineStr">
        <is>
          <t>Краны на автомобильном ходу, грузоподъемность 63 т</t>
        </is>
      </c>
      <c r="D40" s="434" t="inlineStr">
        <is>
          <t>маш.час</t>
        </is>
      </c>
      <c r="E40" s="330" t="n">
        <v>1.29</v>
      </c>
      <c r="F40" s="443" t="n">
        <v>823.23</v>
      </c>
      <c r="G40" s="339">
        <f>ROUND(E40*F40,2)</f>
        <v/>
      </c>
      <c r="H40" s="338">
        <f>G40/$G$89</f>
        <v/>
      </c>
      <c r="I40" s="339">
        <f>ROUND(F40*Прил.10!$D$12,2)</f>
        <v/>
      </c>
      <c r="J40" s="339">
        <f>ROUND(I40*E40,2)</f>
        <v/>
      </c>
    </row>
    <row r="41" hidden="1" outlineLevel="1" ht="14.25" customFormat="1" customHeight="1" s="379">
      <c r="A41" s="434" t="n">
        <v>24</v>
      </c>
      <c r="B41" s="387" t="inlineStr">
        <is>
          <t>91.01.01-034</t>
        </is>
      </c>
      <c r="C41" s="441" t="inlineStr">
        <is>
          <t>Бульдозеры, мощность 59 кВт (80 л.с.)</t>
        </is>
      </c>
      <c r="D41" s="434" t="inlineStr">
        <is>
          <t>маш.час</t>
        </is>
      </c>
      <c r="E41" s="330" t="n">
        <v>14.67</v>
      </c>
      <c r="F41" s="443" t="n">
        <v>59.47</v>
      </c>
      <c r="G41" s="339">
        <f>ROUND(E41*F41,2)</f>
        <v/>
      </c>
      <c r="H41" s="338">
        <f>G41/$G$89</f>
        <v/>
      </c>
      <c r="I41" s="339">
        <f>ROUND(F41*Прил.10!$D$12,2)</f>
        <v/>
      </c>
      <c r="J41" s="339">
        <f>ROUND(I41*E41,2)</f>
        <v/>
      </c>
    </row>
    <row r="42" hidden="1" outlineLevel="1" ht="38.25" customFormat="1" customHeight="1" s="379">
      <c r="A42" s="434" t="n">
        <v>25</v>
      </c>
      <c r="B42" s="387" t="inlineStr">
        <is>
          <t>91.01.05-106</t>
        </is>
      </c>
      <c r="C42" s="441" t="inlineStr">
        <is>
          <t>Экскаваторы одноковшовые дизельные на пневмоколесном ходу, емкость ковша 0,25 м3</t>
        </is>
      </c>
      <c r="D42" s="434" t="inlineStr">
        <is>
          <t>маш.час</t>
        </is>
      </c>
      <c r="E42" s="330" t="n">
        <v>10.46</v>
      </c>
      <c r="F42" s="443" t="n">
        <v>70.01000000000001</v>
      </c>
      <c r="G42" s="339">
        <f>ROUND(E42*F42,2)</f>
        <v/>
      </c>
      <c r="H42" s="338">
        <f>G42/$G$89</f>
        <v/>
      </c>
      <c r="I42" s="339">
        <f>ROUND(F42*Прил.10!$D$12,2)</f>
        <v/>
      </c>
      <c r="J42" s="339">
        <f>ROUND(I42*E42,2)</f>
        <v/>
      </c>
    </row>
    <row r="43" hidden="1" outlineLevel="1" ht="25.5" customFormat="1" customHeight="1" s="379">
      <c r="A43" s="434" t="n">
        <v>26</v>
      </c>
      <c r="B43" s="387" t="inlineStr">
        <is>
          <t>91.15.03-014</t>
        </is>
      </c>
      <c r="C43" s="441" t="inlineStr">
        <is>
          <t>Тракторы на пневмоколесном ходу, мощность 59 кВт (80 л.с.)</t>
        </is>
      </c>
      <c r="D43" s="434" t="inlineStr">
        <is>
          <t>маш.час</t>
        </is>
      </c>
      <c r="E43" s="330" t="n">
        <v>8.56</v>
      </c>
      <c r="F43" s="443" t="n">
        <v>74.61</v>
      </c>
      <c r="G43" s="339">
        <f>ROUND(E43*F43,2)</f>
        <v/>
      </c>
      <c r="H43" s="338">
        <f>G43/$G$89</f>
        <v/>
      </c>
      <c r="I43" s="339">
        <f>ROUND(F43*Прил.10!$D$12,2)</f>
        <v/>
      </c>
      <c r="J43" s="339">
        <f>ROUND(I43*E43,2)</f>
        <v/>
      </c>
    </row>
    <row r="44" hidden="1" outlineLevel="1" ht="25.5" customFormat="1" customHeight="1" s="379">
      <c r="A44" s="434" t="n">
        <v>27</v>
      </c>
      <c r="B44" s="387" t="inlineStr">
        <is>
          <t>91.06.03-012</t>
        </is>
      </c>
      <c r="C44" s="441" t="inlineStr">
        <is>
          <t>Лебедка-прицеп гидравлическая для протяжки кабеля, тяговое усилие 10 т</t>
        </is>
      </c>
      <c r="D44" s="434" t="inlineStr">
        <is>
          <t>маш.час</t>
        </is>
      </c>
      <c r="E44" s="330" t="n">
        <v>2.33</v>
      </c>
      <c r="F44" s="443" t="n">
        <v>244.95</v>
      </c>
      <c r="G44" s="339">
        <f>ROUND(E44*F44,2)</f>
        <v/>
      </c>
      <c r="H44" s="338">
        <f>G44/$G$89</f>
        <v/>
      </c>
      <c r="I44" s="339">
        <f>ROUND(F44*Прил.10!$D$12,2)</f>
        <v/>
      </c>
      <c r="J44" s="339">
        <f>ROUND(I44*E44,2)</f>
        <v/>
      </c>
    </row>
    <row r="45" hidden="1" outlineLevel="1" ht="25.5" customFormat="1" customHeight="1" s="379">
      <c r="A45" s="434" t="n">
        <v>28</v>
      </c>
      <c r="B45" s="387" t="inlineStr">
        <is>
          <t>91.06.03-061</t>
        </is>
      </c>
      <c r="C45" s="441" t="inlineStr">
        <is>
          <t>Лебедки электрические тяговым усилием: до 12,26 кН (1,25 т)</t>
        </is>
      </c>
      <c r="D45" s="434" t="inlineStr">
        <is>
          <t>маш.час</t>
        </is>
      </c>
      <c r="E45" s="330" t="n">
        <v>161.83</v>
      </c>
      <c r="F45" s="443" t="n">
        <v>3.28</v>
      </c>
      <c r="G45" s="339">
        <f>ROUND(E45*F45,2)</f>
        <v/>
      </c>
      <c r="H45" s="338">
        <f>G45/$G$89</f>
        <v/>
      </c>
      <c r="I45" s="339">
        <f>ROUND(F45*Прил.10!$D$12,2)</f>
        <v/>
      </c>
      <c r="J45" s="339">
        <f>ROUND(I45*E45,2)</f>
        <v/>
      </c>
    </row>
    <row r="46" hidden="1" outlineLevel="1" ht="25.5" customFormat="1" customHeight="1" s="379">
      <c r="A46" s="434" t="n">
        <v>29</v>
      </c>
      <c r="B46" s="387" t="inlineStr">
        <is>
          <t>91.06.03-011</t>
        </is>
      </c>
      <c r="C46" s="441" t="inlineStr">
        <is>
          <t>Лебедка-прицеп гидравлическая для протяжки кабеля, тяговое усилие 5 т</t>
        </is>
      </c>
      <c r="D46" s="434" t="inlineStr">
        <is>
          <t>маш.час</t>
        </is>
      </c>
      <c r="E46" s="330" t="n">
        <v>3.94</v>
      </c>
      <c r="F46" s="443" t="n">
        <v>130.27</v>
      </c>
      <c r="G46" s="339">
        <f>ROUND(E46*F46,2)</f>
        <v/>
      </c>
      <c r="H46" s="338">
        <f>G46/$G$89</f>
        <v/>
      </c>
      <c r="I46" s="339">
        <f>ROUND(F46*Прил.10!$D$12,2)</f>
        <v/>
      </c>
      <c r="J46" s="339">
        <f>ROUND(I46*E46,2)</f>
        <v/>
      </c>
    </row>
    <row r="47" hidden="1" outlineLevel="1" ht="25.5" customFormat="1" customHeight="1" s="379">
      <c r="A47" s="434" t="n">
        <v>30</v>
      </c>
      <c r="B47" s="387" t="inlineStr">
        <is>
          <t>91.06.01-003</t>
        </is>
      </c>
      <c r="C47" s="441" t="inlineStr">
        <is>
          <t>Домкраты гидравлические, грузоподъемность 63-100 т</t>
        </is>
      </c>
      <c r="D47" s="434" t="inlineStr">
        <is>
          <t>маш.час</t>
        </is>
      </c>
      <c r="E47" s="330" t="n">
        <v>507.99</v>
      </c>
      <c r="F47" s="443" t="n">
        <v>0.9</v>
      </c>
      <c r="G47" s="339">
        <f>ROUND(E47*F47,2)</f>
        <v/>
      </c>
      <c r="H47" s="338">
        <f>G47/$G$89</f>
        <v/>
      </c>
      <c r="I47" s="339">
        <f>ROUND(F47*Прил.10!$D$12,2)</f>
        <v/>
      </c>
      <c r="J47" s="339">
        <f>ROUND(I47*E47,2)</f>
        <v/>
      </c>
    </row>
    <row r="48" hidden="1" outlineLevel="1" ht="51" customFormat="1" customHeight="1" s="379">
      <c r="A48" s="434" t="n">
        <v>31</v>
      </c>
      <c r="B48" s="387" t="inlineStr">
        <is>
          <t>03-21-01-050</t>
        </is>
      </c>
      <c r="C48" s="44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34" t="inlineStr">
        <is>
          <t>1 т груза</t>
        </is>
      </c>
      <c r="E48" s="330" t="n">
        <v>14.6672</v>
      </c>
      <c r="F48" s="443" t="n">
        <v>27.16</v>
      </c>
      <c r="G48" s="339">
        <f>ROUND(E48*F48,2)</f>
        <v/>
      </c>
      <c r="H48" s="338">
        <f>G48/$G$89</f>
        <v/>
      </c>
      <c r="I48" s="339">
        <f>ROUND(F48*Прил.10!$D$12,2)</f>
        <v/>
      </c>
      <c r="J48" s="339">
        <f>ROUND(I48*E48,2)</f>
        <v/>
      </c>
    </row>
    <row r="49" hidden="1" outlineLevel="1" ht="14.25" customFormat="1" customHeight="1" s="379">
      <c r="A49" s="434" t="n">
        <v>32</v>
      </c>
      <c r="B49" s="387" t="inlineStr">
        <is>
          <t>91.06.05-011</t>
        </is>
      </c>
      <c r="C49" s="441" t="inlineStr">
        <is>
          <t>Погрузчик, грузоподъемность 5 т</t>
        </is>
      </c>
      <c r="D49" s="434" t="inlineStr">
        <is>
          <t>маш.час</t>
        </is>
      </c>
      <c r="E49" s="330" t="n">
        <v>4.15</v>
      </c>
      <c r="F49" s="443" t="n">
        <v>89.98999999999999</v>
      </c>
      <c r="G49" s="339">
        <f>ROUND(E49*F49,2)</f>
        <v/>
      </c>
      <c r="H49" s="338">
        <f>G49/$G$89</f>
        <v/>
      </c>
      <c r="I49" s="339">
        <f>ROUND(F49*Прил.10!$D$12,2)</f>
        <v/>
      </c>
      <c r="J49" s="339">
        <f>ROUND(I49*E49,2)</f>
        <v/>
      </c>
    </row>
    <row r="50" hidden="1" outlineLevel="1" ht="14.25" customFormat="1" customHeight="1" s="379">
      <c r="A50" s="434" t="n">
        <v>33</v>
      </c>
      <c r="B50" s="387" t="inlineStr">
        <is>
          <t>91.21.18-051</t>
        </is>
      </c>
      <c r="C50" s="441" t="inlineStr">
        <is>
          <t>Шкаф сушильный</t>
        </is>
      </c>
      <c r="D50" s="434" t="inlineStr">
        <is>
          <t>маш.час</t>
        </is>
      </c>
      <c r="E50" s="330" t="n">
        <v>139.2</v>
      </c>
      <c r="F50" s="443" t="n">
        <v>2.67</v>
      </c>
      <c r="G50" s="339">
        <f>ROUND(E50*F50,2)</f>
        <v/>
      </c>
      <c r="H50" s="338">
        <f>G50/$G$89</f>
        <v/>
      </c>
      <c r="I50" s="339">
        <f>ROUND(F50*Прил.10!$D$12,2)</f>
        <v/>
      </c>
      <c r="J50" s="339">
        <f>ROUND(I50*E50,2)</f>
        <v/>
      </c>
    </row>
    <row r="51" hidden="1" outlineLevel="1" ht="38.25" customFormat="1" customHeight="1" s="379">
      <c r="A51" s="434" t="n">
        <v>34</v>
      </c>
      <c r="B51" s="387" t="inlineStr">
        <is>
          <t>91.17.04-036</t>
        </is>
      </c>
      <c r="C51" s="441" t="inlineStr">
        <is>
          <t>Агрегаты сварочные передвижные номинальным сварочным током 250-400 А: с дизельным двигателем</t>
        </is>
      </c>
      <c r="D51" s="434" t="inlineStr">
        <is>
          <t>маш.час</t>
        </is>
      </c>
      <c r="E51" s="330" t="n">
        <v>21.2</v>
      </c>
      <c r="F51" s="443" t="n">
        <v>14</v>
      </c>
      <c r="G51" s="339">
        <f>ROUND(E51*F51,2)</f>
        <v/>
      </c>
      <c r="H51" s="338">
        <f>G51/$G$89</f>
        <v/>
      </c>
      <c r="I51" s="339">
        <f>ROUND(F51*Прил.10!$D$12,2)</f>
        <v/>
      </c>
      <c r="J51" s="339">
        <f>ROUND(I51*E51,2)</f>
        <v/>
      </c>
    </row>
    <row r="52" hidden="1" outlineLevel="1" ht="25.5" customFormat="1" customHeight="1" s="379">
      <c r="A52" s="434" t="n">
        <v>35</v>
      </c>
      <c r="B52" s="387" t="inlineStr">
        <is>
          <t>91.17.04-161</t>
        </is>
      </c>
      <c r="C52" s="441" t="inlineStr">
        <is>
          <t>Полуавтоматы сварочные номинальным сварочным током 40-500 А</t>
        </is>
      </c>
      <c r="D52" s="434" t="inlineStr">
        <is>
          <t>маш.час</t>
        </is>
      </c>
      <c r="E52" s="330" t="n">
        <v>16.08</v>
      </c>
      <c r="F52" s="443" t="n">
        <v>16.44</v>
      </c>
      <c r="G52" s="339">
        <f>ROUND(E52*F52,2)</f>
        <v/>
      </c>
      <c r="H52" s="338">
        <f>G52/$G$89</f>
        <v/>
      </c>
      <c r="I52" s="339">
        <f>ROUND(F52*Прил.10!$D$12,2)</f>
        <v/>
      </c>
      <c r="J52" s="339">
        <f>ROUND(I52*E52,2)</f>
        <v/>
      </c>
    </row>
    <row r="53" hidden="1" outlineLevel="1" ht="25.5" customFormat="1" customHeight="1" s="379">
      <c r="A53" s="434" t="n">
        <v>36</v>
      </c>
      <c r="B53" s="387" t="inlineStr">
        <is>
          <t>91.21.22-091</t>
        </is>
      </c>
      <c r="C53" s="441" t="inlineStr">
        <is>
          <t>Выпрямитель полупроводниковый для подогрева трансформаторов</t>
        </is>
      </c>
      <c r="D53" s="434" t="inlineStr">
        <is>
          <t>маш.час</t>
        </is>
      </c>
      <c r="E53" s="330" t="n">
        <v>57.6</v>
      </c>
      <c r="F53" s="443" t="n">
        <v>3.82</v>
      </c>
      <c r="G53" s="339">
        <f>ROUND(E53*F53,2)</f>
        <v/>
      </c>
      <c r="H53" s="338">
        <f>G53/$G$89</f>
        <v/>
      </c>
      <c r="I53" s="339">
        <f>ROUND(F53*Прил.10!$D$12,2)</f>
        <v/>
      </c>
      <c r="J53" s="339">
        <f>ROUND(I53*E53,2)</f>
        <v/>
      </c>
    </row>
    <row r="54" hidden="1" outlineLevel="1" ht="38.25" customFormat="1" customHeight="1" s="379">
      <c r="A54" s="434" t="n">
        <v>37</v>
      </c>
      <c r="B54" s="387" t="inlineStr">
        <is>
          <t>91.06.05-057</t>
        </is>
      </c>
      <c r="C54" s="441" t="inlineStr">
        <is>
          <t>Погрузчики одноковшовые универсальные фронтальные пневмоколесные, грузоподъемность 3 т</t>
        </is>
      </c>
      <c r="D54" s="434" t="inlineStr">
        <is>
          <t>маш.час</t>
        </is>
      </c>
      <c r="E54" s="330" t="n">
        <v>2.24</v>
      </c>
      <c r="F54" s="443" t="n">
        <v>90.40000000000001</v>
      </c>
      <c r="G54" s="339">
        <f>ROUND(E54*F54,2)</f>
        <v/>
      </c>
      <c r="H54" s="338">
        <f>G54/$G$89</f>
        <v/>
      </c>
      <c r="I54" s="339">
        <f>ROUND(F54*Прил.10!$D$12,2)</f>
        <v/>
      </c>
      <c r="J54" s="339">
        <f>ROUND(I54*E54,2)</f>
        <v/>
      </c>
    </row>
    <row r="55" hidden="1" outlineLevel="1" ht="25.5" customFormat="1" customHeight="1" s="379">
      <c r="A55" s="434" t="n">
        <v>38</v>
      </c>
      <c r="B55" s="387" t="inlineStr">
        <is>
          <t>91.11.01-021</t>
        </is>
      </c>
      <c r="C55" s="441" t="inlineStr">
        <is>
          <t>Устройство подталкивающее для протяжки кабеля, тяговое усилие 800 кг</t>
        </is>
      </c>
      <c r="D55" s="434" t="inlineStr">
        <is>
          <t>маш.час</t>
        </is>
      </c>
      <c r="E55" s="330" t="n">
        <v>6.09</v>
      </c>
      <c r="F55" s="443" t="n">
        <v>25.37</v>
      </c>
      <c r="G55" s="339">
        <f>ROUND(E55*F55,2)</f>
        <v/>
      </c>
      <c r="H55" s="338">
        <f>G55/$G$89</f>
        <v/>
      </c>
      <c r="I55" s="339">
        <f>ROUND(F55*Прил.10!$D$12,2)</f>
        <v/>
      </c>
      <c r="J55" s="339">
        <f>ROUND(I55*E55,2)</f>
        <v/>
      </c>
    </row>
    <row r="56" hidden="1" outlineLevel="1" ht="25.5" customFormat="1" customHeight="1" s="379">
      <c r="A56" s="434" t="n">
        <v>39</v>
      </c>
      <c r="B56" s="387" t="inlineStr">
        <is>
          <t>91.19.02-002</t>
        </is>
      </c>
      <c r="C56" s="441" t="inlineStr">
        <is>
          <t>Маслонасосы шестеренные, производительность м3/час: 2,3</t>
        </is>
      </c>
      <c r="D56" s="434" t="inlineStr">
        <is>
          <t>маш.час</t>
        </is>
      </c>
      <c r="E56" s="330" t="n">
        <v>144.96</v>
      </c>
      <c r="F56" s="443" t="n">
        <v>0.9</v>
      </c>
      <c r="G56" s="339">
        <f>ROUND(E56*F56,2)</f>
        <v/>
      </c>
      <c r="H56" s="338">
        <f>G56/$G$89</f>
        <v/>
      </c>
      <c r="I56" s="339">
        <f>ROUND(F56*Прил.10!$D$12,2)</f>
        <v/>
      </c>
      <c r="J56" s="339">
        <f>ROUND(I56*E56,2)</f>
        <v/>
      </c>
    </row>
    <row r="57" hidden="1" outlineLevel="1" ht="14.25" customFormat="1" customHeight="1" s="379">
      <c r="A57" s="434" t="n">
        <v>40</v>
      </c>
      <c r="B57" s="387" t="inlineStr">
        <is>
          <t>91.14.04-003</t>
        </is>
      </c>
      <c r="C57" s="441" t="inlineStr">
        <is>
          <t>Тягачи седельные, грузоподъемность: 30 т</t>
        </is>
      </c>
      <c r="D57" s="434" t="inlineStr">
        <is>
          <t>маш.час</t>
        </is>
      </c>
      <c r="E57" s="330" t="n">
        <v>1.04</v>
      </c>
      <c r="F57" s="443" t="n">
        <v>120.31</v>
      </c>
      <c r="G57" s="339">
        <f>ROUND(E57*F57,2)</f>
        <v/>
      </c>
      <c r="H57" s="338">
        <f>G57/$G$89</f>
        <v/>
      </c>
      <c r="I57" s="339">
        <f>ROUND(F57*Прил.10!$D$12,2)</f>
        <v/>
      </c>
      <c r="J57" s="339">
        <f>ROUND(I57*E57,2)</f>
        <v/>
      </c>
    </row>
    <row r="58" hidden="1" outlineLevel="1" ht="25.5" customFormat="1" customHeight="1" s="379">
      <c r="A58" s="434" t="n">
        <v>41</v>
      </c>
      <c r="B58" s="387" t="inlineStr">
        <is>
          <t>91.14.02-002</t>
        </is>
      </c>
      <c r="C58" s="441" t="inlineStr">
        <is>
          <t>Автомобили бортовые, грузоподъемность: до 8 т</t>
        </is>
      </c>
      <c r="D58" s="434" t="inlineStr">
        <is>
          <t>маш.час</t>
        </is>
      </c>
      <c r="E58" s="330" t="n">
        <v>1.42</v>
      </c>
      <c r="F58" s="443" t="n">
        <v>85.84</v>
      </c>
      <c r="G58" s="339">
        <f>ROUND(E58*F58,2)</f>
        <v/>
      </c>
      <c r="H58" s="338">
        <f>G58/$G$89</f>
        <v/>
      </c>
      <c r="I58" s="339">
        <f>ROUND(F58*Прил.10!$D$12,2)</f>
        <v/>
      </c>
      <c r="J58" s="339">
        <f>ROUND(I58*E58,2)</f>
        <v/>
      </c>
    </row>
    <row r="59" hidden="1" outlineLevel="1" ht="25.5" customFormat="1" customHeight="1" s="379">
      <c r="A59" s="434" t="n">
        <v>42</v>
      </c>
      <c r="B59" s="387" t="inlineStr">
        <is>
          <t>91.19.10-031</t>
        </is>
      </c>
      <c r="C59" s="441" t="inlineStr">
        <is>
          <t>Станция насосная для привода гидродомкратов</t>
        </is>
      </c>
      <c r="D59" s="434" t="inlineStr">
        <is>
          <t>маш.час</t>
        </is>
      </c>
      <c r="E59" s="330" t="n">
        <v>51.4</v>
      </c>
      <c r="F59" s="443" t="n">
        <v>1.82</v>
      </c>
      <c r="G59" s="339">
        <f>ROUND(E59*F59,2)</f>
        <v/>
      </c>
      <c r="H59" s="338">
        <f>G59/$G$89</f>
        <v/>
      </c>
      <c r="I59" s="339">
        <f>ROUND(F59*Прил.10!$D$12,2)</f>
        <v/>
      </c>
      <c r="J59" s="339">
        <f>ROUND(I59*E59,2)</f>
        <v/>
      </c>
    </row>
    <row r="60" hidden="1" outlineLevel="1" ht="14.25" customFormat="1" customHeight="1" s="379">
      <c r="A60" s="434" t="n">
        <v>43</v>
      </c>
      <c r="B60" s="387" t="inlineStr">
        <is>
          <t>91.07.04-001</t>
        </is>
      </c>
      <c r="C60" s="441" t="inlineStr">
        <is>
          <t>Вибратор глубинный</t>
        </is>
      </c>
      <c r="D60" s="434" t="inlineStr">
        <is>
          <t>маш.час</t>
        </is>
      </c>
      <c r="E60" s="330" t="n">
        <v>49.18</v>
      </c>
      <c r="F60" s="443" t="n">
        <v>1.9</v>
      </c>
      <c r="G60" s="339">
        <f>ROUND(E60*F60,2)</f>
        <v/>
      </c>
      <c r="H60" s="338">
        <f>G60/$G$89</f>
        <v/>
      </c>
      <c r="I60" s="339">
        <f>ROUND(F60*Прил.10!$D$12,2)</f>
        <v/>
      </c>
      <c r="J60" s="339">
        <f>ROUND(I60*E60,2)</f>
        <v/>
      </c>
    </row>
    <row r="61" hidden="1" outlineLevel="1" ht="25.5" customFormat="1" customHeight="1" s="379">
      <c r="A61" s="434" t="n">
        <v>44</v>
      </c>
      <c r="B61" s="387" t="inlineStr">
        <is>
          <t>91.08.09-023</t>
        </is>
      </c>
      <c r="C61" s="441" t="inlineStr">
        <is>
          <t>Трамбовки пневматические при работе от: передвижных компрессорных станций</t>
        </is>
      </c>
      <c r="D61" s="434" t="inlineStr">
        <is>
          <t>маш.час</t>
        </is>
      </c>
      <c r="E61" s="330" t="n">
        <v>164.91</v>
      </c>
      <c r="F61" s="443" t="n">
        <v>0.55</v>
      </c>
      <c r="G61" s="339">
        <f>ROUND(E61*F61,2)</f>
        <v/>
      </c>
      <c r="H61" s="338">
        <f>G61/$G$89</f>
        <v/>
      </c>
      <c r="I61" s="339">
        <f>ROUND(F61*Прил.10!$D$12,2)</f>
        <v/>
      </c>
      <c r="J61" s="339">
        <f>ROUND(I61*E61,2)</f>
        <v/>
      </c>
    </row>
    <row r="62" hidden="1" outlineLevel="1" ht="25.5" customFormat="1" customHeight="1" s="379">
      <c r="A62" s="434" t="n">
        <v>45</v>
      </c>
      <c r="B62" s="387" t="inlineStr">
        <is>
          <t>91.21.18-001</t>
        </is>
      </c>
      <c r="C62" s="441" t="inlineStr">
        <is>
          <t>Воздухоосушитель для маслонаполненных вводов</t>
        </is>
      </c>
      <c r="D62" s="434" t="inlineStr">
        <is>
          <t>маш.час</t>
        </is>
      </c>
      <c r="E62" s="330" t="n">
        <v>227.52</v>
      </c>
      <c r="F62" s="443" t="n">
        <v>0.34</v>
      </c>
      <c r="G62" s="339">
        <f>ROUND(E62*F62,2)</f>
        <v/>
      </c>
      <c r="H62" s="338">
        <f>G62/$G$89</f>
        <v/>
      </c>
      <c r="I62" s="339">
        <f>ROUND(F62*Прил.10!$D$12,2)</f>
        <v/>
      </c>
      <c r="J62" s="339">
        <f>ROUND(I62*E62,2)</f>
        <v/>
      </c>
    </row>
    <row r="63" hidden="1" outlineLevel="1" ht="14.25" customFormat="1" customHeight="1" s="379">
      <c r="A63" s="434" t="n">
        <v>46</v>
      </c>
      <c r="B63" s="387" t="inlineStr">
        <is>
          <t>91.01.01-035</t>
        </is>
      </c>
      <c r="C63" s="441" t="inlineStr">
        <is>
          <t>Бульдозеры, мощность 79 кВт (108 л.с.)</t>
        </is>
      </c>
      <c r="D63" s="434" t="inlineStr">
        <is>
          <t>маш.час</t>
        </is>
      </c>
      <c r="E63" s="330" t="n">
        <v>0.95</v>
      </c>
      <c r="F63" s="443" t="n">
        <v>79.06999999999999</v>
      </c>
      <c r="G63" s="339">
        <f>ROUND(E63*F63,2)</f>
        <v/>
      </c>
      <c r="H63" s="338">
        <f>G63/$G$89</f>
        <v/>
      </c>
      <c r="I63" s="339">
        <f>ROUND(F63*Прил.10!$D$12,2)</f>
        <v/>
      </c>
      <c r="J63" s="339">
        <f>ROUND(I63*E63,2)</f>
        <v/>
      </c>
    </row>
    <row r="64" hidden="1" outlineLevel="1" ht="38.25" customFormat="1" customHeight="1" s="379">
      <c r="A64" s="434" t="n">
        <v>47</v>
      </c>
      <c r="B64" s="387" t="inlineStr">
        <is>
          <t>91.21.01-012</t>
        </is>
      </c>
      <c r="C64" s="441" t="inlineStr">
        <is>
          <t>Агрегаты окрасочные высокого давления для окраски поверхностей конструкций, мощность 1 кВт</t>
        </is>
      </c>
      <c r="D64" s="434" t="inlineStr">
        <is>
          <t>маш.час</t>
        </is>
      </c>
      <c r="E64" s="330" t="n">
        <v>10.72</v>
      </c>
      <c r="F64" s="443" t="n">
        <v>6.82</v>
      </c>
      <c r="G64" s="339">
        <f>ROUND(E64*F64,2)</f>
        <v/>
      </c>
      <c r="H64" s="338">
        <f>G64/$G$89</f>
        <v/>
      </c>
      <c r="I64" s="339">
        <f>ROUND(F64*Прил.10!$D$12,2)</f>
        <v/>
      </c>
      <c r="J64" s="339">
        <f>ROUND(I64*E64,2)</f>
        <v/>
      </c>
    </row>
    <row r="65" hidden="1" outlineLevel="1" ht="25.5" customFormat="1" customHeight="1" s="379">
      <c r="A65" s="434" t="n">
        <v>48</v>
      </c>
      <c r="B65" s="387" t="inlineStr">
        <is>
          <t>91.05.13-001</t>
        </is>
      </c>
      <c r="C65" s="441" t="inlineStr">
        <is>
          <t>Автомобиль бортовой: ЗИЛ 433110 с краном -манипулятором БАКМ 890</t>
        </is>
      </c>
      <c r="D65" s="434" t="inlineStr">
        <is>
          <t>маш.час</t>
        </is>
      </c>
      <c r="E65" s="330" t="n">
        <v>0.15</v>
      </c>
      <c r="F65" s="443" t="n">
        <v>288.03</v>
      </c>
      <c r="G65" s="339">
        <f>ROUND(E65*F65,2)</f>
        <v/>
      </c>
      <c r="H65" s="338">
        <f>G65/$G$89</f>
        <v/>
      </c>
      <c r="I65" s="339">
        <f>ROUND(F65*Прил.10!$D$12,2)</f>
        <v/>
      </c>
      <c r="J65" s="339">
        <f>ROUND(I65*E65,2)</f>
        <v/>
      </c>
    </row>
    <row r="66" hidden="1" outlineLevel="1" ht="38.25" customFormat="1" customHeight="1" s="379">
      <c r="A66" s="434" t="n">
        <v>49</v>
      </c>
      <c r="B66" s="387" t="inlineStr">
        <is>
          <t>91.18.01-012</t>
        </is>
      </c>
      <c r="C66" s="441" t="inlineStr">
        <is>
          <t>Компрессоры передвижные с электродвигателем давлением 600 кПа (6 ат), производительность: до 3,5 м3/мин</t>
        </is>
      </c>
      <c r="D66" s="434" t="inlineStr">
        <is>
          <t>маш.час</t>
        </is>
      </c>
      <c r="E66" s="330" t="n">
        <v>1.18</v>
      </c>
      <c r="F66" s="443" t="n">
        <v>32.5</v>
      </c>
      <c r="G66" s="339">
        <f>ROUND(E66*F66,2)</f>
        <v/>
      </c>
      <c r="H66" s="338">
        <f>G66/$G$89</f>
        <v/>
      </c>
      <c r="I66" s="339">
        <f>ROUND(F66*Прил.10!$D$12,2)</f>
        <v/>
      </c>
      <c r="J66" s="339">
        <f>ROUND(I66*E66,2)</f>
        <v/>
      </c>
    </row>
    <row r="67" hidden="1" outlineLevel="1" ht="38.25" customFormat="1" customHeight="1" s="379">
      <c r="A67" s="434" t="n">
        <v>50</v>
      </c>
      <c r="B67" s="387" t="inlineStr">
        <is>
          <t>91.06.06-048</t>
        </is>
      </c>
      <c r="C67" s="441" t="inlineStr">
        <is>
          <t>Подъемники одномачтовые, грузоподъемность до 500 кг, высота подъема 45 м</t>
        </is>
      </c>
      <c r="D67" s="434" t="inlineStr">
        <is>
          <t>маш.час</t>
        </is>
      </c>
      <c r="E67" s="330" t="n">
        <v>1.18</v>
      </c>
      <c r="F67" s="443" t="n">
        <v>31.26</v>
      </c>
      <c r="G67" s="339">
        <f>ROUND(E67*F67,2)</f>
        <v/>
      </c>
      <c r="H67" s="338">
        <f>G67/$G$89</f>
        <v/>
      </c>
      <c r="I67" s="339">
        <f>ROUND(F67*Прил.10!$D$12,2)</f>
        <v/>
      </c>
      <c r="J67" s="339">
        <f>ROUND(I67*E67,2)</f>
        <v/>
      </c>
    </row>
    <row r="68" hidden="1" outlineLevel="1" ht="25.5" customFormat="1" customHeight="1" s="379">
      <c r="A68" s="434" t="n">
        <v>51</v>
      </c>
      <c r="B68" s="387" t="inlineStr">
        <is>
          <t>91.05.05-015</t>
        </is>
      </c>
      <c r="C68" s="441" t="inlineStr">
        <is>
          <t>Краны на автомобильном ходу, грузоподъемность 16 т</t>
        </is>
      </c>
      <c r="D68" s="434" t="inlineStr">
        <is>
          <t>маш.час</t>
        </is>
      </c>
      <c r="E68" s="330" t="n">
        <v>0.26</v>
      </c>
      <c r="F68" s="443" t="n">
        <v>115.4</v>
      </c>
      <c r="G68" s="339">
        <f>ROUND(E68*F68,2)</f>
        <v/>
      </c>
      <c r="H68" s="338">
        <f>G68/$G$89</f>
        <v/>
      </c>
      <c r="I68" s="339">
        <f>ROUND(F68*Прил.10!$D$12,2)</f>
        <v/>
      </c>
      <c r="J68" s="339">
        <f>ROUND(I68*E68,2)</f>
        <v/>
      </c>
    </row>
    <row r="69" hidden="1" outlineLevel="1" ht="25.5" customFormat="1" customHeight="1" s="379">
      <c r="A69" s="434" t="n">
        <v>52</v>
      </c>
      <c r="B69" s="387" t="inlineStr">
        <is>
          <t>91.14.05-002</t>
        </is>
      </c>
      <c r="C69" s="441" t="inlineStr">
        <is>
          <t>Полуприцепы-тяжеловозы, грузоподъемность: 40 т</t>
        </is>
      </c>
      <c r="D69" s="434" t="inlineStr">
        <is>
          <t>маш.час</t>
        </is>
      </c>
      <c r="E69" s="330" t="n">
        <v>1.04</v>
      </c>
      <c r="F69" s="443" t="n">
        <v>28.65</v>
      </c>
      <c r="G69" s="339">
        <f>ROUND(E69*F69,2)</f>
        <v/>
      </c>
      <c r="H69" s="338">
        <f>G69/$G$89</f>
        <v/>
      </c>
      <c r="I69" s="339">
        <f>ROUND(F69*Прил.10!$D$12,2)</f>
        <v/>
      </c>
      <c r="J69" s="339">
        <f>ROUND(I69*E69,2)</f>
        <v/>
      </c>
    </row>
    <row r="70" hidden="1" outlineLevel="1" ht="25.5" customFormat="1" customHeight="1" s="379">
      <c r="A70" s="434" t="n">
        <v>53</v>
      </c>
      <c r="B70" s="387" t="inlineStr">
        <is>
          <t>91.06.03-063</t>
        </is>
      </c>
      <c r="C70" s="441" t="inlineStr">
        <is>
          <t>Лебедки электрические тяговым усилием: до 49,05 кН (5 т)</t>
        </is>
      </c>
      <c r="D70" s="434" t="inlineStr">
        <is>
          <t>маш.час</t>
        </is>
      </c>
      <c r="E70" s="330" t="n">
        <v>3.46</v>
      </c>
      <c r="F70" s="443" t="n">
        <v>8.199999999999999</v>
      </c>
      <c r="G70" s="339">
        <f>ROUND(E70*F70,2)</f>
        <v/>
      </c>
      <c r="H70" s="338">
        <f>G70/$G$89</f>
        <v/>
      </c>
      <c r="I70" s="339">
        <f>ROUND(F70*Прил.10!$D$12,2)</f>
        <v/>
      </c>
      <c r="J70" s="339">
        <f>ROUND(I70*E70,2)</f>
        <v/>
      </c>
    </row>
    <row r="71" hidden="1" outlineLevel="1" ht="25.5" customFormat="1" customHeight="1" s="379">
      <c r="A71" s="434" t="n">
        <v>54</v>
      </c>
      <c r="B71" s="387" t="inlineStr">
        <is>
          <t>91.16.01-002</t>
        </is>
      </c>
      <c r="C71" s="441" t="inlineStr">
        <is>
          <t>Электростанции передвижные, мощность 4 кВт</t>
        </is>
      </c>
      <c r="D71" s="434" t="inlineStr">
        <is>
          <t>маш.час</t>
        </is>
      </c>
      <c r="E71" s="330" t="n">
        <v>0.75</v>
      </c>
      <c r="F71" s="443" t="n">
        <v>27.11</v>
      </c>
      <c r="G71" s="339">
        <f>ROUND(E71*F71,2)</f>
        <v/>
      </c>
      <c r="H71" s="338">
        <f>G71/$G$89</f>
        <v/>
      </c>
      <c r="I71" s="339">
        <f>ROUND(F71*Прил.10!$D$12,2)</f>
        <v/>
      </c>
      <c r="J71" s="339">
        <f>ROUND(I71*E71,2)</f>
        <v/>
      </c>
    </row>
    <row r="72" hidden="1" outlineLevel="1" ht="14.25" customFormat="1" customHeight="1" s="379">
      <c r="A72" s="434" t="n">
        <v>55</v>
      </c>
      <c r="B72" s="387" t="inlineStr">
        <is>
          <t>91.07.04-002</t>
        </is>
      </c>
      <c r="C72" s="441" t="inlineStr">
        <is>
          <t>Вибратор поверхностный</t>
        </is>
      </c>
      <c r="D72" s="434" t="inlineStr">
        <is>
          <t>маш.час</t>
        </is>
      </c>
      <c r="E72" s="330" t="n">
        <v>37.54</v>
      </c>
      <c r="F72" s="443" t="n">
        <v>0.5</v>
      </c>
      <c r="G72" s="339">
        <f>ROUND(E72*F72,2)</f>
        <v/>
      </c>
      <c r="H72" s="338">
        <f>G72/$G$89</f>
        <v/>
      </c>
      <c r="I72" s="339">
        <f>ROUND(F72*Прил.10!$D$12,2)</f>
        <v/>
      </c>
      <c r="J72" s="339">
        <f>ROUND(I72*E72,2)</f>
        <v/>
      </c>
    </row>
    <row r="73" hidden="1" outlineLevel="1" ht="25.5" customFormat="1" customHeight="1" s="379">
      <c r="A73" s="434" t="n">
        <v>56</v>
      </c>
      <c r="B73" s="387" t="inlineStr">
        <is>
          <t>91.01.02-004</t>
        </is>
      </c>
      <c r="C73" s="441" t="inlineStr">
        <is>
          <t>Автогрейдеры: среднего типа, мощность 99 кВт (135 л.с.)</t>
        </is>
      </c>
      <c r="D73" s="434" t="inlineStr">
        <is>
          <t>маш.час</t>
        </is>
      </c>
      <c r="E73" s="330" t="n">
        <v>0.13</v>
      </c>
      <c r="F73" s="443" t="n">
        <v>123</v>
      </c>
      <c r="G73" s="339">
        <f>ROUND(E73*F73,2)</f>
        <v/>
      </c>
      <c r="H73" s="338">
        <f>G73/$G$89</f>
        <v/>
      </c>
      <c r="I73" s="339">
        <f>ROUND(F73*Прил.10!$D$12,2)</f>
        <v/>
      </c>
      <c r="J73" s="339">
        <f>ROUND(I73*E73,2)</f>
        <v/>
      </c>
    </row>
    <row r="74" hidden="1" outlineLevel="1" ht="14.25" customFormat="1" customHeight="1" s="379">
      <c r="A74" s="434" t="n">
        <v>57</v>
      </c>
      <c r="B74" s="387" t="inlineStr">
        <is>
          <t>91.07.08-024</t>
        </is>
      </c>
      <c r="C74" s="441" t="inlineStr">
        <is>
          <t>Растворосмесители передвижные: 65 л</t>
        </is>
      </c>
      <c r="D74" s="434" t="inlineStr">
        <is>
          <t>маш.час</t>
        </is>
      </c>
      <c r="E74" s="330" t="n">
        <v>1.03</v>
      </c>
      <c r="F74" s="443" t="n">
        <v>12.39</v>
      </c>
      <c r="G74" s="339">
        <f>ROUND(E74*F74,2)</f>
        <v/>
      </c>
      <c r="H74" s="338">
        <f>G74/$G$89</f>
        <v/>
      </c>
      <c r="I74" s="339">
        <f>ROUND(F74*Прил.10!$D$12,2)</f>
        <v/>
      </c>
      <c r="J74" s="339">
        <f>ROUND(I74*E74,2)</f>
        <v/>
      </c>
    </row>
    <row r="75" hidden="1" outlineLevel="1" ht="14.25" customFormat="1" customHeight="1" s="379">
      <c r="A75" s="434" t="n">
        <v>58</v>
      </c>
      <c r="B75" s="387" t="inlineStr">
        <is>
          <t>91.17.04-091</t>
        </is>
      </c>
      <c r="C75" s="441" t="inlineStr">
        <is>
          <t>Горелки газовые инжекторные</t>
        </is>
      </c>
      <c r="D75" s="434" t="inlineStr">
        <is>
          <t>маш.час</t>
        </is>
      </c>
      <c r="E75" s="330" t="n">
        <v>0.75</v>
      </c>
      <c r="F75" s="443" t="n">
        <v>13.5</v>
      </c>
      <c r="G75" s="339">
        <f>ROUND(E75*F75,2)</f>
        <v/>
      </c>
      <c r="H75" s="338">
        <f>G75/$G$89</f>
        <v/>
      </c>
      <c r="I75" s="339">
        <f>ROUND(F75*Прил.10!$D$12,2)</f>
        <v/>
      </c>
      <c r="J75" s="339">
        <f>ROUND(I75*E75,2)</f>
        <v/>
      </c>
    </row>
    <row r="76" hidden="1" outlineLevel="1" ht="51" customFormat="1" customHeight="1" s="379">
      <c r="A76" s="434" t="n">
        <v>59</v>
      </c>
      <c r="B76" s="387" t="inlineStr">
        <is>
          <t>91.07.07-001</t>
        </is>
      </c>
      <c r="C76" s="441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34" t="inlineStr">
        <is>
          <t>маш.час</t>
        </is>
      </c>
      <c r="E76" s="330" t="n">
        <v>1.1</v>
      </c>
      <c r="F76" s="443" t="n">
        <v>7.77</v>
      </c>
      <c r="G76" s="339">
        <f>ROUND(E76*F76,2)</f>
        <v/>
      </c>
      <c r="H76" s="338">
        <f>G76/$G$89</f>
        <v/>
      </c>
      <c r="I76" s="339">
        <f>ROUND(F76*Прил.10!$D$12,2)</f>
        <v/>
      </c>
      <c r="J76" s="339">
        <f>ROUND(I76*E76,2)</f>
        <v/>
      </c>
    </row>
    <row r="77" hidden="1" outlineLevel="1" ht="25.5" customFormat="1" customHeight="1" s="379">
      <c r="A77" s="434" t="n">
        <v>60</v>
      </c>
      <c r="B77" s="387" t="inlineStr">
        <is>
          <t>91.08.09-024</t>
        </is>
      </c>
      <c r="C77" s="441" t="inlineStr">
        <is>
          <t>Трамбовки пневматические при работе от: стационарного компрессора</t>
        </is>
      </c>
      <c r="D77" s="434" t="inlineStr">
        <is>
          <t>маш.час</t>
        </is>
      </c>
      <c r="E77" s="330" t="n">
        <v>1.18</v>
      </c>
      <c r="F77" s="443" t="n">
        <v>4.91</v>
      </c>
      <c r="G77" s="339">
        <f>ROUND(E77*F77,2)</f>
        <v/>
      </c>
      <c r="H77" s="338">
        <f>G77/$G$89</f>
        <v/>
      </c>
      <c r="I77" s="339">
        <f>ROUND(F77*Прил.10!$D$12,2)</f>
        <v/>
      </c>
      <c r="J77" s="339">
        <f>ROUND(I77*E77,2)</f>
        <v/>
      </c>
    </row>
    <row r="78" hidden="1" outlineLevel="1" ht="25.5" customFormat="1" customHeight="1" s="379">
      <c r="A78" s="434" t="n">
        <v>61</v>
      </c>
      <c r="B78" s="387" t="inlineStr">
        <is>
          <t>91.17.04-171</t>
        </is>
      </c>
      <c r="C78" s="441" t="inlineStr">
        <is>
          <t>Преобразователи сварочные номинальным сварочным током 315-500 А</t>
        </is>
      </c>
      <c r="D78" s="434" t="inlineStr">
        <is>
          <t>маш.час</t>
        </is>
      </c>
      <c r="E78" s="330" t="n">
        <v>0.47</v>
      </c>
      <c r="F78" s="443" t="n">
        <v>12.31</v>
      </c>
      <c r="G78" s="339">
        <f>ROUND(E78*F78,2)</f>
        <v/>
      </c>
      <c r="H78" s="338">
        <f>G78/$G$89</f>
        <v/>
      </c>
      <c r="I78" s="339">
        <f>ROUND(F78*Прил.10!$D$12,2)</f>
        <v/>
      </c>
      <c r="J78" s="339">
        <f>ROUND(I78*E78,2)</f>
        <v/>
      </c>
    </row>
    <row r="79" hidden="1" outlineLevel="1" ht="14.25" customFormat="1" customHeight="1" s="379">
      <c r="A79" s="434" t="n">
        <v>62</v>
      </c>
      <c r="B79" s="387" t="inlineStr">
        <is>
          <t>91.17.04-042</t>
        </is>
      </c>
      <c r="C79" s="441" t="inlineStr">
        <is>
          <t>Аппарат для газовой сварки и резки</t>
        </is>
      </c>
      <c r="D79" s="434" t="inlineStr">
        <is>
          <t>маш.час</t>
        </is>
      </c>
      <c r="E79" s="330" t="n">
        <v>3.27</v>
      </c>
      <c r="F79" s="443" t="n">
        <v>1.2</v>
      </c>
      <c r="G79" s="339">
        <f>ROUND(E79*F79,2)</f>
        <v/>
      </c>
      <c r="H79" s="338">
        <f>G79/$G$89</f>
        <v/>
      </c>
      <c r="I79" s="339">
        <f>ROUND(F79*Прил.10!$D$12,2)</f>
        <v/>
      </c>
      <c r="J79" s="339">
        <f>ROUND(I79*E79,2)</f>
        <v/>
      </c>
    </row>
    <row r="80" hidden="1" outlineLevel="1" ht="25.5" customFormat="1" customHeight="1" s="379">
      <c r="A80" s="434" t="n">
        <v>63</v>
      </c>
      <c r="B80" s="387" t="inlineStr">
        <is>
          <t>91.06.01-002</t>
        </is>
      </c>
      <c r="C80" s="441" t="inlineStr">
        <is>
          <t>Домкраты гидравлические, грузоподъемность 6,3-25 т</t>
        </is>
      </c>
      <c r="D80" s="434" t="inlineStr">
        <is>
          <t>маш.час</t>
        </is>
      </c>
      <c r="E80" s="330" t="n">
        <v>7.37</v>
      </c>
      <c r="F80" s="443" t="n">
        <v>0.48</v>
      </c>
      <c r="G80" s="339">
        <f>ROUND(E80*F80,2)</f>
        <v/>
      </c>
      <c r="H80" s="338">
        <f>G80/$G$89</f>
        <v/>
      </c>
      <c r="I80" s="339">
        <f>ROUND(F80*Прил.10!$D$12,2)</f>
        <v/>
      </c>
      <c r="J80" s="339">
        <f>ROUND(I80*E80,2)</f>
        <v/>
      </c>
    </row>
    <row r="81" hidden="1" outlineLevel="1" ht="25.5" customFormat="1" customHeight="1" s="379">
      <c r="A81" s="434" t="n">
        <v>64</v>
      </c>
      <c r="B81" s="387" t="inlineStr">
        <is>
          <t>91.21.16-012</t>
        </is>
      </c>
      <c r="C81" s="441" t="inlineStr">
        <is>
          <t>Пресс: гидравлический с электроприводом</t>
        </is>
      </c>
      <c r="D81" s="434" t="inlineStr">
        <is>
          <t>маш.час</t>
        </is>
      </c>
      <c r="E81" s="330" t="n">
        <v>2.86</v>
      </c>
      <c r="F81" s="443" t="n">
        <v>1.11</v>
      </c>
      <c r="G81" s="339">
        <f>ROUND(E81*F81,2)</f>
        <v/>
      </c>
      <c r="H81" s="338">
        <f>G81/$G$89</f>
        <v/>
      </c>
      <c r="I81" s="339">
        <f>ROUND(F81*Прил.10!$D$12,2)</f>
        <v/>
      </c>
      <c r="J81" s="339">
        <f>ROUND(I81*E81,2)</f>
        <v/>
      </c>
    </row>
    <row r="82" hidden="1" outlineLevel="1" ht="14.25" customFormat="1" customHeight="1" s="379">
      <c r="A82" s="434" t="n">
        <v>65</v>
      </c>
      <c r="B82" s="387" t="inlineStr">
        <is>
          <t>91.21.15-022</t>
        </is>
      </c>
      <c r="C82" s="441" t="inlineStr">
        <is>
          <t>Пила ленточная с поворотной пилорамой</t>
        </is>
      </c>
      <c r="D82" s="434" t="inlineStr">
        <is>
          <t>маш.час</t>
        </is>
      </c>
      <c r="E82" s="330" t="n">
        <v>0.75</v>
      </c>
      <c r="F82" s="443" t="n">
        <v>3.31</v>
      </c>
      <c r="G82" s="339">
        <f>ROUND(E82*F82,2)</f>
        <v/>
      </c>
      <c r="H82" s="338">
        <f>G82/$G$89</f>
        <v/>
      </c>
      <c r="I82" s="339">
        <f>ROUND(F82*Прил.10!$D$12,2)</f>
        <v/>
      </c>
      <c r="J82" s="339">
        <f>ROUND(I82*E82,2)</f>
        <v/>
      </c>
    </row>
    <row r="83" hidden="1" outlineLevel="1" ht="25.5" customFormat="1" customHeight="1" s="379">
      <c r="A83" s="434" t="n">
        <v>66</v>
      </c>
      <c r="B83" s="387" t="inlineStr">
        <is>
          <t>91.14.03-001</t>
        </is>
      </c>
      <c r="C83" s="441" t="inlineStr">
        <is>
          <t>Автомобиль-самосвал, грузоподъемность: до 7 т</t>
        </is>
      </c>
      <c r="D83" s="434" t="inlineStr">
        <is>
          <t>маш.час</t>
        </is>
      </c>
      <c r="E83" s="330" t="n">
        <v>0.02</v>
      </c>
      <c r="F83" s="443" t="n">
        <v>89.54000000000001</v>
      </c>
      <c r="G83" s="339">
        <f>ROUND(E83*F83,2)</f>
        <v/>
      </c>
      <c r="H83" s="338">
        <f>G83/$G$89</f>
        <v/>
      </c>
      <c r="I83" s="339">
        <f>ROUND(F83*Прил.10!$D$12,2)</f>
        <v/>
      </c>
      <c r="J83" s="339">
        <f>ROUND(I83*E83,2)</f>
        <v/>
      </c>
    </row>
    <row r="84" hidden="1" outlineLevel="1" ht="25.5" customFormat="1" customHeight="1" s="379">
      <c r="A84" s="434" t="n">
        <v>67</v>
      </c>
      <c r="B84" s="387" t="inlineStr">
        <is>
          <t>91.08.03-015</t>
        </is>
      </c>
      <c r="C84" s="441" t="inlineStr">
        <is>
          <t>Катки дорожные самоходные гладкие, масса 5 т</t>
        </is>
      </c>
      <c r="D84" s="434" t="inlineStr">
        <is>
          <t>маш.час</t>
        </is>
      </c>
      <c r="E84" s="330" t="n">
        <v>0.01</v>
      </c>
      <c r="F84" s="443" t="n">
        <v>112.14</v>
      </c>
      <c r="G84" s="339">
        <f>ROUND(E84*F84,2)</f>
        <v/>
      </c>
      <c r="H84" s="338">
        <f>G84/$G$89</f>
        <v/>
      </c>
      <c r="I84" s="339">
        <f>ROUND(F84*Прил.10!$D$12,2)</f>
        <v/>
      </c>
      <c r="J84" s="339">
        <f>ROUND(I84*E84,2)</f>
        <v/>
      </c>
    </row>
    <row r="85" hidden="1" outlineLevel="1" ht="25.5" customFormat="1" customHeight="1" s="379">
      <c r="A85" s="434" t="n">
        <v>68</v>
      </c>
      <c r="B85" s="387" t="inlineStr">
        <is>
          <t>91.06.03-060</t>
        </is>
      </c>
      <c r="C85" s="441" t="inlineStr">
        <is>
          <t>Лебедки электрические тяговым усилием: до 5,79 кН (0,59 т)</t>
        </is>
      </c>
      <c r="D85" s="434" t="inlineStr">
        <is>
          <t>маш.час</t>
        </is>
      </c>
      <c r="E85" s="330" t="n">
        <v>0.34</v>
      </c>
      <c r="F85" s="443" t="n">
        <v>1.7</v>
      </c>
      <c r="G85" s="339">
        <f>ROUND(E85*F85,2)</f>
        <v/>
      </c>
      <c r="H85" s="338">
        <f>G85/$G$89</f>
        <v/>
      </c>
      <c r="I85" s="339">
        <f>ROUND(F85*Прил.10!$D$12,2)</f>
        <v/>
      </c>
      <c r="J85" s="339">
        <f>ROUND(I85*E85,2)</f>
        <v/>
      </c>
    </row>
    <row r="86" hidden="1" outlineLevel="1" ht="38.25" customFormat="1" customHeight="1" s="379">
      <c r="A86" s="434" t="n">
        <v>69</v>
      </c>
      <c r="B86" s="387" t="inlineStr">
        <is>
          <t>91.18.01-011</t>
        </is>
      </c>
      <c r="C86" s="441" t="inlineStr">
        <is>
          <t>Компрессоры передвижные с электродвигателем давлением 600 кПа (6 ат), производительность: 0,5 м3/мин</t>
        </is>
      </c>
      <c r="D86" s="434" t="inlineStr">
        <is>
          <t>маш.час</t>
        </is>
      </c>
      <c r="E86" s="330" t="n">
        <v>0.11</v>
      </c>
      <c r="F86" s="443" t="n">
        <v>3.7</v>
      </c>
      <c r="G86" s="339">
        <f>ROUND(E86*F86,2)</f>
        <v/>
      </c>
      <c r="H86" s="338">
        <f>G86/$G$89</f>
        <v/>
      </c>
      <c r="I86" s="339">
        <f>ROUND(F86*Прил.10!$D$12,2)</f>
        <v/>
      </c>
      <c r="J86" s="339">
        <f>ROUND(I86*E86,2)</f>
        <v/>
      </c>
    </row>
    <row r="87" hidden="1" outlineLevel="1" ht="14.25" customFormat="1" customHeight="1" s="379">
      <c r="A87" s="434" t="n">
        <v>70</v>
      </c>
      <c r="B87" s="387" t="inlineStr">
        <is>
          <t>91.21.01-016</t>
        </is>
      </c>
      <c r="C87" s="441" t="inlineStr">
        <is>
          <t>Агрегаты шпатлево-окрасочные</t>
        </is>
      </c>
      <c r="D87" s="434" t="inlineStr">
        <is>
          <t>маш.час</t>
        </is>
      </c>
      <c r="E87" s="330" t="n">
        <v>0.11</v>
      </c>
      <c r="F87" s="443" t="n">
        <v>2.7</v>
      </c>
      <c r="G87" s="339">
        <f>ROUND(E87*F87,2)</f>
        <v/>
      </c>
      <c r="H87" s="338">
        <f>G87/$G$89</f>
        <v/>
      </c>
      <c r="I87" s="339">
        <f>ROUND(F87*Прил.10!$D$12,2)</f>
        <v/>
      </c>
      <c r="J87" s="339">
        <f>ROUND(I87*E87,2)</f>
        <v/>
      </c>
    </row>
    <row r="88" collapsed="1" ht="14.25" customFormat="1" customHeight="1" s="379">
      <c r="A88" s="434" t="n"/>
      <c r="B88" s="434" t="n"/>
      <c r="C88" s="441" t="inlineStr">
        <is>
          <t>Итого прочие машины и механизмы</t>
        </is>
      </c>
      <c r="D88" s="434" t="n"/>
      <c r="E88" s="442" t="n"/>
      <c r="F88" s="339" t="n"/>
      <c r="G88" s="349">
        <f>SUM(G33:G87)</f>
        <v/>
      </c>
      <c r="H88" s="338">
        <f>G88/G89</f>
        <v/>
      </c>
      <c r="I88" s="339" t="n"/>
      <c r="J88" s="349">
        <f>SUM(J33:J87)</f>
        <v/>
      </c>
    </row>
    <row r="89" ht="25.5" customFormat="1" customHeight="1" s="379">
      <c r="A89" s="434" t="n"/>
      <c r="B89" s="434" t="n"/>
      <c r="C89" s="424" t="inlineStr">
        <is>
          <t>Итого по разделу «Машины и механизмы»</t>
        </is>
      </c>
      <c r="D89" s="434" t="n"/>
      <c r="E89" s="442" t="n"/>
      <c r="F89" s="339" t="n"/>
      <c r="G89" s="339">
        <f>G88+G32</f>
        <v/>
      </c>
      <c r="H89" s="340" t="n">
        <v>1</v>
      </c>
      <c r="I89" s="341" t="n"/>
      <c r="J89" s="362">
        <f>J88+J32</f>
        <v/>
      </c>
    </row>
    <row r="90" ht="14.25" customFormat="1" customHeight="1" s="379">
      <c r="A90" s="434" t="n"/>
      <c r="B90" s="424" t="inlineStr">
        <is>
          <t>Оборудование</t>
        </is>
      </c>
      <c r="C90" s="499" t="n"/>
      <c r="D90" s="499" t="n"/>
      <c r="E90" s="499" t="n"/>
      <c r="F90" s="499" t="n"/>
      <c r="G90" s="499" t="n"/>
      <c r="H90" s="500" t="n"/>
      <c r="I90" s="342" t="n"/>
      <c r="J90" s="342" t="n"/>
    </row>
    <row r="91">
      <c r="A91" s="434" t="n"/>
      <c r="B91" s="441" t="inlineStr">
        <is>
          <t>Основное оборудование</t>
        </is>
      </c>
      <c r="C91" s="499" t="n"/>
      <c r="D91" s="499" t="n"/>
      <c r="E91" s="499" t="n"/>
      <c r="F91" s="499" t="n"/>
      <c r="G91" s="499" t="n"/>
      <c r="H91" s="500" t="n"/>
      <c r="I91" s="342" t="n"/>
      <c r="J91" s="342" t="n"/>
      <c r="K91" s="379" t="n"/>
      <c r="L91" s="379" t="n"/>
    </row>
    <row r="92" s="381">
      <c r="A92" s="434" t="n">
        <v>71</v>
      </c>
      <c r="B92" s="387" t="inlineStr">
        <is>
          <t>БЦ.10.41</t>
        </is>
      </c>
      <c r="C92" s="441" t="inlineStr">
        <is>
          <t>Автотрансформатор 200000/330/150-У1</t>
        </is>
      </c>
      <c r="D92" s="434" t="inlineStr">
        <is>
          <t>шт.</t>
        </is>
      </c>
      <c r="E92" s="347" t="n">
        <v>2</v>
      </c>
      <c r="F92" s="339">
        <f>ROUND(I92/Прил.10!D14,2)</f>
        <v/>
      </c>
      <c r="G92" s="339">
        <f>ROUND(E92*F92,2)</f>
        <v/>
      </c>
      <c r="H92" s="338">
        <f>G92/$G$99</f>
        <v/>
      </c>
      <c r="I92" s="339" t="n">
        <v>353773584.91</v>
      </c>
      <c r="J92" s="339">
        <f>ROUND(I92*E92,2)</f>
        <v/>
      </c>
      <c r="K92" s="379" t="n"/>
      <c r="L92" s="379" t="n"/>
      <c r="M92" s="379" t="n"/>
      <c r="N92" s="379" t="n"/>
    </row>
    <row r="93">
      <c r="A93" s="434" t="n"/>
      <c r="B93" s="434" t="n"/>
      <c r="C93" s="441" t="inlineStr">
        <is>
          <t>Итого основное оборудование</t>
        </is>
      </c>
      <c r="D93" s="434" t="n"/>
      <c r="E93" s="347" t="n"/>
      <c r="F93" s="443" t="n"/>
      <c r="G93" s="339">
        <f>G92</f>
        <v/>
      </c>
      <c r="H93" s="444">
        <f>H92</f>
        <v/>
      </c>
      <c r="I93" s="349" t="n"/>
      <c r="J93" s="339">
        <f>J92</f>
        <v/>
      </c>
      <c r="K93" s="379" t="n"/>
      <c r="L93" s="379" t="n"/>
    </row>
    <row r="94" ht="25.5" customHeight="1" s="381">
      <c r="A94" s="434" t="n">
        <v>72</v>
      </c>
      <c r="B94" s="387" t="inlineStr">
        <is>
          <t>БЦ.60.62</t>
        </is>
      </c>
      <c r="C94" s="441" t="inlineStr">
        <is>
          <t>Ограничитель напряжения 330 кВ</t>
        </is>
      </c>
      <c r="D94" s="434" t="inlineStr">
        <is>
          <t>1 фазн. компл.</t>
        </is>
      </c>
      <c r="E94" s="347" t="n">
        <v>6</v>
      </c>
      <c r="F94" s="339">
        <f>ROUND(I94/Прил.10!D14,2)</f>
        <v/>
      </c>
      <c r="G94" s="339">
        <f>ROUND(E94*F94,2)</f>
        <v/>
      </c>
      <c r="H94" s="338">
        <f>G94/$G$99</f>
        <v/>
      </c>
      <c r="I94" s="339" t="n">
        <v>505890</v>
      </c>
      <c r="J94" s="339">
        <f>ROUND(I94*E94,2)</f>
        <v/>
      </c>
      <c r="K94" s="379" t="n"/>
      <c r="L94" s="379" t="n"/>
      <c r="M94" s="379" t="n"/>
      <c r="N94" s="379" t="n"/>
    </row>
    <row r="95" ht="25.5" customHeight="1" s="381">
      <c r="A95" s="434" t="n">
        <v>73</v>
      </c>
      <c r="B95" s="387" t="inlineStr">
        <is>
          <t>БЦ.60.54</t>
        </is>
      </c>
      <c r="C95" s="441" t="inlineStr">
        <is>
          <t>Ограничитель напряжения 110 кВ</t>
        </is>
      </c>
      <c r="D95" s="434" t="inlineStr">
        <is>
          <t>1 фазн. компл.</t>
        </is>
      </c>
      <c r="E95" s="347" t="n">
        <v>6</v>
      </c>
      <c r="F95" s="339">
        <f>ROUND(I95/Прил.10!D14,2)</f>
        <v/>
      </c>
      <c r="G95" s="339">
        <f>ROUND(E95*F95,2)</f>
        <v/>
      </c>
      <c r="H95" s="338">
        <f>G95/$G$99</f>
        <v/>
      </c>
      <c r="I95" s="339" t="n">
        <v>120187.92</v>
      </c>
      <c r="J95" s="339">
        <f>ROUND(I95*E95,2)</f>
        <v/>
      </c>
      <c r="K95" s="379" t="n"/>
      <c r="L95" s="379" t="n"/>
      <c r="M95" s="379" t="n"/>
      <c r="N95" s="379" t="n"/>
    </row>
    <row r="96" ht="25.5" customHeight="1" s="381">
      <c r="A96" s="434" t="n">
        <v>74</v>
      </c>
      <c r="B96" s="387" t="inlineStr">
        <is>
          <t>БЦ.60.28</t>
        </is>
      </c>
      <c r="C96" s="441" t="inlineStr">
        <is>
          <t>Ограничитель перенапряжений 10 кВ</t>
        </is>
      </c>
      <c r="D96" s="434" t="inlineStr">
        <is>
          <t>1 фазн. компл.</t>
        </is>
      </c>
      <c r="E96" s="347" t="n">
        <v>6</v>
      </c>
      <c r="F96" s="339">
        <f>ROUND(I96/Прил.10!D14,2)</f>
        <v/>
      </c>
      <c r="G96" s="339">
        <f>ROUND(E96*F96,2)</f>
        <v/>
      </c>
      <c r="H96" s="338">
        <f>G96/$G$99</f>
        <v/>
      </c>
      <c r="I96" s="339" t="n">
        <v>8320</v>
      </c>
      <c r="J96" s="339">
        <f>ROUND(I96*E96,2)</f>
        <v/>
      </c>
      <c r="K96" s="379" t="n"/>
      <c r="L96" s="379" t="n"/>
      <c r="M96" s="379" t="n"/>
      <c r="N96" s="379" t="n"/>
    </row>
    <row r="97">
      <c r="A97" s="434" t="n"/>
      <c r="B97" s="434" t="n"/>
      <c r="C97" s="441" t="inlineStr">
        <is>
          <t>Итого прочее оборудование</t>
        </is>
      </c>
      <c r="D97" s="434" t="n"/>
      <c r="E97" s="330" t="n"/>
      <c r="F97" s="443" t="n"/>
      <c r="G97" s="339">
        <f>SUM(G94:G96)</f>
        <v/>
      </c>
      <c r="H97" s="444">
        <f>SUM(H94:H96)</f>
        <v/>
      </c>
      <c r="I97" s="349" t="n"/>
      <c r="J97" s="339">
        <f>SUM(J94:J96)</f>
        <v/>
      </c>
      <c r="K97" s="379" t="n"/>
      <c r="L97" s="379" t="n"/>
    </row>
    <row r="98">
      <c r="A98" s="434" t="n"/>
      <c r="B98" s="434" t="n"/>
      <c r="C98" s="424" t="inlineStr">
        <is>
          <t>Итого по разделу «Оборудование»</t>
        </is>
      </c>
      <c r="D98" s="434" t="n"/>
      <c r="E98" s="442" t="n"/>
      <c r="F98" s="443" t="n"/>
      <c r="G98" s="339">
        <f>G97+G93</f>
        <v/>
      </c>
      <c r="H98" s="444">
        <f>H97+H93</f>
        <v/>
      </c>
      <c r="I98" s="349" t="n"/>
      <c r="J98" s="339">
        <f>J97+J93</f>
        <v/>
      </c>
      <c r="K98" s="379" t="n"/>
      <c r="L98" s="379" t="n"/>
    </row>
    <row r="99" ht="25.5" customHeight="1" s="381">
      <c r="A99" s="434" t="n"/>
      <c r="B99" s="434" t="n"/>
      <c r="C99" s="441" t="inlineStr">
        <is>
          <t>в том числе технологическое оборудование</t>
        </is>
      </c>
      <c r="D99" s="434" t="n"/>
      <c r="E99" s="352" t="n"/>
      <c r="F99" s="443" t="n"/>
      <c r="G99" s="339">
        <f>G98</f>
        <v/>
      </c>
      <c r="H99" s="444" t="n"/>
      <c r="I99" s="349" t="n"/>
      <c r="J99" s="339">
        <f>J98</f>
        <v/>
      </c>
      <c r="K99" s="379" t="n"/>
      <c r="L99" s="379" t="n"/>
    </row>
    <row r="100" ht="14.25" customFormat="1" customHeight="1" s="379">
      <c r="A100" s="434" t="n"/>
      <c r="B100" s="424" t="inlineStr">
        <is>
          <t>Материалы</t>
        </is>
      </c>
      <c r="C100" s="499" t="n"/>
      <c r="D100" s="499" t="n"/>
      <c r="E100" s="499" t="n"/>
      <c r="F100" s="499" t="n"/>
      <c r="G100" s="499" t="n"/>
      <c r="H100" s="500" t="n"/>
      <c r="I100" s="342" t="n"/>
      <c r="J100" s="342" t="n"/>
    </row>
    <row r="101" ht="14.25" customFormat="1" customHeight="1" s="379">
      <c r="A101" s="435" t="n"/>
      <c r="B101" s="437" t="inlineStr">
        <is>
          <t>Основные материалы</t>
        </is>
      </c>
      <c r="C101" s="505" t="n"/>
      <c r="D101" s="505" t="n"/>
      <c r="E101" s="505" t="n"/>
      <c r="F101" s="505" t="n"/>
      <c r="G101" s="505" t="n"/>
      <c r="H101" s="506" t="n"/>
      <c r="I101" s="354" t="n"/>
      <c r="J101" s="354" t="n"/>
    </row>
    <row r="102" ht="51" customFormat="1" customHeight="1" s="379">
      <c r="A102" s="434" t="n">
        <v>75</v>
      </c>
      <c r="B102" s="365" t="inlineStr">
        <is>
          <t>Прайс из СД ОП</t>
        </is>
      </c>
      <c r="C102" s="441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34" t="inlineStr">
        <is>
          <t>м</t>
        </is>
      </c>
      <c r="E102" s="442" t="n">
        <v>490</v>
      </c>
      <c r="F102" s="443" t="n">
        <v>3231.93</v>
      </c>
      <c r="G102" s="339">
        <f>ROUND(E102*F102,2)</f>
        <v/>
      </c>
      <c r="H102" s="338">
        <f>G102/$G$291</f>
        <v/>
      </c>
      <c r="I102" s="339">
        <f>ROUND(F102*Прил.10!$D$13,2)</f>
        <v/>
      </c>
      <c r="J102" s="339">
        <f>ROUND(I102*E102,2)</f>
        <v/>
      </c>
    </row>
    <row r="103" ht="89.25" customFormat="1" customHeight="1" s="379">
      <c r="A103" s="434" t="n">
        <v>76</v>
      </c>
      <c r="B103" s="365" t="inlineStr">
        <is>
          <t>Прайс из СД ОП</t>
        </is>
      </c>
      <c r="C103" s="441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34" t="inlineStr">
        <is>
          <t>шт</t>
        </is>
      </c>
      <c r="E103" s="442" t="n">
        <v>6</v>
      </c>
      <c r="F103" s="443" t="n">
        <v>192282.32</v>
      </c>
      <c r="G103" s="339">
        <f>ROUND(E103*F103,2)</f>
        <v/>
      </c>
      <c r="H103" s="338">
        <f>G103/$G$291</f>
        <v/>
      </c>
      <c r="I103" s="339">
        <f>ROUND(F103*Прил.10!$D$13,2)</f>
        <v/>
      </c>
      <c r="J103" s="339">
        <f>ROUND(I103*E103,2)</f>
        <v/>
      </c>
    </row>
    <row r="104" ht="51" customFormat="1" customHeight="1" s="379">
      <c r="A104" s="434" t="n">
        <v>77</v>
      </c>
      <c r="B104" s="365" t="inlineStr">
        <is>
          <t>Прайс из СД ОП</t>
        </is>
      </c>
      <c r="C104" s="441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34" t="inlineStr">
        <is>
          <t>м</t>
        </is>
      </c>
      <c r="E104" s="442" t="n">
        <v>350</v>
      </c>
      <c r="F104" s="443" t="n">
        <v>1510.16</v>
      </c>
      <c r="G104" s="339">
        <f>ROUND(E104*F104,2)</f>
        <v/>
      </c>
      <c r="H104" s="338">
        <f>G104/$G$291</f>
        <v/>
      </c>
      <c r="I104" s="339">
        <f>ROUND(F104*Прил.10!$D$13,2)</f>
        <v/>
      </c>
      <c r="J104" s="339">
        <f>ROUND(I104*E104,2)</f>
        <v/>
      </c>
    </row>
    <row r="105" ht="76.5" customFormat="1" customHeight="1" s="379">
      <c r="A105" s="434" t="n">
        <v>78</v>
      </c>
      <c r="B105" s="365" t="inlineStr">
        <is>
          <t>Прайс из СД ОП</t>
        </is>
      </c>
      <c r="C105" s="441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34" t="inlineStr">
        <is>
          <t>шт</t>
        </is>
      </c>
      <c r="E105" s="442" t="n">
        <v>6</v>
      </c>
      <c r="F105" s="443" t="n">
        <v>56068.6</v>
      </c>
      <c r="G105" s="339">
        <f>ROUND(E105*F105,2)</f>
        <v/>
      </c>
      <c r="H105" s="338">
        <f>G105/$G$291</f>
        <v/>
      </c>
      <c r="I105" s="339">
        <f>ROUND(F105*Прил.10!$D$13,2)</f>
        <v/>
      </c>
      <c r="J105" s="339">
        <f>ROUND(I105*E105,2)</f>
        <v/>
      </c>
    </row>
    <row r="106" ht="38.25" customFormat="1" customHeight="1" s="379">
      <c r="A106" s="434" t="n">
        <v>79</v>
      </c>
      <c r="B106" s="434" t="inlineStr">
        <is>
          <t>04.1.02.05-0044</t>
        </is>
      </c>
      <c r="C106" s="441" t="inlineStr">
        <is>
          <t>Смеси бетонные тяжелого бетона (БСТ), крупность заполнителя 20 мм, класс В20 (М250)</t>
        </is>
      </c>
      <c r="D106" s="434" t="inlineStr">
        <is>
          <t>м3</t>
        </is>
      </c>
      <c r="E106" s="442" t="n">
        <v>253.257</v>
      </c>
      <c r="F106" s="443" t="n">
        <v>667.83</v>
      </c>
      <c r="G106" s="339">
        <f>ROUND(E106*F106,2)</f>
        <v/>
      </c>
      <c r="H106" s="338">
        <f>G106/$G$291</f>
        <v/>
      </c>
      <c r="I106" s="339">
        <f>ROUND(F106*Прил.10!$D$13,2)</f>
        <v/>
      </c>
      <c r="J106" s="339">
        <f>ROUND(I106*E106,2)</f>
        <v/>
      </c>
    </row>
    <row r="107" ht="14.25" customFormat="1" customHeight="1" s="379">
      <c r="A107" s="434" t="n">
        <v>80</v>
      </c>
      <c r="B107" s="434" t="inlineStr">
        <is>
          <t>21.1.08.03-0721</t>
        </is>
      </c>
      <c r="C107" s="441" t="inlineStr">
        <is>
          <t>Кабель контрольный КВВГЭнг-LS 14х2,5</t>
        </is>
      </c>
      <c r="D107" s="434" t="inlineStr">
        <is>
          <t>1000 м</t>
        </is>
      </c>
      <c r="E107" s="442" t="n">
        <v>3.1</v>
      </c>
      <c r="F107" s="443" t="n">
        <v>37748.91</v>
      </c>
      <c r="G107" s="339">
        <f>ROUND(E107*F107,2)</f>
        <v/>
      </c>
      <c r="H107" s="338">
        <f>G107/$G$291</f>
        <v/>
      </c>
      <c r="I107" s="339">
        <f>ROUND(F107*Прил.10!$D$13,2)</f>
        <v/>
      </c>
      <c r="J107" s="339">
        <f>ROUND(I107*E107,2)</f>
        <v/>
      </c>
    </row>
    <row r="108" ht="14.25" customFormat="1" customHeight="1" s="379">
      <c r="A108" s="436" t="n"/>
      <c r="B108" s="283" t="n"/>
      <c r="C108" s="358" t="inlineStr">
        <is>
          <t>Итого основные материалы</t>
        </is>
      </c>
      <c r="D108" s="436" t="n"/>
      <c r="E108" s="360" t="n"/>
      <c r="F108" s="362" t="n"/>
      <c r="G108" s="362">
        <f>SUM(G102:G107)</f>
        <v/>
      </c>
      <c r="H108" s="338">
        <f>G108/$G$291</f>
        <v/>
      </c>
      <c r="I108" s="339" t="n"/>
      <c r="J108" s="362">
        <f>SUM(J102:J107)</f>
        <v/>
      </c>
    </row>
    <row r="109" hidden="1" outlineLevel="1" ht="38.25" customFormat="1" customHeight="1" s="379">
      <c r="A109" s="434" t="n">
        <v>81</v>
      </c>
      <c r="B109" s="434" t="inlineStr">
        <is>
          <t>08.4.03.03-0033</t>
        </is>
      </c>
      <c r="C109" s="441" t="inlineStr">
        <is>
          <t>Горячекатаная арматурная сталь периодического профиля класса: А-III, диаметром 14 мм</t>
        </is>
      </c>
      <c r="D109" s="434" t="inlineStr">
        <is>
          <t>т</t>
        </is>
      </c>
      <c r="E109" s="442" t="n">
        <v>8.144</v>
      </c>
      <c r="F109" s="443" t="n">
        <v>7997.23</v>
      </c>
      <c r="G109" s="339">
        <f>ROUND(E109*F109,2)</f>
        <v/>
      </c>
      <c r="H109" s="338">
        <f>G109/$G$291</f>
        <v/>
      </c>
      <c r="I109" s="339">
        <f>ROUND(F109*Прил.10!$D$13,2)</f>
        <v/>
      </c>
      <c r="J109" s="339">
        <f>ROUND(I109*E109,2)</f>
        <v/>
      </c>
    </row>
    <row r="110" hidden="1" outlineLevel="1" ht="25.5" customFormat="1" customHeight="1" s="379">
      <c r="A110" s="434" t="n">
        <v>82</v>
      </c>
      <c r="B110" s="434" t="inlineStr">
        <is>
          <t>05.1.02.07-0025</t>
        </is>
      </c>
      <c r="C110" s="441" t="inlineStr">
        <is>
          <t>Стойка железобетонная: вибрированная ОРУ</t>
        </is>
      </c>
      <c r="D110" s="434" t="inlineStr">
        <is>
          <t>м3</t>
        </is>
      </c>
      <c r="E110" s="442" t="n">
        <v>16.56</v>
      </c>
      <c r="F110" s="443" t="n">
        <v>3642.1</v>
      </c>
      <c r="G110" s="339">
        <f>ROUND(E110*F110,2)</f>
        <v/>
      </c>
      <c r="H110" s="338">
        <f>G110/$G$291</f>
        <v/>
      </c>
      <c r="I110" s="339">
        <f>ROUND(F110*Прил.10!$D$13,2)</f>
        <v/>
      </c>
      <c r="J110" s="339">
        <f>ROUND(I110*E110,2)</f>
        <v/>
      </c>
    </row>
    <row r="111" hidden="1" outlineLevel="1" ht="38.25" customFormat="1" customHeight="1" s="379">
      <c r="A111" s="434" t="n">
        <v>83</v>
      </c>
      <c r="B111" s="434" t="inlineStr">
        <is>
          <t>04.3.02.09-0821</t>
        </is>
      </c>
      <c r="C111" s="441" t="inlineStr">
        <is>
          <t>Смесь сухая гидроизоляционная проникающая капиллярная марка "Пенетрон"</t>
        </is>
      </c>
      <c r="D111" s="434" t="inlineStr">
        <is>
          <t>кг</t>
        </is>
      </c>
      <c r="E111" s="442" t="n">
        <v>679.1</v>
      </c>
      <c r="F111" s="443" t="n">
        <v>78.95</v>
      </c>
      <c r="G111" s="339">
        <f>ROUND(E111*F111,2)</f>
        <v/>
      </c>
      <c r="H111" s="338">
        <f>G111/$G$291</f>
        <v/>
      </c>
      <c r="I111" s="339">
        <f>ROUND(F111*Прил.10!$D$13,2)</f>
        <v/>
      </c>
      <c r="J111" s="339">
        <f>ROUND(I111*E111,2)</f>
        <v/>
      </c>
    </row>
    <row r="112" hidden="1" outlineLevel="1" ht="76.5" customFormat="1" customHeight="1" s="379">
      <c r="A112" s="434" t="n">
        <v>84</v>
      </c>
      <c r="B112" s="434" t="inlineStr">
        <is>
          <t>21.1.08.03-0708</t>
        </is>
      </c>
      <c r="C112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434" t="inlineStr">
        <is>
          <t>1000 м</t>
        </is>
      </c>
      <c r="E112" s="442" t="n">
        <v>1.6</v>
      </c>
      <c r="F112" s="443" t="n">
        <v>31661.97</v>
      </c>
      <c r="G112" s="339">
        <f>ROUND(E112*F112,2)</f>
        <v/>
      </c>
      <c r="H112" s="338">
        <f>G112/$G$291</f>
        <v/>
      </c>
      <c r="I112" s="339">
        <f>ROUND(F112*Прил.10!$D$13,2)</f>
        <v/>
      </c>
      <c r="J112" s="339">
        <f>ROUND(I112*E112,2)</f>
        <v/>
      </c>
    </row>
    <row r="113" hidden="1" outlineLevel="1" ht="25.5" customFormat="1" customHeight="1" s="379">
      <c r="A113" s="434" t="n">
        <v>85</v>
      </c>
      <c r="B113" s="434" t="inlineStr">
        <is>
          <t>05.1.01.13-0012</t>
        </is>
      </c>
      <c r="C113" s="441" t="inlineStr">
        <is>
          <t>Плиты анкерные сборные железобетонные ПАЗ-2</t>
        </is>
      </c>
      <c r="D113" s="434" t="inlineStr">
        <is>
          <t>м3</t>
        </is>
      </c>
      <c r="E113" s="442" t="n">
        <v>9.666</v>
      </c>
      <c r="F113" s="443" t="n">
        <v>5190.38</v>
      </c>
      <c r="G113" s="339">
        <f>ROUND(E113*F113,2)</f>
        <v/>
      </c>
      <c r="H113" s="338">
        <f>G113/$G$291</f>
        <v/>
      </c>
      <c r="I113" s="339">
        <f>ROUND(F113*Прил.10!$D$13,2)</f>
        <v/>
      </c>
      <c r="J113" s="339">
        <f>ROUND(I113*E113,2)</f>
        <v/>
      </c>
    </row>
    <row r="114" hidden="1" outlineLevel="1" ht="25.5" customFormat="1" customHeight="1" s="379">
      <c r="A114" s="434" t="n">
        <v>86</v>
      </c>
      <c r="B114" s="434" t="inlineStr">
        <is>
          <t>04.1.02.05-0048</t>
        </is>
      </c>
      <c r="C114" s="441" t="inlineStr">
        <is>
          <t>Бетон тяжелый, крупность заполнителя: 20 мм, класс В30 (М400)</t>
        </is>
      </c>
      <c r="D114" s="434" t="inlineStr">
        <is>
          <t>м3</t>
        </is>
      </c>
      <c r="E114" s="442" t="n">
        <v>54.51</v>
      </c>
      <c r="F114" s="443" t="n">
        <v>805.05</v>
      </c>
      <c r="G114" s="339">
        <f>ROUND(E114*F114,2)</f>
        <v/>
      </c>
      <c r="H114" s="338">
        <f>G114/$G$291</f>
        <v/>
      </c>
      <c r="I114" s="339">
        <f>ROUND(F114*Прил.10!$D$13,2)</f>
        <v/>
      </c>
      <c r="J114" s="339">
        <f>ROUND(I114*E114,2)</f>
        <v/>
      </c>
    </row>
    <row r="115" hidden="1" outlineLevel="1" ht="14.25" customFormat="1" customHeight="1" s="379">
      <c r="A115" s="434" t="n">
        <v>87</v>
      </c>
      <c r="B115" s="365" t="inlineStr">
        <is>
          <t>14.4.02.08-1000</t>
        </is>
      </c>
      <c r="C115" s="366" t="inlineStr">
        <is>
          <t>Краска однокомпонентная полиуретановая</t>
        </is>
      </c>
      <c r="D115" s="365" t="inlineStr">
        <is>
          <t>кг</t>
        </is>
      </c>
      <c r="E115" s="367" t="n">
        <v>457.6</v>
      </c>
      <c r="F115" s="368" t="n">
        <v>62.32</v>
      </c>
      <c r="G115" s="339">
        <f>ROUND(E115*F115,2)</f>
        <v/>
      </c>
      <c r="H115" s="338">
        <f>G115/$G$291</f>
        <v/>
      </c>
      <c r="I115" s="339">
        <f>ROUND(F115*Прил.10!$D$13,2)</f>
        <v/>
      </c>
      <c r="J115" s="339">
        <f>ROUND(I115*E115,2)</f>
        <v/>
      </c>
    </row>
    <row r="116" hidden="1" outlineLevel="1" ht="38.25" customFormat="1" customHeight="1" s="379">
      <c r="A116" s="434" t="n">
        <v>88</v>
      </c>
      <c r="B116" s="434" t="inlineStr">
        <is>
          <t>05.1.08.06-0074</t>
        </is>
      </c>
      <c r="C116" s="441" t="inlineStr">
        <is>
          <t>Плиты железобетонные для сооружения перехода кабельных трасс под автодорогами</t>
        </is>
      </c>
      <c r="D116" s="434" t="inlineStr">
        <is>
          <t>м3</t>
        </is>
      </c>
      <c r="E116" s="442" t="n">
        <v>17.34</v>
      </c>
      <c r="F116" s="443" t="n">
        <v>1547.63</v>
      </c>
      <c r="G116" s="339">
        <f>ROUND(E116*F116,2)</f>
        <v/>
      </c>
      <c r="H116" s="338">
        <f>G116/$G$291</f>
        <v/>
      </c>
      <c r="I116" s="339">
        <f>ROUND(F116*Прил.10!$D$13,2)</f>
        <v/>
      </c>
      <c r="J116" s="339">
        <f>ROUND(I116*E116,2)</f>
        <v/>
      </c>
    </row>
    <row r="117" hidden="1" outlineLevel="1" ht="25.5" customFormat="1" customHeight="1" s="379">
      <c r="A117" s="434" t="n">
        <v>89</v>
      </c>
      <c r="B117" s="434" t="inlineStr">
        <is>
          <t>05.1.01.13-0042</t>
        </is>
      </c>
      <c r="C117" s="441" t="inlineStr">
        <is>
          <t>Плиты железобетонные: покрытий и перекрытий ребристые</t>
        </is>
      </c>
      <c r="D117" s="434" t="inlineStr">
        <is>
          <t>м3</t>
        </is>
      </c>
      <c r="E117" s="442" t="n">
        <v>7.6</v>
      </c>
      <c r="F117" s="443" t="n">
        <v>2376</v>
      </c>
      <c r="G117" s="339">
        <f>ROUND(E117*F117,2)</f>
        <v/>
      </c>
      <c r="H117" s="338">
        <f>G117/$G$291</f>
        <v/>
      </c>
      <c r="I117" s="339">
        <f>ROUND(F117*Прил.10!$D$13,2)</f>
        <v/>
      </c>
      <c r="J117" s="339">
        <f>ROUND(I117*E117,2)</f>
        <v/>
      </c>
    </row>
    <row r="118" hidden="1" outlineLevel="1" ht="25.5" customFormat="1" customHeight="1" s="379">
      <c r="A118" s="434" t="n">
        <v>90</v>
      </c>
      <c r="B118" s="434" t="inlineStr">
        <is>
          <t>04.1.02.05-0040</t>
        </is>
      </c>
      <c r="C118" s="441" t="inlineStr">
        <is>
          <t>Бетон тяжелый, крупность заполнителя: 20 мм, класс В7,5 (М100)</t>
        </is>
      </c>
      <c r="D118" s="434" t="inlineStr">
        <is>
          <t>м3</t>
        </is>
      </c>
      <c r="E118" s="442" t="n">
        <v>31.5</v>
      </c>
      <c r="F118" s="443" t="n">
        <v>535.46</v>
      </c>
      <c r="G118" s="339">
        <f>ROUND(E118*F118,2)</f>
        <v/>
      </c>
      <c r="H118" s="338">
        <f>G118/$G$291</f>
        <v/>
      </c>
      <c r="I118" s="339">
        <f>ROUND(F118*Прил.10!$D$13,2)</f>
        <v/>
      </c>
      <c r="J118" s="339">
        <f>ROUND(I118*E118,2)</f>
        <v/>
      </c>
    </row>
    <row r="119" hidden="1" outlineLevel="1" ht="25.5" customFormat="1" customHeight="1" s="379">
      <c r="A119" s="434" t="n">
        <v>91</v>
      </c>
      <c r="B119" s="434" t="inlineStr">
        <is>
          <t>04.3.02.09-0801</t>
        </is>
      </c>
      <c r="C119" s="441" t="inlineStr">
        <is>
          <t>Смесь сухая гидроизоляционная обмазочная эластичная "АкваНАСТ-А"</t>
        </is>
      </c>
      <c r="D119" s="434" t="inlineStr">
        <is>
          <t>т</t>
        </is>
      </c>
      <c r="E119" s="442" t="n">
        <v>0.4144</v>
      </c>
      <c r="F119" s="443" t="n">
        <v>37221.67</v>
      </c>
      <c r="G119" s="339">
        <f>ROUND(E119*F119,2)</f>
        <v/>
      </c>
      <c r="H119" s="338">
        <f>G119/$G$291</f>
        <v/>
      </c>
      <c r="I119" s="339">
        <f>ROUND(F119*Прил.10!$D$13,2)</f>
        <v/>
      </c>
      <c r="J119" s="339">
        <f>ROUND(I119*E119,2)</f>
        <v/>
      </c>
    </row>
    <row r="120" hidden="1" outlineLevel="1" ht="25.5" customFormat="1" customHeight="1" s="379">
      <c r="A120" s="434" t="n">
        <v>92</v>
      </c>
      <c r="B120" s="365" t="inlineStr">
        <is>
          <t>20.2.04.04-0011</t>
        </is>
      </c>
      <c r="C120" s="366" t="inlineStr">
        <is>
          <t>Короб кабельный прямой перфорированный КПп-0,1/0,2-2</t>
        </is>
      </c>
      <c r="D120" s="365" t="inlineStr">
        <is>
          <t>шт</t>
        </is>
      </c>
      <c r="E120" s="367" t="n">
        <v>40</v>
      </c>
      <c r="F120" s="368" t="n">
        <v>361.4</v>
      </c>
      <c r="G120" s="339">
        <f>ROUND(E120*F120,2)</f>
        <v/>
      </c>
      <c r="H120" s="338">
        <f>G120/$G$291</f>
        <v/>
      </c>
      <c r="I120" s="339">
        <f>ROUND(F120*Прил.10!$D$13,2)</f>
        <v/>
      </c>
      <c r="J120" s="339">
        <f>ROUND(I120*E120,2)</f>
        <v/>
      </c>
    </row>
    <row r="121" hidden="1" outlineLevel="1" ht="25.5" customFormat="1" customHeight="1" s="379">
      <c r="A121" s="434" t="n">
        <v>93</v>
      </c>
      <c r="B121" s="434" t="inlineStr">
        <is>
          <t>04.3.01.09-0014</t>
        </is>
      </c>
      <c r="C121" s="441" t="inlineStr">
        <is>
          <t>Раствор готовый кладочный цементный марки: 100</t>
        </is>
      </c>
      <c r="D121" s="434" t="inlineStr">
        <is>
          <t>м3</t>
        </is>
      </c>
      <c r="E121" s="442" t="n">
        <v>26.079</v>
      </c>
      <c r="F121" s="443" t="n">
        <v>519.8</v>
      </c>
      <c r="G121" s="339">
        <f>ROUND(E121*F121,2)</f>
        <v/>
      </c>
      <c r="H121" s="338">
        <f>G121/$G$291</f>
        <v/>
      </c>
      <c r="I121" s="339">
        <f>ROUND(F121*Прил.10!$D$13,2)</f>
        <v/>
      </c>
      <c r="J121" s="339">
        <f>ROUND(I121*E121,2)</f>
        <v/>
      </c>
    </row>
    <row r="122" hidden="1" outlineLevel="1" ht="76.5" customFormat="1" customHeight="1" s="379">
      <c r="A122" s="434" t="n">
        <v>94</v>
      </c>
      <c r="B122" s="434" t="inlineStr">
        <is>
          <t>08.4.01.02-0013</t>
        </is>
      </c>
      <c r="C122" s="441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434" t="inlineStr">
        <is>
          <t>т</t>
        </is>
      </c>
      <c r="E122" s="442" t="n">
        <v>1.586</v>
      </c>
      <c r="F122" s="443" t="n">
        <v>6800</v>
      </c>
      <c r="G122" s="339">
        <f>ROUND(E122*F122,2)</f>
        <v/>
      </c>
      <c r="H122" s="338">
        <f>G122/$G$291</f>
        <v/>
      </c>
      <c r="I122" s="339">
        <f>ROUND(F122*Прил.10!$D$13,2)</f>
        <v/>
      </c>
      <c r="J122" s="339">
        <f>ROUND(I122*E122,2)</f>
        <v/>
      </c>
    </row>
    <row r="123" hidden="1" outlineLevel="1" ht="63.75" customFormat="1" customHeight="1" s="379">
      <c r="A123" s="434" t="n">
        <v>95</v>
      </c>
      <c r="B123" s="434" t="inlineStr">
        <is>
          <t>21.1.08.03-0701</t>
        </is>
      </c>
      <c r="C123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434" t="inlineStr">
        <is>
          <t>1000 м</t>
        </is>
      </c>
      <c r="E123" s="442" t="n">
        <v>0.6</v>
      </c>
      <c r="F123" s="443" t="n">
        <v>15481.4</v>
      </c>
      <c r="G123" s="339">
        <f>ROUND(E123*F123,2)</f>
        <v/>
      </c>
      <c r="H123" s="338">
        <f>G123/$G$291</f>
        <v/>
      </c>
      <c r="I123" s="339">
        <f>ROUND(F123*Прил.10!$D$13,2)</f>
        <v/>
      </c>
      <c r="J123" s="339">
        <f>ROUND(I123*E123,2)</f>
        <v/>
      </c>
    </row>
    <row r="124" hidden="1" outlineLevel="1" ht="38.25" customFormat="1" customHeight="1" s="379">
      <c r="A124" s="434" t="n">
        <v>96</v>
      </c>
      <c r="B124" s="365" t="inlineStr">
        <is>
          <t>20.2.04.04-0002</t>
        </is>
      </c>
      <c r="C124" s="366" t="inlineStr">
        <is>
          <t>Короб кабельный прямой из оцинкованный стали толщиной 1,5 мм, размер 2000х150х100 мм, 3-канальный</t>
        </is>
      </c>
      <c r="D124" s="365" t="inlineStr">
        <is>
          <t>шт</t>
        </is>
      </c>
      <c r="E124" s="367" t="n">
        <v>40</v>
      </c>
      <c r="F124" s="368" t="n">
        <v>209.4</v>
      </c>
      <c r="G124" s="339">
        <f>ROUND(E124*F124,2)</f>
        <v/>
      </c>
      <c r="H124" s="338">
        <f>G124/$G$291</f>
        <v/>
      </c>
      <c r="I124" s="339">
        <f>ROUND(F124*Прил.10!$D$13,2)</f>
        <v/>
      </c>
      <c r="J124" s="339">
        <f>ROUND(I124*E124,2)</f>
        <v/>
      </c>
    </row>
    <row r="125" hidden="1" outlineLevel="1" ht="14.25" customFormat="1" customHeight="1" s="379">
      <c r="A125" s="434" t="n">
        <v>97</v>
      </c>
      <c r="B125" s="434" t="inlineStr">
        <is>
          <t>01.1.02.01-0003</t>
        </is>
      </c>
      <c r="C125" s="441" t="inlineStr">
        <is>
          <t>Асботекстолит марки Г</t>
        </is>
      </c>
      <c r="D125" s="434" t="inlineStr">
        <is>
          <t>т</t>
        </is>
      </c>
      <c r="E125" s="442" t="n">
        <v>0.048</v>
      </c>
      <c r="F125" s="443" t="n">
        <v>161000</v>
      </c>
      <c r="G125" s="339">
        <f>ROUND(E125*F125,2)</f>
        <v/>
      </c>
      <c r="H125" s="338">
        <f>G125/$G$291</f>
        <v/>
      </c>
      <c r="I125" s="339">
        <f>ROUND(F125*Прил.10!$D$13,2)</f>
        <v/>
      </c>
      <c r="J125" s="339">
        <f>ROUND(I125*E125,2)</f>
        <v/>
      </c>
    </row>
    <row r="126" hidden="1" outlineLevel="1" ht="25.5" customFormat="1" customHeight="1" s="379">
      <c r="A126" s="434" t="n">
        <v>98</v>
      </c>
      <c r="B126" s="434" t="inlineStr">
        <is>
          <t>22.2.02.07-0002</t>
        </is>
      </c>
      <c r="C126" s="441" t="inlineStr">
        <is>
          <t>Конструкции стальные: отдельностоящих молниеотводов ОРУ</t>
        </is>
      </c>
      <c r="D126" s="434" t="inlineStr">
        <is>
          <t>т</t>
        </is>
      </c>
      <c r="E126" s="442" t="n">
        <v>0.6694</v>
      </c>
      <c r="F126" s="443" t="n">
        <v>9800</v>
      </c>
      <c r="G126" s="339">
        <f>ROUND(E126*F126,2)</f>
        <v/>
      </c>
      <c r="H126" s="338">
        <f>G126/$G$291</f>
        <v/>
      </c>
      <c r="I126" s="339">
        <f>ROUND(F126*Прил.10!$D$13,2)</f>
        <v/>
      </c>
      <c r="J126" s="339">
        <f>ROUND(I126*E126,2)</f>
        <v/>
      </c>
    </row>
    <row r="127" hidden="1" outlineLevel="1" ht="25.5" customFormat="1" customHeight="1" s="379">
      <c r="A127" s="434" t="n">
        <v>99</v>
      </c>
      <c r="B127" s="434" t="inlineStr">
        <is>
          <t>08.4.03.02-0001</t>
        </is>
      </c>
      <c r="C127" s="441" t="inlineStr">
        <is>
          <t>Горячекатаная арматурная сталь гладкая класса А-I, диаметром: 6 мм</t>
        </is>
      </c>
      <c r="D127" s="434" t="inlineStr">
        <is>
          <t>т</t>
        </is>
      </c>
      <c r="E127" s="442" t="n">
        <v>0.86</v>
      </c>
      <c r="F127" s="443" t="n">
        <v>7418.82</v>
      </c>
      <c r="G127" s="339">
        <f>ROUND(E127*F127,2)</f>
        <v/>
      </c>
      <c r="H127" s="338">
        <f>G127/$G$291</f>
        <v/>
      </c>
      <c r="I127" s="339">
        <f>ROUND(F127*Прил.10!$D$13,2)</f>
        <v/>
      </c>
      <c r="J127" s="339">
        <f>ROUND(I127*E127,2)</f>
        <v/>
      </c>
    </row>
    <row r="128" hidden="1" outlineLevel="1" ht="38.25" customFormat="1" customHeight="1" s="379">
      <c r="A128" s="434" t="n">
        <v>100</v>
      </c>
      <c r="B128" s="434" t="inlineStr">
        <is>
          <t>08.4.03.03-0031</t>
        </is>
      </c>
      <c r="C128" s="441" t="inlineStr">
        <is>
          <t>Горячекатаная арматурная сталь периодического профиля класса: А-III, диаметром 10 мм</t>
        </is>
      </c>
      <c r="D128" s="434" t="inlineStr">
        <is>
          <t>т</t>
        </is>
      </c>
      <c r="E128" s="442" t="n">
        <v>0.763</v>
      </c>
      <c r="F128" s="443" t="n">
        <v>8014.15</v>
      </c>
      <c r="G128" s="339">
        <f>ROUND(E128*F128,2)</f>
        <v/>
      </c>
      <c r="H128" s="338">
        <f>G128/$G$291</f>
        <v/>
      </c>
      <c r="I128" s="339">
        <f>ROUND(F128*Прил.10!$D$13,2)</f>
        <v/>
      </c>
      <c r="J128" s="339">
        <f>ROUND(I128*E128,2)</f>
        <v/>
      </c>
    </row>
    <row r="129" hidden="1" outlineLevel="1" ht="14.25" customFormat="1" customHeight="1" s="379">
      <c r="A129" s="434" t="n">
        <v>101</v>
      </c>
      <c r="B129" s="434" t="inlineStr">
        <is>
          <t>01.3.02.01-0003</t>
        </is>
      </c>
      <c r="C129" s="441" t="inlineStr">
        <is>
          <t>Азот жидкий технический</t>
        </is>
      </c>
      <c r="D129" s="434" t="inlineStr">
        <is>
          <t>т</t>
        </is>
      </c>
      <c r="E129" s="442" t="n">
        <v>3</v>
      </c>
      <c r="F129" s="443" t="n">
        <v>1885.83</v>
      </c>
      <c r="G129" s="339">
        <f>ROUND(E129*F129,2)</f>
        <v/>
      </c>
      <c r="H129" s="338">
        <f>G129/$G$291</f>
        <v/>
      </c>
      <c r="I129" s="339">
        <f>ROUND(F129*Прил.10!$D$13,2)</f>
        <v/>
      </c>
      <c r="J129" s="339">
        <f>ROUND(I129*E129,2)</f>
        <v/>
      </c>
    </row>
    <row r="130" hidden="1" outlineLevel="1" ht="25.5" customFormat="1" customHeight="1" s="379">
      <c r="A130" s="434" t="n">
        <v>102</v>
      </c>
      <c r="B130" s="365" t="inlineStr">
        <is>
          <t>21.1.06.08-0347</t>
        </is>
      </c>
      <c r="C130" s="366" t="inlineStr">
        <is>
          <t>Кабель силовой с алюминиевыми жилами АВВГнг-LS 5х25-1000</t>
        </is>
      </c>
      <c r="D130" s="365" t="inlineStr">
        <is>
          <t>м</t>
        </is>
      </c>
      <c r="E130" s="367" t="n">
        <v>200</v>
      </c>
      <c r="F130" s="368" t="n">
        <v>26.55</v>
      </c>
      <c r="G130" s="339">
        <f>ROUND(E130*F130,2)</f>
        <v/>
      </c>
      <c r="H130" s="338">
        <f>G130/$G$291</f>
        <v/>
      </c>
      <c r="I130" s="339">
        <f>ROUND(F130*Прил.10!$D$13,2)</f>
        <v/>
      </c>
      <c r="J130" s="339">
        <f>ROUND(I130*E130,2)</f>
        <v/>
      </c>
    </row>
    <row r="131" hidden="1" outlineLevel="1" ht="38.25" customFormat="1" customHeight="1" s="379">
      <c r="A131" s="434" t="n">
        <v>103</v>
      </c>
      <c r="B131" s="365" t="inlineStr">
        <is>
          <t>20.2.03.03-0043</t>
        </is>
      </c>
      <c r="C131" s="366" t="inlineStr">
        <is>
          <t>Консоль кабельная усиленная сейсмостойкая горячеоцинкованная КУ-500</t>
        </is>
      </c>
      <c r="D131" s="365" t="inlineStr">
        <is>
          <t>шт</t>
        </is>
      </c>
      <c r="E131" s="367" t="n">
        <v>40</v>
      </c>
      <c r="F131" s="368" t="n">
        <v>132.79</v>
      </c>
      <c r="G131" s="339">
        <f>ROUND(E131*F131,2)</f>
        <v/>
      </c>
      <c r="H131" s="338">
        <f>G131/$G$291</f>
        <v/>
      </c>
      <c r="I131" s="339">
        <f>ROUND(F131*Прил.10!$D$13,2)</f>
        <v/>
      </c>
      <c r="J131" s="339">
        <f>ROUND(I131*E131,2)</f>
        <v/>
      </c>
    </row>
    <row r="132" hidden="1" outlineLevel="1" ht="76.5" customFormat="1" customHeight="1" s="379">
      <c r="A132" s="434" t="n">
        <v>104</v>
      </c>
      <c r="B132" s="434" t="inlineStr">
        <is>
          <t>21.1.06.09-0178</t>
        </is>
      </c>
      <c r="C132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434" t="inlineStr">
        <is>
          <t>1000 м</t>
        </is>
      </c>
      <c r="E132" s="442" t="n">
        <v>0.2</v>
      </c>
      <c r="F132" s="443" t="n">
        <v>25431.81</v>
      </c>
      <c r="G132" s="339">
        <f>ROUND(E132*F132,2)</f>
        <v/>
      </c>
      <c r="H132" s="338">
        <f>G132/$G$291</f>
        <v/>
      </c>
      <c r="I132" s="339">
        <f>ROUND(F132*Прил.10!$D$13,2)</f>
        <v/>
      </c>
      <c r="J132" s="339">
        <f>ROUND(I132*E132,2)</f>
        <v/>
      </c>
    </row>
    <row r="133" hidden="1" outlineLevel="1" ht="25.5" customFormat="1" customHeight="1" s="379">
      <c r="A133" s="434" t="n">
        <v>105</v>
      </c>
      <c r="B133" s="434" t="inlineStr">
        <is>
          <t>22.2.02.07-0004</t>
        </is>
      </c>
      <c r="C133" s="441" t="inlineStr">
        <is>
          <t>Конструкции стальные: прожекторных мачт ОРУ</t>
        </is>
      </c>
      <c r="D133" s="434" t="inlineStr">
        <is>
          <t>т</t>
        </is>
      </c>
      <c r="E133" s="442" t="n">
        <v>0.3976</v>
      </c>
      <c r="F133" s="443" t="n">
        <v>12500</v>
      </c>
      <c r="G133" s="339">
        <f>ROUND(E133*F133,2)</f>
        <v/>
      </c>
      <c r="H133" s="338">
        <f>G133/$G$291</f>
        <v/>
      </c>
      <c r="I133" s="339">
        <f>ROUND(F133*Прил.10!$D$13,2)</f>
        <v/>
      </c>
      <c r="J133" s="339">
        <f>ROUND(I133*E133,2)</f>
        <v/>
      </c>
    </row>
    <row r="134" hidden="1" outlineLevel="1" ht="38.25" customFormat="1" customHeight="1" s="379">
      <c r="A134" s="434" t="n">
        <v>106</v>
      </c>
      <c r="B134" s="434" t="inlineStr">
        <is>
          <t>08.4.03.03-0032</t>
        </is>
      </c>
      <c r="C134" s="441" t="inlineStr">
        <is>
          <t>Горячекатаная арматурная сталь периодического профиля класса: А-III, диаметром 12 мм</t>
        </is>
      </c>
      <c r="D134" s="434" t="inlineStr">
        <is>
          <t>т</t>
        </is>
      </c>
      <c r="E134" s="442" t="n">
        <v>0.579</v>
      </c>
      <c r="F134" s="443" t="n">
        <v>7997.23</v>
      </c>
      <c r="G134" s="339">
        <f>ROUND(E134*F134,2)</f>
        <v/>
      </c>
      <c r="H134" s="338">
        <f>G134/$G$291</f>
        <v/>
      </c>
      <c r="I134" s="339">
        <f>ROUND(F134*Прил.10!$D$13,2)</f>
        <v/>
      </c>
      <c r="J134" s="339">
        <f>ROUND(I134*E134,2)</f>
        <v/>
      </c>
    </row>
    <row r="135" hidden="1" outlineLevel="1" ht="38.25" customFormat="1" customHeight="1" s="379">
      <c r="A135" s="434" t="n">
        <v>107</v>
      </c>
      <c r="B135" s="365" t="inlineStr">
        <is>
          <t>20.2.03.03-0041</t>
        </is>
      </c>
      <c r="C135" s="366" t="inlineStr">
        <is>
          <t>Консоль кабельная усиленная сейсмостойкая горячеоцинкованная КУ-300</t>
        </is>
      </c>
      <c r="D135" s="365" t="inlineStr">
        <is>
          <t>шт</t>
        </is>
      </c>
      <c r="E135" s="367" t="n">
        <v>40</v>
      </c>
      <c r="F135" s="368" t="n">
        <v>110.25</v>
      </c>
      <c r="G135" s="339">
        <f>ROUND(E135*F135,2)</f>
        <v/>
      </c>
      <c r="H135" s="338">
        <f>G135/$G$291</f>
        <v/>
      </c>
      <c r="I135" s="339">
        <f>ROUND(F135*Прил.10!$D$13,2)</f>
        <v/>
      </c>
      <c r="J135" s="339">
        <f>ROUND(I135*E135,2)</f>
        <v/>
      </c>
    </row>
    <row r="136" hidden="1" outlineLevel="1" ht="25.5" customFormat="1" customHeight="1" s="379">
      <c r="A136" s="434" t="n">
        <v>108</v>
      </c>
      <c r="B136" s="434" t="inlineStr">
        <is>
          <t>01.7.19.04-0003</t>
        </is>
      </c>
      <c r="C136" s="441" t="inlineStr">
        <is>
          <t>Пластина техническая без тканевых прокладок</t>
        </is>
      </c>
      <c r="D136" s="434" t="inlineStr">
        <is>
          <t>т</t>
        </is>
      </c>
      <c r="E136" s="442" t="n">
        <v>0.081</v>
      </c>
      <c r="F136" s="443" t="n">
        <v>53400</v>
      </c>
      <c r="G136" s="339">
        <f>ROUND(E136*F136,2)</f>
        <v/>
      </c>
      <c r="H136" s="338">
        <f>G136/$G$291</f>
        <v/>
      </c>
      <c r="I136" s="339">
        <f>ROUND(F136*Прил.10!$D$13,2)</f>
        <v/>
      </c>
      <c r="J136" s="339">
        <f>ROUND(I136*E136,2)</f>
        <v/>
      </c>
    </row>
    <row r="137" hidden="1" outlineLevel="1" ht="25.5" customFormat="1" customHeight="1" s="379">
      <c r="A137" s="434" t="n">
        <v>109</v>
      </c>
      <c r="B137" s="434" t="inlineStr">
        <is>
          <t>20.1.01.02-0004</t>
        </is>
      </c>
      <c r="C137" s="441" t="inlineStr">
        <is>
          <t>Зажим аппаратный прессуемый: 2А4А-300-3</t>
        </is>
      </c>
      <c r="D137" s="434" t="inlineStr">
        <is>
          <t>100 шт</t>
        </is>
      </c>
      <c r="E137" s="442" t="n">
        <v>0.15</v>
      </c>
      <c r="F137" s="443" t="n">
        <v>28511</v>
      </c>
      <c r="G137" s="339">
        <f>ROUND(E137*F137,2)</f>
        <v/>
      </c>
      <c r="H137" s="338">
        <f>G137/$G$291</f>
        <v/>
      </c>
      <c r="I137" s="339">
        <f>ROUND(F137*Прил.10!$D$13,2)</f>
        <v/>
      </c>
      <c r="J137" s="339">
        <f>ROUND(I137*E137,2)</f>
        <v/>
      </c>
    </row>
    <row r="138" hidden="1" outlineLevel="1" ht="25.5" customFormat="1" customHeight="1" s="379">
      <c r="A138" s="434" t="n">
        <v>110</v>
      </c>
      <c r="B138" s="365" t="inlineStr">
        <is>
          <t>14.2.02.12-0801</t>
        </is>
      </c>
      <c r="C138" s="366" t="inlineStr">
        <is>
          <t>Пена противопожарная, марка "PROMAFOAM-C" (700 мл)</t>
        </is>
      </c>
      <c r="D138" s="365" t="inlineStr">
        <is>
          <t>шт</t>
        </is>
      </c>
      <c r="E138" s="367" t="n">
        <v>3</v>
      </c>
      <c r="F138" s="368" t="n">
        <v>357.6</v>
      </c>
      <c r="G138" s="339">
        <f>ROUND(E138*F138,2)</f>
        <v/>
      </c>
      <c r="H138" s="338">
        <f>G138/$G$291</f>
        <v/>
      </c>
      <c r="I138" s="339">
        <f>ROUND(F138*Прил.10!$D$13,2)</f>
        <v/>
      </c>
      <c r="J138" s="339">
        <f>ROUND(I138*E138,2)</f>
        <v/>
      </c>
    </row>
    <row r="139" hidden="1" outlineLevel="1" ht="14.25" customFormat="1" customHeight="1" s="379">
      <c r="A139" s="434" t="n">
        <v>111</v>
      </c>
      <c r="B139" s="365" t="inlineStr">
        <is>
          <t>21.1.04.03-0003</t>
        </is>
      </c>
      <c r="C139" s="366" t="inlineStr">
        <is>
          <t>Кабель телефонный ТГ 30х2х0,5</t>
        </is>
      </c>
      <c r="D139" s="434" t="inlineStr">
        <is>
          <t>1000 м</t>
        </is>
      </c>
      <c r="E139" s="367" t="n">
        <v>0.1</v>
      </c>
      <c r="F139" s="368" t="n">
        <v>40321.7</v>
      </c>
      <c r="G139" s="339">
        <f>ROUND(E139*F139,2)</f>
        <v/>
      </c>
      <c r="H139" s="338">
        <f>G139/$G$291</f>
        <v/>
      </c>
      <c r="I139" s="339">
        <f>ROUND(F139*Прил.10!$D$13,2)</f>
        <v/>
      </c>
      <c r="J139" s="339">
        <f>ROUND(I139*E139,2)</f>
        <v/>
      </c>
    </row>
    <row r="140" hidden="1" outlineLevel="1" ht="14.25" customFormat="1" customHeight="1" s="379">
      <c r="A140" s="434" t="n">
        <v>112</v>
      </c>
      <c r="B140" s="434" t="inlineStr">
        <is>
          <t>02.2.04.03-0003</t>
        </is>
      </c>
      <c r="C140" s="441" t="inlineStr">
        <is>
          <t>Смесь песчано-гравийная природная</t>
        </is>
      </c>
      <c r="D140" s="434" t="inlineStr">
        <is>
          <t>м3</t>
        </is>
      </c>
      <c r="E140" s="442" t="n">
        <v>65</v>
      </c>
      <c r="F140" s="443" t="n">
        <v>60</v>
      </c>
      <c r="G140" s="339">
        <f>ROUND(E140*F140,2)</f>
        <v/>
      </c>
      <c r="H140" s="338">
        <f>G140/$G$291</f>
        <v/>
      </c>
      <c r="I140" s="339">
        <f>ROUND(F140*Прил.10!$D$13,2)</f>
        <v/>
      </c>
      <c r="J140" s="339">
        <f>ROUND(I140*E140,2)</f>
        <v/>
      </c>
    </row>
    <row r="141" hidden="1" outlineLevel="1" ht="25.5" customFormat="1" customHeight="1" s="379">
      <c r="A141" s="434" t="n">
        <v>113</v>
      </c>
      <c r="B141" s="365" t="inlineStr">
        <is>
          <t>20.1.01.02-0004</t>
        </is>
      </c>
      <c r="C141" s="366" t="inlineStr">
        <is>
          <t>Зажим аппаратный прессуемый: 2А4А-300-3</t>
        </is>
      </c>
      <c r="D141" s="365" t="inlineStr">
        <is>
          <t>шт</t>
        </is>
      </c>
      <c r="E141" s="367" t="n">
        <v>15</v>
      </c>
      <c r="F141" s="368" t="n">
        <v>285.11</v>
      </c>
      <c r="G141" s="339">
        <f>ROUND(E141*F141,2)</f>
        <v/>
      </c>
      <c r="H141" s="338">
        <f>G141/$G$291</f>
        <v/>
      </c>
      <c r="I141" s="339">
        <f>ROUND(F141*Прил.10!$D$13,2)</f>
        <v/>
      </c>
      <c r="J141" s="339">
        <f>ROUND(I141*E141,2)</f>
        <v/>
      </c>
    </row>
    <row r="142" hidden="1" outlineLevel="1" ht="63.75" customFormat="1" customHeight="1" s="379">
      <c r="A142" s="434" t="n">
        <v>114</v>
      </c>
      <c r="B142" s="434" t="inlineStr">
        <is>
          <t>21.2.01.02-0094</t>
        </is>
      </c>
      <c r="C142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434" t="inlineStr">
        <is>
          <t>т</t>
        </is>
      </c>
      <c r="E142" s="442" t="n">
        <v>0.1134</v>
      </c>
      <c r="F142" s="443" t="n">
        <v>32758.86</v>
      </c>
      <c r="G142" s="339">
        <f>ROUND(E142*F142,2)</f>
        <v/>
      </c>
      <c r="H142" s="338">
        <f>G142/$G$291</f>
        <v/>
      </c>
      <c r="I142" s="339">
        <f>ROUND(F142*Прил.10!$D$13,2)</f>
        <v/>
      </c>
      <c r="J142" s="339">
        <f>ROUND(I142*E142,2)</f>
        <v/>
      </c>
    </row>
    <row r="143" hidden="1" outlineLevel="1" ht="51" customFormat="1" customHeight="1" s="379">
      <c r="A143" s="434" t="n">
        <v>115</v>
      </c>
      <c r="B143" s="434" t="inlineStr">
        <is>
          <t>08.4.01.01-0022</t>
        </is>
      </c>
      <c r="C143" s="44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434" t="inlineStr">
        <is>
          <t>т</t>
        </is>
      </c>
      <c r="E143" s="442" t="n">
        <v>0.3309</v>
      </c>
      <c r="F143" s="443" t="n">
        <v>10100</v>
      </c>
      <c r="G143" s="339">
        <f>ROUND(E143*F143,2)</f>
        <v/>
      </c>
      <c r="H143" s="338">
        <f>G143/$G$291</f>
        <v/>
      </c>
      <c r="I143" s="339">
        <f>ROUND(F143*Прил.10!$D$13,2)</f>
        <v/>
      </c>
      <c r="J143" s="339">
        <f>ROUND(I143*E143,2)</f>
        <v/>
      </c>
    </row>
    <row r="144" hidden="1" outlineLevel="1" ht="25.5" customFormat="1" customHeight="1" s="379">
      <c r="A144" s="434" t="n">
        <v>116</v>
      </c>
      <c r="B144" s="434" t="inlineStr">
        <is>
          <t>25.1.01.04-0031</t>
        </is>
      </c>
      <c r="C144" s="441" t="inlineStr">
        <is>
          <t>Шпалы непропитанные для железных дорог: 1 тип</t>
        </is>
      </c>
      <c r="D144" s="434" t="inlineStr">
        <is>
          <t>шт</t>
        </is>
      </c>
      <c r="E144" s="442" t="n">
        <v>12.3493</v>
      </c>
      <c r="F144" s="443" t="n">
        <v>266.67</v>
      </c>
      <c r="G144" s="339">
        <f>ROUND(E144*F144,2)</f>
        <v/>
      </c>
      <c r="H144" s="338">
        <f>G144/$G$291</f>
        <v/>
      </c>
      <c r="I144" s="339">
        <f>ROUND(F144*Прил.10!$D$13,2)</f>
        <v/>
      </c>
      <c r="J144" s="339">
        <f>ROUND(I144*E144,2)</f>
        <v/>
      </c>
    </row>
    <row r="145" hidden="1" outlineLevel="1" ht="51" customFormat="1" customHeight="1" s="379">
      <c r="A145" s="434" t="n">
        <v>117</v>
      </c>
      <c r="B145" s="365" t="inlineStr">
        <is>
          <t>20.2.04.05-0011</t>
        </is>
      </c>
      <c r="C145" s="366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365" t="inlineStr">
        <is>
          <t>шт</t>
        </is>
      </c>
      <c r="E145" s="367" t="n">
        <v>8</v>
      </c>
      <c r="F145" s="368" t="n">
        <v>354.56</v>
      </c>
      <c r="G145" s="339">
        <f>ROUND(E145*F145,2)</f>
        <v/>
      </c>
      <c r="H145" s="338">
        <f>G145/$G$291</f>
        <v/>
      </c>
      <c r="I145" s="339">
        <f>ROUND(F145*Прил.10!$D$13,2)</f>
        <v/>
      </c>
      <c r="J145" s="339">
        <f>ROUND(I145*E145,2)</f>
        <v/>
      </c>
    </row>
    <row r="146" hidden="1" outlineLevel="1" ht="38.25" customFormat="1" customHeight="1" s="379">
      <c r="A146" s="434" t="n">
        <v>118</v>
      </c>
      <c r="B146" s="434" t="inlineStr">
        <is>
          <t>02.2.05.04-0080</t>
        </is>
      </c>
      <c r="C146" s="441" t="inlineStr">
        <is>
          <t>Щебень из природного камня для строительных работ марка: 400, фракция 5 (3)-10 мм</t>
        </is>
      </c>
      <c r="D146" s="434" t="inlineStr">
        <is>
          <t>м3</t>
        </is>
      </c>
      <c r="E146" s="442" t="n">
        <v>18.46</v>
      </c>
      <c r="F146" s="443" t="n">
        <v>131.08</v>
      </c>
      <c r="G146" s="339">
        <f>ROUND(E146*F146,2)</f>
        <v/>
      </c>
      <c r="H146" s="338">
        <f>G146/$G$291</f>
        <v/>
      </c>
      <c r="I146" s="339">
        <f>ROUND(F146*Прил.10!$D$13,2)</f>
        <v/>
      </c>
      <c r="J146" s="339">
        <f>ROUND(I146*E146,2)</f>
        <v/>
      </c>
    </row>
    <row r="147" hidden="1" outlineLevel="1" ht="25.5" customFormat="1" customHeight="1" s="379">
      <c r="A147" s="434" t="n">
        <v>119</v>
      </c>
      <c r="B147" s="434" t="inlineStr">
        <is>
          <t>10.1.02.03-0001</t>
        </is>
      </c>
      <c r="C147" s="441" t="inlineStr">
        <is>
          <t>Проволока алюминиевая (АМЦ) диаметром 1,4-1,8 мм</t>
        </is>
      </c>
      <c r="D147" s="434" t="inlineStr">
        <is>
          <t>т</t>
        </is>
      </c>
      <c r="E147" s="442" t="n">
        <v>0.0794</v>
      </c>
      <c r="F147" s="443" t="n">
        <v>30090</v>
      </c>
      <c r="G147" s="339">
        <f>ROUND(E147*F147,2)</f>
        <v/>
      </c>
      <c r="H147" s="338">
        <f>G147/$G$291</f>
        <v/>
      </c>
      <c r="I147" s="339">
        <f>ROUND(F147*Прил.10!$D$13,2)</f>
        <v/>
      </c>
      <c r="J147" s="339">
        <f>ROUND(I147*E147,2)</f>
        <v/>
      </c>
    </row>
    <row r="148" hidden="1" outlineLevel="1" ht="14.25" customFormat="1" customHeight="1" s="379">
      <c r="A148" s="434" t="n">
        <v>120</v>
      </c>
      <c r="B148" s="434" t="inlineStr">
        <is>
          <t>01.3.03.08-0021</t>
        </is>
      </c>
      <c r="C148" s="441" t="inlineStr">
        <is>
          <t>Углекислота</t>
        </is>
      </c>
      <c r="D148" s="434" t="inlineStr">
        <is>
          <t>кг</t>
        </is>
      </c>
      <c r="E148" s="442" t="n">
        <v>1240</v>
      </c>
      <c r="F148" s="443" t="n">
        <v>1.92</v>
      </c>
      <c r="G148" s="339">
        <f>ROUND(E148*F148,2)</f>
        <v/>
      </c>
      <c r="H148" s="338">
        <f>G148/$G$291</f>
        <v/>
      </c>
      <c r="I148" s="339">
        <f>ROUND(F148*Прил.10!$D$13,2)</f>
        <v/>
      </c>
      <c r="J148" s="339">
        <f>ROUND(I148*E148,2)</f>
        <v/>
      </c>
    </row>
    <row r="149" hidden="1" outlineLevel="1" ht="76.5" customFormat="1" customHeight="1" s="379">
      <c r="A149" s="434" t="n">
        <v>121</v>
      </c>
      <c r="B149" s="434" t="inlineStr">
        <is>
          <t>07.2.07.12-0003</t>
        </is>
      </c>
      <c r="C149" s="441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434" t="inlineStr">
        <is>
          <t>т</t>
        </is>
      </c>
      <c r="E149" s="442" t="n">
        <v>0.211</v>
      </c>
      <c r="F149" s="443" t="n">
        <v>11255</v>
      </c>
      <c r="G149" s="339">
        <f>ROUND(E149*F149,2)</f>
        <v/>
      </c>
      <c r="H149" s="338">
        <f>G149/$G$291</f>
        <v/>
      </c>
      <c r="I149" s="339">
        <f>ROUND(F149*Прил.10!$D$13,2)</f>
        <v/>
      </c>
      <c r="J149" s="339">
        <f>ROUND(I149*E149,2)</f>
        <v/>
      </c>
    </row>
    <row r="150" hidden="1" outlineLevel="1" ht="25.5" customFormat="1" customHeight="1" s="379">
      <c r="A150" s="434" t="n">
        <v>122</v>
      </c>
      <c r="B150" s="434" t="inlineStr">
        <is>
          <t>999-9950</t>
        </is>
      </c>
      <c r="C150" s="441" t="inlineStr">
        <is>
          <t>Вспомогательные ненормируемые ресурсы (2% от Оплаты труда рабочих)</t>
        </is>
      </c>
      <c r="D150" s="434" t="inlineStr">
        <is>
          <t>руб.</t>
        </is>
      </c>
      <c r="E150" s="442" t="n">
        <v>2354.811</v>
      </c>
      <c r="F150" s="443" t="n">
        <v>1</v>
      </c>
      <c r="G150" s="339">
        <f>ROUND(E150*F150,2)</f>
        <v/>
      </c>
      <c r="H150" s="338">
        <f>G150/$G$291</f>
        <v/>
      </c>
      <c r="I150" s="339">
        <f>ROUND(F150*Прил.10!$D$13,2)</f>
        <v/>
      </c>
      <c r="J150" s="339">
        <f>ROUND(I150*E150,2)</f>
        <v/>
      </c>
    </row>
    <row r="151" hidden="1" outlineLevel="1" ht="25.5" customFormat="1" customHeight="1" s="379">
      <c r="A151" s="434" t="n">
        <v>123</v>
      </c>
      <c r="B151" s="434" t="inlineStr">
        <is>
          <t>10.3.02.03-0011</t>
        </is>
      </c>
      <c r="C151" s="441" t="inlineStr">
        <is>
          <t>Припои оловянно-свинцовые бессурьмянистые марки: ПОС30</t>
        </is>
      </c>
      <c r="D151" s="434" t="inlineStr">
        <is>
          <t>кг</t>
        </is>
      </c>
      <c r="E151" s="442" t="n">
        <v>33.347</v>
      </c>
      <c r="F151" s="443" t="n">
        <v>68.05</v>
      </c>
      <c r="G151" s="339">
        <f>ROUND(E151*F151,2)</f>
        <v/>
      </c>
      <c r="H151" s="338">
        <f>G151/$G$291</f>
        <v/>
      </c>
      <c r="I151" s="339">
        <f>ROUND(F151*Прил.10!$D$13,2)</f>
        <v/>
      </c>
      <c r="J151" s="339">
        <f>ROUND(I151*E151,2)</f>
        <v/>
      </c>
    </row>
    <row r="152" hidden="1" outlineLevel="1" ht="38.25" customFormat="1" customHeight="1" s="379">
      <c r="A152" s="434" t="n">
        <v>124</v>
      </c>
      <c r="B152" s="434" t="inlineStr">
        <is>
          <t>01.7.03.04-0001</t>
        </is>
      </c>
      <c r="C152" s="441" t="inlineStr">
        <is>
          <t>Электроэнергия для подсушки трансформатора (приложение 8.3 к ТЕРм08)</t>
        </is>
      </c>
      <c r="D152" s="434" t="inlineStr">
        <is>
          <t>кВт-ч</t>
        </is>
      </c>
      <c r="E152" s="442" t="n">
        <v>5664</v>
      </c>
      <c r="F152" s="443" t="n">
        <v>0.4</v>
      </c>
      <c r="G152" s="339">
        <f>ROUND(E152*F152,2)</f>
        <v/>
      </c>
      <c r="H152" s="338">
        <f>G152/$G$291</f>
        <v/>
      </c>
      <c r="I152" s="339">
        <f>ROUND(F152*Прил.10!$D$13,2)</f>
        <v/>
      </c>
      <c r="J152" s="339">
        <f>ROUND(I152*E152,2)</f>
        <v/>
      </c>
    </row>
    <row r="153" hidden="1" outlineLevel="1" ht="14.25" customFormat="1" customHeight="1" s="379">
      <c r="A153" s="434" t="n">
        <v>125</v>
      </c>
      <c r="B153" s="434" t="inlineStr">
        <is>
          <t>11.2.13.04-0012</t>
        </is>
      </c>
      <c r="C153" s="441" t="inlineStr">
        <is>
          <t>Щиты: из досок толщиной 40 мм</t>
        </is>
      </c>
      <c r="D153" s="434" t="inlineStr">
        <is>
          <t>м2</t>
        </is>
      </c>
      <c r="E153" s="442" t="n">
        <v>39.12</v>
      </c>
      <c r="F153" s="443" t="n">
        <v>57.63</v>
      </c>
      <c r="G153" s="339">
        <f>ROUND(E153*F153,2)</f>
        <v/>
      </c>
      <c r="H153" s="338">
        <f>G153/$G$291</f>
        <v/>
      </c>
      <c r="I153" s="339">
        <f>ROUND(F153*Прил.10!$D$13,2)</f>
        <v/>
      </c>
      <c r="J153" s="339">
        <f>ROUND(I153*E153,2)</f>
        <v/>
      </c>
    </row>
    <row r="154" hidden="1" outlineLevel="1" ht="25.5" customFormat="1" customHeight="1" s="379">
      <c r="A154" s="434" t="n">
        <v>126</v>
      </c>
      <c r="B154" s="434" t="inlineStr">
        <is>
          <t>05.1.03.13-0183</t>
        </is>
      </c>
      <c r="C154" s="441" t="inlineStr">
        <is>
          <t>Ригели сборные железобетонные ВЛ и ОРУ</t>
        </is>
      </c>
      <c r="D154" s="434" t="inlineStr">
        <is>
          <t>м3</t>
        </is>
      </c>
      <c r="E154" s="442" t="n">
        <v>1.293</v>
      </c>
      <c r="F154" s="443" t="n">
        <v>1733.42</v>
      </c>
      <c r="G154" s="339">
        <f>ROUND(E154*F154,2)</f>
        <v/>
      </c>
      <c r="H154" s="338">
        <f>G154/$G$291</f>
        <v/>
      </c>
      <c r="I154" s="339">
        <f>ROUND(F154*Прил.10!$D$13,2)</f>
        <v/>
      </c>
      <c r="J154" s="339">
        <f>ROUND(I154*E154,2)</f>
        <v/>
      </c>
    </row>
    <row r="155" hidden="1" outlineLevel="1" ht="38.25" customFormat="1" customHeight="1" s="379">
      <c r="A155" s="434" t="n">
        <v>127</v>
      </c>
      <c r="B155" s="434" t="inlineStr">
        <is>
          <t>21.2.01.02-0141</t>
        </is>
      </c>
      <c r="C155" s="441" t="inlineStr">
        <is>
          <t>Провода неизолированные для воздушных линий электропередачи медные марки: М, сечением 4 мм2</t>
        </is>
      </c>
      <c r="D155" s="434" t="inlineStr">
        <is>
          <t>т</t>
        </is>
      </c>
      <c r="E155" s="442" t="n">
        <v>0.0222</v>
      </c>
      <c r="F155" s="443" t="n">
        <v>96440</v>
      </c>
      <c r="G155" s="339">
        <f>ROUND(E155*F155,2)</f>
        <v/>
      </c>
      <c r="H155" s="338">
        <f>G155/$G$291</f>
        <v/>
      </c>
      <c r="I155" s="339">
        <f>ROUND(F155*Прил.10!$D$13,2)</f>
        <v/>
      </c>
      <c r="J155" s="339">
        <f>ROUND(I155*E155,2)</f>
        <v/>
      </c>
    </row>
    <row r="156" hidden="1" outlineLevel="1" ht="14.25" customFormat="1" customHeight="1" s="379">
      <c r="A156" s="434" t="n">
        <v>128</v>
      </c>
      <c r="B156" s="434" t="inlineStr">
        <is>
          <t>02.1.01.01-0001</t>
        </is>
      </c>
      <c r="C156" s="441" t="inlineStr">
        <is>
          <t>Глина</t>
        </is>
      </c>
      <c r="D156" s="434" t="inlineStr">
        <is>
          <t>м3</t>
        </is>
      </c>
      <c r="E156" s="442" t="n">
        <v>24</v>
      </c>
      <c r="F156" s="443" t="n">
        <v>87.8</v>
      </c>
      <c r="G156" s="339">
        <f>ROUND(E156*F156,2)</f>
        <v/>
      </c>
      <c r="H156" s="338">
        <f>G156/$G$291</f>
        <v/>
      </c>
      <c r="I156" s="339">
        <f>ROUND(F156*Прил.10!$D$13,2)</f>
        <v/>
      </c>
      <c r="J156" s="339">
        <f>ROUND(I156*E156,2)</f>
        <v/>
      </c>
    </row>
    <row r="157" hidden="1" outlineLevel="1" ht="14.25" customFormat="1" customHeight="1" s="379">
      <c r="A157" s="434" t="n">
        <v>129</v>
      </c>
      <c r="B157" s="365" t="inlineStr">
        <is>
          <t>26.1.02.04-0006</t>
        </is>
      </c>
      <c r="C157" s="366" t="inlineStr">
        <is>
          <t>Прокладки под подкладки удлиненные</t>
        </is>
      </c>
      <c r="D157" s="365" t="inlineStr">
        <is>
          <t>шт</t>
        </is>
      </c>
      <c r="E157" s="367" t="n">
        <v>80</v>
      </c>
      <c r="F157" s="368" t="n">
        <v>30.82</v>
      </c>
      <c r="G157" s="339">
        <f>ROUND(E157*F157,2)</f>
        <v/>
      </c>
      <c r="H157" s="338">
        <f>G157/$G$291</f>
        <v/>
      </c>
      <c r="I157" s="339">
        <f>ROUND(F157*Прил.10!$D$13,2)</f>
        <v/>
      </c>
      <c r="J157" s="339">
        <f>ROUND(I157*E157,2)</f>
        <v/>
      </c>
    </row>
    <row r="158" hidden="1" outlineLevel="1" ht="14.25" customFormat="1" customHeight="1" s="379">
      <c r="A158" s="434" t="n">
        <v>130</v>
      </c>
      <c r="B158" s="434" t="inlineStr">
        <is>
          <t>01.7.11.07-0054</t>
        </is>
      </c>
      <c r="C158" s="441" t="inlineStr">
        <is>
          <t>Электроды диаметром: 6 мм Э42</t>
        </is>
      </c>
      <c r="D158" s="434" t="inlineStr">
        <is>
          <t>т</t>
        </is>
      </c>
      <c r="E158" s="442" t="n">
        <v>0.2147</v>
      </c>
      <c r="F158" s="443" t="n">
        <v>9424</v>
      </c>
      <c r="G158" s="339">
        <f>ROUND(E158*F158,2)</f>
        <v/>
      </c>
      <c r="H158" s="338">
        <f>G158/$G$291</f>
        <v/>
      </c>
      <c r="I158" s="339">
        <f>ROUND(F158*Прил.10!$D$13,2)</f>
        <v/>
      </c>
      <c r="J158" s="339">
        <f>ROUND(I158*E158,2)</f>
        <v/>
      </c>
    </row>
    <row r="159" hidden="1" outlineLevel="1" ht="25.5" customFormat="1" customHeight="1" s="379">
      <c r="A159" s="434" t="n">
        <v>131</v>
      </c>
      <c r="B159" s="434" t="inlineStr">
        <is>
          <t>07.2.07.04-0007</t>
        </is>
      </c>
      <c r="C159" s="441" t="inlineStr">
        <is>
          <t>Конструкции стальные индивидуальные: решетчатые сварные массой до 0,1 т</t>
        </is>
      </c>
      <c r="D159" s="434" t="inlineStr">
        <is>
          <t>т</t>
        </is>
      </c>
      <c r="E159" s="442" t="n">
        <v>0.1745</v>
      </c>
      <c r="F159" s="443" t="n">
        <v>11500</v>
      </c>
      <c r="G159" s="339">
        <f>ROUND(E159*F159,2)</f>
        <v/>
      </c>
      <c r="H159" s="338">
        <f>G159/$G$291</f>
        <v/>
      </c>
      <c r="I159" s="339">
        <f>ROUND(F159*Прил.10!$D$13,2)</f>
        <v/>
      </c>
      <c r="J159" s="339">
        <f>ROUND(I159*E159,2)</f>
        <v/>
      </c>
    </row>
    <row r="160" hidden="1" outlineLevel="1" ht="25.5" customFormat="1" customHeight="1" s="379">
      <c r="A160" s="434" t="n">
        <v>132</v>
      </c>
      <c r="B160" s="434" t="inlineStr">
        <is>
          <t>20.2.04.04-0052</t>
        </is>
      </c>
      <c r="C160" s="441" t="inlineStr">
        <is>
          <t>Секция угловая трехканальная оцинкованная СУО 400х80</t>
        </is>
      </c>
      <c r="D160" s="434" t="inlineStr">
        <is>
          <t>шт</t>
        </is>
      </c>
      <c r="E160" s="442" t="n">
        <v>6</v>
      </c>
      <c r="F160" s="443" t="n">
        <v>317.02</v>
      </c>
      <c r="G160" s="339">
        <f>ROUND(E160*F160,2)</f>
        <v/>
      </c>
      <c r="H160" s="338">
        <f>G160/$G$291</f>
        <v/>
      </c>
      <c r="I160" s="339">
        <f>ROUND(F160*Прил.10!$D$13,2)</f>
        <v/>
      </c>
      <c r="J160" s="339">
        <f>ROUND(I160*E160,2)</f>
        <v/>
      </c>
    </row>
    <row r="161" hidden="1" outlineLevel="1" ht="14.25" customFormat="1" customHeight="1" s="379">
      <c r="A161" s="434" t="n">
        <v>133</v>
      </c>
      <c r="B161" s="434" t="inlineStr">
        <is>
          <t>01.3.02.09-0022</t>
        </is>
      </c>
      <c r="C161" s="441" t="inlineStr">
        <is>
          <t>Пропан-бутан, смесь техническая</t>
        </is>
      </c>
      <c r="D161" s="434" t="inlineStr">
        <is>
          <t>кг</t>
        </is>
      </c>
      <c r="E161" s="442" t="n">
        <v>299.708</v>
      </c>
      <c r="F161" s="443" t="n">
        <v>6.09</v>
      </c>
      <c r="G161" s="339">
        <f>ROUND(E161*F161,2)</f>
        <v/>
      </c>
      <c r="H161" s="338">
        <f>G161/$G$291</f>
        <v/>
      </c>
      <c r="I161" s="339">
        <f>ROUND(F161*Прил.10!$D$13,2)</f>
        <v/>
      </c>
      <c r="J161" s="339">
        <f>ROUND(I161*E161,2)</f>
        <v/>
      </c>
    </row>
    <row r="162" hidden="1" outlineLevel="1" ht="14.25" customFormat="1" customHeight="1" s="379">
      <c r="A162" s="434" t="n">
        <v>134</v>
      </c>
      <c r="B162" s="434" t="inlineStr">
        <is>
          <t>01.7.11.07-0034</t>
        </is>
      </c>
      <c r="C162" s="441" t="inlineStr">
        <is>
          <t>Электроды диаметром: 4 мм Э42А</t>
        </is>
      </c>
      <c r="D162" s="434" t="inlineStr">
        <is>
          <t>кг</t>
        </is>
      </c>
      <c r="E162" s="442" t="n">
        <v>158.8514</v>
      </c>
      <c r="F162" s="443" t="n">
        <v>10.57</v>
      </c>
      <c r="G162" s="339">
        <f>ROUND(E162*F162,2)</f>
        <v/>
      </c>
      <c r="H162" s="338">
        <f>G162/$G$291</f>
        <v/>
      </c>
      <c r="I162" s="339">
        <f>ROUND(F162*Прил.10!$D$13,2)</f>
        <v/>
      </c>
      <c r="J162" s="339">
        <f>ROUND(I162*E162,2)</f>
        <v/>
      </c>
    </row>
    <row r="163" hidden="1" outlineLevel="1" ht="38.25" customFormat="1" customHeight="1" s="379">
      <c r="A163" s="434" t="n">
        <v>135</v>
      </c>
      <c r="B163" s="434" t="inlineStr">
        <is>
          <t>01.7.03.04-0001</t>
        </is>
      </c>
      <c r="C163" s="441" t="inlineStr">
        <is>
          <t>Электроэнергия для контрольного прогрева трансформатора (приложение 8.3 к ТЕРм08)</t>
        </is>
      </c>
      <c r="D163" s="434" t="inlineStr">
        <is>
          <t>кВт-ч</t>
        </is>
      </c>
      <c r="E163" s="442" t="n">
        <v>4032</v>
      </c>
      <c r="F163" s="443" t="n">
        <v>0.4</v>
      </c>
      <c r="G163" s="339">
        <f>ROUND(E163*F163,2)</f>
        <v/>
      </c>
      <c r="H163" s="338">
        <f>G163/$G$291</f>
        <v/>
      </c>
      <c r="I163" s="339">
        <f>ROUND(F163*Прил.10!$D$13,2)</f>
        <v/>
      </c>
      <c r="J163" s="339">
        <f>ROUND(I163*E163,2)</f>
        <v/>
      </c>
    </row>
    <row r="164" hidden="1" outlineLevel="1" ht="38.25" customFormat="1" customHeight="1" s="379">
      <c r="A164" s="434" t="n">
        <v>136</v>
      </c>
      <c r="B164" s="434" t="inlineStr">
        <is>
          <t>05.1.01.09-0056</t>
        </is>
      </c>
      <c r="C164" s="441" t="inlineStr">
        <is>
          <t>Кольцо стеновое: КС10.9 /бетон В15 (М200), объем 0,24 м3, расход ар-ры 5,66 кг/ (серия 3.900.1-14)</t>
        </is>
      </c>
      <c r="D164" s="434" t="inlineStr">
        <is>
          <t>шт</t>
        </is>
      </c>
      <c r="E164" s="442" t="n">
        <v>4</v>
      </c>
      <c r="F164" s="443" t="n">
        <v>362.1</v>
      </c>
      <c r="G164" s="339">
        <f>ROUND(E164*F164,2)</f>
        <v/>
      </c>
      <c r="H164" s="338">
        <f>G164/$G$291</f>
        <v/>
      </c>
      <c r="I164" s="339">
        <f>ROUND(F164*Прил.10!$D$13,2)</f>
        <v/>
      </c>
      <c r="J164" s="339">
        <f>ROUND(I164*E164,2)</f>
        <v/>
      </c>
    </row>
    <row r="165" hidden="1" outlineLevel="1" ht="25.5" customFormat="1" customHeight="1" s="379">
      <c r="A165" s="434" t="n">
        <v>137</v>
      </c>
      <c r="B165" s="434" t="inlineStr">
        <is>
          <t>08.4.03.02-0002</t>
        </is>
      </c>
      <c r="C165" s="441" t="inlineStr">
        <is>
          <t>Горячекатаная арматурная сталь гладкая класса А-I, диаметром: 8 мм</t>
        </is>
      </c>
      <c r="D165" s="434" t="inlineStr">
        <is>
          <t>т</t>
        </is>
      </c>
      <c r="E165" s="442" t="n">
        <v>0.213</v>
      </c>
      <c r="F165" s="443" t="n">
        <v>6780</v>
      </c>
      <c r="G165" s="339">
        <f>ROUND(E165*F165,2)</f>
        <v/>
      </c>
      <c r="H165" s="338">
        <f>G165/$G$291</f>
        <v/>
      </c>
      <c r="I165" s="339">
        <f>ROUND(F165*Прил.10!$D$13,2)</f>
        <v/>
      </c>
      <c r="J165" s="339">
        <f>ROUND(I165*E165,2)</f>
        <v/>
      </c>
    </row>
    <row r="166" hidden="1" outlineLevel="1" ht="25.5" customFormat="1" customHeight="1" s="379">
      <c r="A166" s="434" t="n">
        <v>138</v>
      </c>
      <c r="B166" s="434" t="inlineStr">
        <is>
          <t>05.1.02.03-0001</t>
        </is>
      </c>
      <c r="C166" s="441" t="inlineStr">
        <is>
          <t>Бруски железобетонные для прокладки лотков</t>
        </is>
      </c>
      <c r="D166" s="434" t="inlineStr">
        <is>
          <t>м3</t>
        </is>
      </c>
      <c r="E166" s="442" t="n">
        <v>0.8</v>
      </c>
      <c r="F166" s="443" t="n">
        <v>1684.93</v>
      </c>
      <c r="G166" s="339">
        <f>ROUND(E166*F166,2)</f>
        <v/>
      </c>
      <c r="H166" s="338">
        <f>G166/$G$291</f>
        <v/>
      </c>
      <c r="I166" s="339">
        <f>ROUND(F166*Прил.10!$D$13,2)</f>
        <v/>
      </c>
      <c r="J166" s="339">
        <f>ROUND(I166*E166,2)</f>
        <v/>
      </c>
    </row>
    <row r="167" hidden="1" outlineLevel="1" ht="63.75" customFormat="1" customHeight="1" s="379">
      <c r="A167" s="434" t="n">
        <v>139</v>
      </c>
      <c r="B167" s="434" t="inlineStr">
        <is>
          <t>08.2.02.11-0027</t>
        </is>
      </c>
      <c r="C167" s="441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434" t="inlineStr">
        <is>
          <t>10 м</t>
        </is>
      </c>
      <c r="E167" s="442" t="n">
        <v>4.72</v>
      </c>
      <c r="F167" s="443" t="n">
        <v>282.35</v>
      </c>
      <c r="G167" s="339">
        <f>ROUND(E167*F167,2)</f>
        <v/>
      </c>
      <c r="H167" s="338">
        <f>G167/$G$291</f>
        <v/>
      </c>
      <c r="I167" s="339">
        <f>ROUND(F167*Прил.10!$D$13,2)</f>
        <v/>
      </c>
      <c r="J167" s="339">
        <f>ROUND(I167*E167,2)</f>
        <v/>
      </c>
    </row>
    <row r="168" hidden="1" outlineLevel="1" ht="14.25" customFormat="1" customHeight="1" s="379">
      <c r="A168" s="434" t="n">
        <v>140</v>
      </c>
      <c r="B168" s="434" t="inlineStr">
        <is>
          <t>14.5.09.01-0003</t>
        </is>
      </c>
      <c r="C168" s="441" t="inlineStr">
        <is>
          <t>Ацетон технический, сорт высший</t>
        </is>
      </c>
      <c r="D168" s="434" t="inlineStr">
        <is>
          <t>т</t>
        </is>
      </c>
      <c r="E168" s="442" t="n">
        <v>0.14</v>
      </c>
      <c r="F168" s="443" t="n">
        <v>9360</v>
      </c>
      <c r="G168" s="339">
        <f>ROUND(E168*F168,2)</f>
        <v/>
      </c>
      <c r="H168" s="338">
        <f>G168/$G$291</f>
        <v/>
      </c>
      <c r="I168" s="339">
        <f>ROUND(F168*Прил.10!$D$13,2)</f>
        <v/>
      </c>
      <c r="J168" s="339">
        <f>ROUND(I168*E168,2)</f>
        <v/>
      </c>
    </row>
    <row r="169" hidden="1" outlineLevel="1" ht="14.25" customFormat="1" customHeight="1" s="379">
      <c r="A169" s="434" t="n">
        <v>141</v>
      </c>
      <c r="B169" s="434" t="inlineStr">
        <is>
          <t>01.7.20.08-0102</t>
        </is>
      </c>
      <c r="C169" s="441" t="inlineStr">
        <is>
          <t>Миткаль «Т-2» суровый (суровье)</t>
        </is>
      </c>
      <c r="D169" s="434" t="inlineStr">
        <is>
          <t>10 м</t>
        </is>
      </c>
      <c r="E169" s="442" t="n">
        <v>16.883</v>
      </c>
      <c r="F169" s="443" t="n">
        <v>73.65000000000001</v>
      </c>
      <c r="G169" s="339">
        <f>ROUND(E169*F169,2)</f>
        <v/>
      </c>
      <c r="H169" s="338">
        <f>G169/$G$291</f>
        <v/>
      </c>
      <c r="I169" s="339">
        <f>ROUND(F169*Прил.10!$D$13,2)</f>
        <v/>
      </c>
      <c r="J169" s="339">
        <f>ROUND(I169*E169,2)</f>
        <v/>
      </c>
    </row>
    <row r="170" hidden="1" outlineLevel="1" ht="38.25" customFormat="1" customHeight="1" s="379">
      <c r="A170" s="434" t="n">
        <v>142</v>
      </c>
      <c r="B170" s="434" t="inlineStr">
        <is>
          <t>11.1.03.06-0095</t>
        </is>
      </c>
      <c r="C170" s="441" t="inlineStr">
        <is>
          <t>Доски обрезные хвойных пород длиной: 4-6,5 м, шириной 75-150 мм, толщиной 44 мм и более, III сорта</t>
        </is>
      </c>
      <c r="D170" s="434" t="inlineStr">
        <is>
          <t>м3</t>
        </is>
      </c>
      <c r="E170" s="442" t="n">
        <v>1.0078</v>
      </c>
      <c r="F170" s="443" t="n">
        <v>1056</v>
      </c>
      <c r="G170" s="339">
        <f>ROUND(E170*F170,2)</f>
        <v/>
      </c>
      <c r="H170" s="338">
        <f>G170/$G$291</f>
        <v/>
      </c>
      <c r="I170" s="339">
        <f>ROUND(F170*Прил.10!$D$13,2)</f>
        <v/>
      </c>
      <c r="J170" s="339">
        <f>ROUND(I170*E170,2)</f>
        <v/>
      </c>
    </row>
    <row r="171" hidden="1" outlineLevel="1" ht="25.5" customFormat="1" customHeight="1" s="379">
      <c r="A171" s="434" t="n">
        <v>143</v>
      </c>
      <c r="B171" s="365" t="inlineStr">
        <is>
          <t>20.2.04.05-0001</t>
        </is>
      </c>
      <c r="C171" s="366" t="inlineStr">
        <is>
          <t>Короб кабельный тройниковый У1094 У3, размер 200х100х542 м</t>
        </is>
      </c>
      <c r="D171" s="365" t="inlineStr">
        <is>
          <t>шт</t>
        </is>
      </c>
      <c r="E171" s="367" t="n">
        <v>4</v>
      </c>
      <c r="F171" s="368" t="n">
        <v>263.64</v>
      </c>
      <c r="G171" s="339">
        <f>ROUND(E171*F171,2)</f>
        <v/>
      </c>
      <c r="H171" s="338">
        <f>G171/$G$291</f>
        <v/>
      </c>
      <c r="I171" s="339">
        <f>ROUND(F171*Прил.10!$D$13,2)</f>
        <v/>
      </c>
      <c r="J171" s="339">
        <f>ROUND(I171*E171,2)</f>
        <v/>
      </c>
    </row>
    <row r="172" hidden="1" outlineLevel="1" ht="38.25" customFormat="1" customHeight="1" s="379">
      <c r="A172" s="434" t="n">
        <v>144</v>
      </c>
      <c r="B172" s="365" t="inlineStr">
        <is>
          <t>24.3.03.05-0036</t>
        </is>
      </c>
      <c r="C172" s="366" t="inlineStr">
        <is>
          <t>Трубы полиэтиленовые гибкие гофрированные тяжелые с протяжкой, номинальный внутренний диаметр 50 мм</t>
        </is>
      </c>
      <c r="D172" s="365" t="inlineStr">
        <is>
          <t>м</t>
        </is>
      </c>
      <c r="E172" s="367" t="n">
        <v>30</v>
      </c>
      <c r="F172" s="368" t="n">
        <v>24.89</v>
      </c>
      <c r="G172" s="339">
        <f>ROUND(E172*F172,2)</f>
        <v/>
      </c>
      <c r="H172" s="338">
        <f>G172/$G$291</f>
        <v/>
      </c>
      <c r="I172" s="339">
        <f>ROUND(F172*Прил.10!$D$13,2)</f>
        <v/>
      </c>
      <c r="J172" s="339">
        <f>ROUND(I172*E172,2)</f>
        <v/>
      </c>
    </row>
    <row r="173" hidden="1" outlineLevel="1" ht="38.25" customFormat="1" customHeight="1" s="379">
      <c r="A173" s="434" t="n">
        <v>145</v>
      </c>
      <c r="B173" s="434" t="inlineStr">
        <is>
          <t>01.7.05.04-0007</t>
        </is>
      </c>
      <c r="C173" s="441" t="inlineStr">
        <is>
          <t>Лакоткани хлопчатобумажные: на перкале В, марки ЛХММ-105, шириной 800-850 мм, толщиной 0,24 мм</t>
        </is>
      </c>
      <c r="D173" s="434" t="inlineStr">
        <is>
          <t>м2</t>
        </is>
      </c>
      <c r="E173" s="442" t="n">
        <v>6</v>
      </c>
      <c r="F173" s="443" t="n">
        <v>167.3</v>
      </c>
      <c r="G173" s="339">
        <f>ROUND(E173*F173,2)</f>
        <v/>
      </c>
      <c r="H173" s="338">
        <f>G173/$G$291</f>
        <v/>
      </c>
      <c r="I173" s="339">
        <f>ROUND(F173*Прил.10!$D$13,2)</f>
        <v/>
      </c>
      <c r="J173" s="339">
        <f>ROUND(I173*E173,2)</f>
        <v/>
      </c>
    </row>
    <row r="174" hidden="1" outlineLevel="1" ht="14.25" customFormat="1" customHeight="1" s="379">
      <c r="A174" s="434" t="n">
        <v>146</v>
      </c>
      <c r="B174" s="434" t="inlineStr">
        <is>
          <t>11.2.13.04-0011</t>
        </is>
      </c>
      <c r="C174" s="441" t="inlineStr">
        <is>
          <t>Щиты: из досок толщиной 25 мм</t>
        </is>
      </c>
      <c r="D174" s="434" t="inlineStr">
        <is>
          <t>м2</t>
        </is>
      </c>
      <c r="E174" s="442" t="n">
        <v>27.5876</v>
      </c>
      <c r="F174" s="443" t="n">
        <v>35.53</v>
      </c>
      <c r="G174" s="339">
        <f>ROUND(E174*F174,2)</f>
        <v/>
      </c>
      <c r="H174" s="338">
        <f>G174/$G$291</f>
        <v/>
      </c>
      <c r="I174" s="339">
        <f>ROUND(F174*Прил.10!$D$13,2)</f>
        <v/>
      </c>
      <c r="J174" s="339">
        <f>ROUND(I174*E174,2)</f>
        <v/>
      </c>
    </row>
    <row r="175" hidden="1" outlineLevel="1" ht="14.25" customFormat="1" customHeight="1" s="379">
      <c r="A175" s="434" t="n">
        <v>147</v>
      </c>
      <c r="B175" s="434" t="inlineStr">
        <is>
          <t>01.7.20.08-0031</t>
        </is>
      </c>
      <c r="C175" s="441" t="inlineStr">
        <is>
          <t>Бязь суровая арт. 6804</t>
        </is>
      </c>
      <c r="D175" s="434" t="inlineStr">
        <is>
          <t>10 м2</t>
        </is>
      </c>
      <c r="E175" s="442" t="n">
        <v>12.304</v>
      </c>
      <c r="F175" s="443" t="n">
        <v>79.09999999999999</v>
      </c>
      <c r="G175" s="339">
        <f>ROUND(E175*F175,2)</f>
        <v/>
      </c>
      <c r="H175" s="338">
        <f>G175/$G$291</f>
        <v/>
      </c>
      <c r="I175" s="339">
        <f>ROUND(F175*Прил.10!$D$13,2)</f>
        <v/>
      </c>
      <c r="J175" s="339">
        <f>ROUND(I175*E175,2)</f>
        <v/>
      </c>
    </row>
    <row r="176" hidden="1" outlineLevel="1" ht="14.25" customFormat="1" customHeight="1" s="379">
      <c r="A176" s="434" t="n">
        <v>148</v>
      </c>
      <c r="B176" s="365" t="inlineStr">
        <is>
          <t>62.1.04.01-0005</t>
        </is>
      </c>
      <c r="C176" s="366" t="inlineStr">
        <is>
          <t>Датчик-реле уровня POC-301</t>
        </is>
      </c>
      <c r="D176" s="365" t="inlineStr">
        <is>
          <t>шт</t>
        </is>
      </c>
      <c r="E176" s="367" t="n">
        <v>1</v>
      </c>
      <c r="F176" s="368" t="n">
        <v>1378.77</v>
      </c>
      <c r="G176" s="339">
        <f>ROUND(E176*F176,2)</f>
        <v/>
      </c>
      <c r="H176" s="338">
        <f>G176/$G$291</f>
        <v/>
      </c>
      <c r="I176" s="339">
        <f>ROUND(F176*Прил.10!$D$13,2)</f>
        <v/>
      </c>
      <c r="J176" s="339">
        <f>ROUND(I176*E176,2)</f>
        <v/>
      </c>
    </row>
    <row r="177" hidden="1" outlineLevel="1" ht="25.5" customFormat="1" customHeight="1" s="379">
      <c r="A177" s="434" t="n">
        <v>149</v>
      </c>
      <c r="B177" s="434" t="inlineStr">
        <is>
          <t>08.1.02.13-0010</t>
        </is>
      </c>
      <c r="C177" s="441" t="inlineStr">
        <is>
          <t>Рукава металлические диаметром: 25 мм МПГ-25</t>
        </is>
      </c>
      <c r="D177" s="434" t="inlineStr">
        <is>
          <t>м</t>
        </is>
      </c>
      <c r="E177" s="442" t="n">
        <v>70</v>
      </c>
      <c r="F177" s="443" t="n">
        <v>13.56</v>
      </c>
      <c r="G177" s="339">
        <f>ROUND(E177*F177,2)</f>
        <v/>
      </c>
      <c r="H177" s="338">
        <f>G177/$G$291</f>
        <v/>
      </c>
      <c r="I177" s="339">
        <f>ROUND(F177*Прил.10!$D$13,2)</f>
        <v/>
      </c>
      <c r="J177" s="339">
        <f>ROUND(I177*E177,2)</f>
        <v/>
      </c>
    </row>
    <row r="178" hidden="1" outlineLevel="1" ht="25.5" customFormat="1" customHeight="1" s="379">
      <c r="A178" s="434" t="n">
        <v>150</v>
      </c>
      <c r="B178" s="434" t="inlineStr">
        <is>
          <t>01.7.07.12-0024</t>
        </is>
      </c>
      <c r="C178" s="441" t="inlineStr">
        <is>
          <t>Пленка полиэтиленовая толщиной: 0,15 мм</t>
        </is>
      </c>
      <c r="D178" s="434" t="inlineStr">
        <is>
          <t>м2</t>
        </is>
      </c>
      <c r="E178" s="442" t="n">
        <v>254.465</v>
      </c>
      <c r="F178" s="443" t="n">
        <v>3.62</v>
      </c>
      <c r="G178" s="339">
        <f>ROUND(E178*F178,2)</f>
        <v/>
      </c>
      <c r="H178" s="338">
        <f>G178/$G$291</f>
        <v/>
      </c>
      <c r="I178" s="339">
        <f>ROUND(F178*Прил.10!$D$13,2)</f>
        <v/>
      </c>
      <c r="J178" s="339">
        <f>ROUND(I178*E178,2)</f>
        <v/>
      </c>
    </row>
    <row r="179" hidden="1" outlineLevel="1" ht="14.25" customFormat="1" customHeight="1" s="379">
      <c r="A179" s="434" t="n">
        <v>151</v>
      </c>
      <c r="B179" s="434" t="inlineStr">
        <is>
          <t>08.1.02.06-0041</t>
        </is>
      </c>
      <c r="C179" s="441" t="inlineStr">
        <is>
          <t>Люки чугунные: легкий</t>
        </is>
      </c>
      <c r="D179" s="434" t="inlineStr">
        <is>
          <t>шт</t>
        </is>
      </c>
      <c r="E179" s="442" t="n">
        <v>2</v>
      </c>
      <c r="F179" s="443" t="n">
        <v>375</v>
      </c>
      <c r="G179" s="339">
        <f>ROUND(E179*F179,2)</f>
        <v/>
      </c>
      <c r="H179" s="338">
        <f>G179/$G$291</f>
        <v/>
      </c>
      <c r="I179" s="339">
        <f>ROUND(F179*Прил.10!$D$13,2)</f>
        <v/>
      </c>
      <c r="J179" s="339">
        <f>ROUND(I179*E179,2)</f>
        <v/>
      </c>
    </row>
    <row r="180" hidden="1" outlineLevel="1" ht="25.5" customFormat="1" customHeight="1" s="379">
      <c r="A180" s="434" t="n">
        <v>152</v>
      </c>
      <c r="B180" s="434" t="inlineStr">
        <is>
          <t>07.2.05.01-0032</t>
        </is>
      </c>
      <c r="C180" s="441" t="inlineStr">
        <is>
          <t>Ограждения лестничных проемов, лестничные марши, пожарные лестницы</t>
        </is>
      </c>
      <c r="D180" s="434" t="inlineStr">
        <is>
          <t>т</t>
        </is>
      </c>
      <c r="E180" s="442" t="n">
        <v>0.097</v>
      </c>
      <c r="F180" s="443" t="n">
        <v>7571</v>
      </c>
      <c r="G180" s="339">
        <f>ROUND(E180*F180,2)</f>
        <v/>
      </c>
      <c r="H180" s="338">
        <f>G180/$G$291</f>
        <v/>
      </c>
      <c r="I180" s="339">
        <f>ROUND(F180*Прил.10!$D$13,2)</f>
        <v/>
      </c>
      <c r="J180" s="339">
        <f>ROUND(I180*E180,2)</f>
        <v/>
      </c>
    </row>
    <row r="181" hidden="1" outlineLevel="1" ht="14.25" customFormat="1" customHeight="1" s="379">
      <c r="A181" s="434" t="n">
        <v>153</v>
      </c>
      <c r="B181" s="434" t="inlineStr">
        <is>
          <t>14.2.01.05-0003</t>
        </is>
      </c>
      <c r="C181" s="441" t="inlineStr">
        <is>
          <t>Композиция цинконаполнненая "Цинол"</t>
        </is>
      </c>
      <c r="D181" s="434" t="inlineStr">
        <is>
          <t>кг</t>
        </is>
      </c>
      <c r="E181" s="442" t="n">
        <v>6.2</v>
      </c>
      <c r="F181" s="443" t="n">
        <v>114.42</v>
      </c>
      <c r="G181" s="339">
        <f>ROUND(E181*F181,2)</f>
        <v/>
      </c>
      <c r="H181" s="338">
        <f>G181/$G$291</f>
        <v/>
      </c>
      <c r="I181" s="339">
        <f>ROUND(F181*Прил.10!$D$13,2)</f>
        <v/>
      </c>
      <c r="J181" s="339">
        <f>ROUND(I181*E181,2)</f>
        <v/>
      </c>
    </row>
    <row r="182" hidden="1" outlineLevel="1" ht="25.5" customFormat="1" customHeight="1" s="379">
      <c r="A182" s="434" t="n">
        <v>154</v>
      </c>
      <c r="B182" s="434" t="inlineStr">
        <is>
          <t>12.2.03.11-0023</t>
        </is>
      </c>
      <c r="C182" s="441" t="inlineStr">
        <is>
          <t>Ткань стеклянная конструкционная марки: Т-11</t>
        </is>
      </c>
      <c r="D182" s="434" t="inlineStr">
        <is>
          <t>м2</t>
        </is>
      </c>
      <c r="E182" s="442" t="n">
        <v>33</v>
      </c>
      <c r="F182" s="443" t="n">
        <v>20.9</v>
      </c>
      <c r="G182" s="339">
        <f>ROUND(E182*F182,2)</f>
        <v/>
      </c>
      <c r="H182" s="338">
        <f>G182/$G$291</f>
        <v/>
      </c>
      <c r="I182" s="339">
        <f>ROUND(F182*Прил.10!$D$13,2)</f>
        <v/>
      </c>
      <c r="J182" s="339">
        <f>ROUND(I182*E182,2)</f>
        <v/>
      </c>
    </row>
    <row r="183" hidden="1" outlineLevel="1" ht="38.25" customFormat="1" customHeight="1" s="379">
      <c r="A183" s="434" t="n">
        <v>155</v>
      </c>
      <c r="B183" s="365" t="inlineStr">
        <is>
          <t>24.3.03.05-0036</t>
        </is>
      </c>
      <c r="C183" s="366" t="inlineStr">
        <is>
          <t>Трубы полиэтиленовые гибкие гофрированные тяжелые с протяжкой, номинальный внутренний диаметр 50 мм</t>
        </is>
      </c>
      <c r="D183" s="365" t="inlineStr">
        <is>
          <t>м</t>
        </is>
      </c>
      <c r="E183" s="367" t="n">
        <v>30</v>
      </c>
      <c r="F183" s="368" t="n">
        <v>24.89</v>
      </c>
      <c r="G183" s="339">
        <f>ROUND(E183*F183,2)</f>
        <v/>
      </c>
      <c r="H183" s="338">
        <f>G183/$G$291</f>
        <v/>
      </c>
      <c r="I183" s="339">
        <f>ROUND(F183*Прил.10!$D$13,2)</f>
        <v/>
      </c>
      <c r="J183" s="339">
        <f>ROUND(I183*E183,2)</f>
        <v/>
      </c>
    </row>
    <row r="184" hidden="1" outlineLevel="1" ht="14.25" customFormat="1" customHeight="1" s="379">
      <c r="A184" s="434" t="n">
        <v>156</v>
      </c>
      <c r="B184" s="434" t="inlineStr">
        <is>
          <t>01.7.15.10-0053</t>
        </is>
      </c>
      <c r="C184" s="441" t="inlineStr">
        <is>
          <t>Скобы: металлические</t>
        </is>
      </c>
      <c r="D184" s="434" t="inlineStr">
        <is>
          <t>кг</t>
        </is>
      </c>
      <c r="E184" s="442" t="n">
        <v>101.4</v>
      </c>
      <c r="F184" s="443" t="n">
        <v>6.4</v>
      </c>
      <c r="G184" s="339">
        <f>ROUND(E184*F184,2)</f>
        <v/>
      </c>
      <c r="H184" s="338">
        <f>G184/$G$291</f>
        <v/>
      </c>
      <c r="I184" s="339">
        <f>ROUND(F184*Прил.10!$D$13,2)</f>
        <v/>
      </c>
      <c r="J184" s="339">
        <f>ROUND(I184*E184,2)</f>
        <v/>
      </c>
    </row>
    <row r="185" hidden="1" outlineLevel="1" ht="14.25" customFormat="1" customHeight="1" s="379">
      <c r="A185" s="434" t="n">
        <v>157</v>
      </c>
      <c r="B185" s="434" t="inlineStr">
        <is>
          <t>01.7.17.11-0001</t>
        </is>
      </c>
      <c r="C185" s="441" t="inlineStr">
        <is>
          <t>Бумага шлифовальная</t>
        </is>
      </c>
      <c r="D185" s="434" t="inlineStr">
        <is>
          <t>кг</t>
        </is>
      </c>
      <c r="E185" s="442" t="n">
        <v>12.48</v>
      </c>
      <c r="F185" s="443" t="n">
        <v>50</v>
      </c>
      <c r="G185" s="339">
        <f>ROUND(E185*F185,2)</f>
        <v/>
      </c>
      <c r="H185" s="338">
        <f>G185/$G$291</f>
        <v/>
      </c>
      <c r="I185" s="339">
        <f>ROUND(F185*Прил.10!$D$13,2)</f>
        <v/>
      </c>
      <c r="J185" s="339">
        <f>ROUND(I185*E185,2)</f>
        <v/>
      </c>
    </row>
    <row r="186" hidden="1" outlineLevel="1" ht="14.25" customFormat="1" customHeight="1" s="379">
      <c r="A186" s="434" t="n">
        <v>158</v>
      </c>
      <c r="B186" s="434" t="inlineStr">
        <is>
          <t>14.4.02.09-0001</t>
        </is>
      </c>
      <c r="C186" s="441" t="inlineStr">
        <is>
          <t>Краска</t>
        </is>
      </c>
      <c r="D186" s="434" t="inlineStr">
        <is>
          <t>кг</t>
        </is>
      </c>
      <c r="E186" s="442" t="n">
        <v>20.565</v>
      </c>
      <c r="F186" s="443" t="n">
        <v>28.6</v>
      </c>
      <c r="G186" s="339">
        <f>ROUND(E186*F186,2)</f>
        <v/>
      </c>
      <c r="H186" s="338">
        <f>G186/$G$291</f>
        <v/>
      </c>
      <c r="I186" s="339">
        <f>ROUND(F186*Прил.10!$D$13,2)</f>
        <v/>
      </c>
      <c r="J186" s="339">
        <f>ROUND(I186*E186,2)</f>
        <v/>
      </c>
    </row>
    <row r="187" hidden="1" outlineLevel="1" ht="14.25" customFormat="1" customHeight="1" s="379">
      <c r="A187" s="434" t="n">
        <v>159</v>
      </c>
      <c r="B187" s="434" t="inlineStr">
        <is>
          <t>01.7.11.07-0032</t>
        </is>
      </c>
      <c r="C187" s="441" t="inlineStr">
        <is>
          <t>Электроды диаметром: 4 мм Э42</t>
        </is>
      </c>
      <c r="D187" s="434" t="inlineStr">
        <is>
          <t>т</t>
        </is>
      </c>
      <c r="E187" s="442" t="n">
        <v>0.0559</v>
      </c>
      <c r="F187" s="443" t="n">
        <v>10315.01</v>
      </c>
      <c r="G187" s="339">
        <f>ROUND(E187*F187,2)</f>
        <v/>
      </c>
      <c r="H187" s="338">
        <f>G187/$G$291</f>
        <v/>
      </c>
      <c r="I187" s="339">
        <f>ROUND(F187*Прил.10!$D$13,2)</f>
        <v/>
      </c>
      <c r="J187" s="339">
        <f>ROUND(I187*E187,2)</f>
        <v/>
      </c>
    </row>
    <row r="188" hidden="1" outlineLevel="1" ht="25.5" customFormat="1" customHeight="1" s="379">
      <c r="A188" s="434" t="n">
        <v>160</v>
      </c>
      <c r="B188" s="434" t="inlineStr">
        <is>
          <t>08.3.07.01-0076</t>
        </is>
      </c>
      <c r="C188" s="441" t="inlineStr">
        <is>
          <t>Сталь полосовая, марка стали: Ст3сп шириной 50-200 мм толщиной 4-5 мм</t>
        </is>
      </c>
      <c r="D188" s="434" t="inlineStr">
        <is>
          <t>т</t>
        </is>
      </c>
      <c r="E188" s="442" t="n">
        <v>0.114</v>
      </c>
      <c r="F188" s="443" t="n">
        <v>5000</v>
      </c>
      <c r="G188" s="339">
        <f>ROUND(E188*F188,2)</f>
        <v/>
      </c>
      <c r="H188" s="338">
        <f>G188/$G$291</f>
        <v/>
      </c>
      <c r="I188" s="339">
        <f>ROUND(F188*Прил.10!$D$13,2)</f>
        <v/>
      </c>
      <c r="J188" s="339">
        <f>ROUND(I188*E188,2)</f>
        <v/>
      </c>
    </row>
    <row r="189" hidden="1" outlineLevel="1" ht="25.5" customFormat="1" customHeight="1" s="379">
      <c r="A189" s="434" t="n">
        <v>161</v>
      </c>
      <c r="B189" s="434" t="inlineStr">
        <is>
          <t>04.1.02.05-0029</t>
        </is>
      </c>
      <c r="C189" s="441" t="inlineStr">
        <is>
          <t>Бетон тяжелый, крупность заполнителя: 10 мм, класс В25 (М350)</t>
        </is>
      </c>
      <c r="D189" s="434" t="inlineStr">
        <is>
          <t>м3</t>
        </is>
      </c>
      <c r="E189" s="442" t="n">
        <v>0.694</v>
      </c>
      <c r="F189" s="443" t="n">
        <v>748.04</v>
      </c>
      <c r="G189" s="339">
        <f>ROUND(E189*F189,2)</f>
        <v/>
      </c>
      <c r="H189" s="338">
        <f>G189/$G$291</f>
        <v/>
      </c>
      <c r="I189" s="339">
        <f>ROUND(F189*Прил.10!$D$13,2)</f>
        <v/>
      </c>
      <c r="J189" s="339">
        <f>ROUND(I189*E189,2)</f>
        <v/>
      </c>
    </row>
    <row r="190" hidden="1" outlineLevel="1" ht="14.25" customFormat="1" customHeight="1" s="379">
      <c r="A190" s="434" t="n">
        <v>162</v>
      </c>
      <c r="B190" s="434" t="inlineStr">
        <is>
          <t>01.7.15.06-0111</t>
        </is>
      </c>
      <c r="C190" s="441" t="inlineStr">
        <is>
          <t>Гвозди строительные</t>
        </is>
      </c>
      <c r="D190" s="434" t="inlineStr">
        <is>
          <t>т</t>
        </is>
      </c>
      <c r="E190" s="442" t="n">
        <v>0.0379</v>
      </c>
      <c r="F190" s="443" t="n">
        <v>11978</v>
      </c>
      <c r="G190" s="339">
        <f>ROUND(E190*F190,2)</f>
        <v/>
      </c>
      <c r="H190" s="338">
        <f>G190/$G$291</f>
        <v/>
      </c>
      <c r="I190" s="339">
        <f>ROUND(F190*Прил.10!$D$13,2)</f>
        <v/>
      </c>
      <c r="J190" s="339">
        <f>ROUND(I190*E190,2)</f>
        <v/>
      </c>
    </row>
    <row r="191" hidden="1" outlineLevel="1" ht="14.25" customFormat="1" customHeight="1" s="379">
      <c r="A191" s="434" t="n">
        <v>163</v>
      </c>
      <c r="B191" s="434" t="inlineStr">
        <is>
          <t>25.2.01.01-0001</t>
        </is>
      </c>
      <c r="C191" s="441" t="inlineStr">
        <is>
          <t>Бирки-оконцеватели</t>
        </is>
      </c>
      <c r="D191" s="434" t="inlineStr">
        <is>
          <t>100 шт</t>
        </is>
      </c>
      <c r="E191" s="442" t="n">
        <v>6.809</v>
      </c>
      <c r="F191" s="443" t="n">
        <v>63</v>
      </c>
      <c r="G191" s="339">
        <f>ROUND(E191*F191,2)</f>
        <v/>
      </c>
      <c r="H191" s="338">
        <f>G191/$G$291</f>
        <v/>
      </c>
      <c r="I191" s="339">
        <f>ROUND(F191*Прил.10!$D$13,2)</f>
        <v/>
      </c>
      <c r="J191" s="339">
        <f>ROUND(I191*E191,2)</f>
        <v/>
      </c>
    </row>
    <row r="192" hidden="1" outlineLevel="1" ht="14.25" customFormat="1" customHeight="1" s="379">
      <c r="A192" s="434" t="n">
        <v>164</v>
      </c>
      <c r="B192" s="434" t="inlineStr">
        <is>
          <t>20.1.02.06-0001</t>
        </is>
      </c>
      <c r="C192" s="441" t="inlineStr">
        <is>
          <t>Жир паяльный</t>
        </is>
      </c>
      <c r="D192" s="434" t="inlineStr">
        <is>
          <t>кг</t>
        </is>
      </c>
      <c r="E192" s="442" t="n">
        <v>4.04</v>
      </c>
      <c r="F192" s="443" t="n">
        <v>100.8</v>
      </c>
      <c r="G192" s="339">
        <f>ROUND(E192*F192,2)</f>
        <v/>
      </c>
      <c r="H192" s="338">
        <f>G192/$G$291</f>
        <v/>
      </c>
      <c r="I192" s="339">
        <f>ROUND(F192*Прил.10!$D$13,2)</f>
        <v/>
      </c>
      <c r="J192" s="339">
        <f>ROUND(I192*E192,2)</f>
        <v/>
      </c>
    </row>
    <row r="193" hidden="1" outlineLevel="1" ht="14.25" customFormat="1" customHeight="1" s="379">
      <c r="A193" s="434" t="n">
        <v>165</v>
      </c>
      <c r="B193" s="434" t="inlineStr">
        <is>
          <t>20.2.09.13-0011</t>
        </is>
      </c>
      <c r="C193" s="441" t="inlineStr">
        <is>
          <t>Муфта</t>
        </is>
      </c>
      <c r="D193" s="434" t="inlineStr">
        <is>
          <t>шт</t>
        </is>
      </c>
      <c r="E193" s="442" t="n">
        <v>80</v>
      </c>
      <c r="F193" s="443" t="n">
        <v>5</v>
      </c>
      <c r="G193" s="339">
        <f>ROUND(E193*F193,2)</f>
        <v/>
      </c>
      <c r="H193" s="338">
        <f>G193/$G$291</f>
        <v/>
      </c>
      <c r="I193" s="339">
        <f>ROUND(F193*Прил.10!$D$13,2)</f>
        <v/>
      </c>
      <c r="J193" s="339">
        <f>ROUND(I193*E193,2)</f>
        <v/>
      </c>
    </row>
    <row r="194" hidden="1" outlineLevel="1" ht="38.25" customFormat="1" customHeight="1" s="379">
      <c r="A194" s="434" t="n">
        <v>166</v>
      </c>
      <c r="B194" s="434" t="inlineStr">
        <is>
          <t>08.3.05.02-0101</t>
        </is>
      </c>
      <c r="C194" s="441" t="inlineStr">
        <is>
          <t>Сталь листовая углеродистая обыкновенного качества марки ВСт3пс5 толщиной: 4-6 мм</t>
        </is>
      </c>
      <c r="D194" s="434" t="inlineStr">
        <is>
          <t>т</t>
        </is>
      </c>
      <c r="E194" s="442" t="n">
        <v>0.06900000000000001</v>
      </c>
      <c r="F194" s="443" t="n">
        <v>5763</v>
      </c>
      <c r="G194" s="339">
        <f>ROUND(E194*F194,2)</f>
        <v/>
      </c>
      <c r="H194" s="338">
        <f>G194/$G$291</f>
        <v/>
      </c>
      <c r="I194" s="339">
        <f>ROUND(F194*Прил.10!$D$13,2)</f>
        <v/>
      </c>
      <c r="J194" s="339">
        <f>ROUND(I194*E194,2)</f>
        <v/>
      </c>
    </row>
    <row r="195" hidden="1" outlineLevel="1" ht="38.25" customFormat="1" customHeight="1" s="379">
      <c r="A195" s="434" t="n">
        <v>167</v>
      </c>
      <c r="B195" s="434" t="inlineStr">
        <is>
          <t>11.1.03.05-0085</t>
        </is>
      </c>
      <c r="C195" s="441" t="inlineStr">
        <is>
          <t>Доски необрезные хвойных пород длиной: 4-6,5 м, все ширины, толщиной 44 мм и более, III сорта</t>
        </is>
      </c>
      <c r="D195" s="434" t="inlineStr">
        <is>
          <t>м3</t>
        </is>
      </c>
      <c r="E195" s="442" t="n">
        <v>0.5662</v>
      </c>
      <c r="F195" s="443" t="n">
        <v>684</v>
      </c>
      <c r="G195" s="339">
        <f>ROUND(E195*F195,2)</f>
        <v/>
      </c>
      <c r="H195" s="338">
        <f>G195/$G$291</f>
        <v/>
      </c>
      <c r="I195" s="339">
        <f>ROUND(F195*Прил.10!$D$13,2)</f>
        <v/>
      </c>
      <c r="J195" s="339">
        <f>ROUND(I195*E195,2)</f>
        <v/>
      </c>
    </row>
    <row r="196" hidden="1" outlineLevel="1" ht="25.5" customFormat="1" customHeight="1" s="379">
      <c r="A196" s="434" t="n">
        <v>168</v>
      </c>
      <c r="B196" s="434" t="inlineStr">
        <is>
          <t>23.8.03.12-0011</t>
        </is>
      </c>
      <c r="C196" s="441" t="inlineStr">
        <is>
          <t>Фасонные стальные сварные части, диаметр: до 800 мм</t>
        </is>
      </c>
      <c r="D196" s="434" t="inlineStr">
        <is>
          <t>т</t>
        </is>
      </c>
      <c r="E196" s="442" t="n">
        <v>0.0653</v>
      </c>
      <c r="F196" s="443" t="n">
        <v>5500</v>
      </c>
      <c r="G196" s="339">
        <f>ROUND(E196*F196,2)</f>
        <v/>
      </c>
      <c r="H196" s="338">
        <f>G196/$G$291</f>
        <v/>
      </c>
      <c r="I196" s="339">
        <f>ROUND(F196*Прил.10!$D$13,2)</f>
        <v/>
      </c>
      <c r="J196" s="339">
        <f>ROUND(I196*E196,2)</f>
        <v/>
      </c>
    </row>
    <row r="197" hidden="1" outlineLevel="1" ht="14.25" customFormat="1" customHeight="1" s="379">
      <c r="A197" s="434" t="n">
        <v>169</v>
      </c>
      <c r="B197" s="434" t="inlineStr">
        <is>
          <t>01.3.02.08-0001</t>
        </is>
      </c>
      <c r="C197" s="441" t="inlineStr">
        <is>
          <t>Кислород технический: газообразный</t>
        </is>
      </c>
      <c r="D197" s="434" t="inlineStr">
        <is>
          <t>м3</t>
        </is>
      </c>
      <c r="E197" s="442" t="n">
        <v>53.6664</v>
      </c>
      <c r="F197" s="443" t="n">
        <v>6.22</v>
      </c>
      <c r="G197" s="339">
        <f>ROUND(E197*F197,2)</f>
        <v/>
      </c>
      <c r="H197" s="338">
        <f>G197/$G$291</f>
        <v/>
      </c>
      <c r="I197" s="339">
        <f>ROUND(F197*Прил.10!$D$13,2)</f>
        <v/>
      </c>
      <c r="J197" s="339">
        <f>ROUND(I197*E197,2)</f>
        <v/>
      </c>
    </row>
    <row r="198" hidden="1" outlineLevel="1" ht="63.75" customFormat="1" customHeight="1" s="379">
      <c r="A198" s="434" t="n">
        <v>170</v>
      </c>
      <c r="B198" s="365" t="inlineStr">
        <is>
          <t>20.5.02.06-0022</t>
        </is>
      </c>
      <c r="C198" s="36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365" t="inlineStr">
        <is>
          <t>10 шт</t>
        </is>
      </c>
      <c r="E198" s="367" t="n">
        <v>0.1</v>
      </c>
      <c r="F198" s="368" t="n">
        <v>3297.41</v>
      </c>
      <c r="G198" s="339">
        <f>ROUND(E198*F198,2)</f>
        <v/>
      </c>
      <c r="H198" s="338">
        <f>G198/$G$291</f>
        <v/>
      </c>
      <c r="I198" s="339">
        <f>ROUND(F198*Прил.10!$D$13,2)</f>
        <v/>
      </c>
      <c r="J198" s="339">
        <f>ROUND(I198*E198,2)</f>
        <v/>
      </c>
    </row>
    <row r="199" hidden="1" outlineLevel="1" ht="25.5" customFormat="1" customHeight="1" s="379">
      <c r="A199" s="434" t="n">
        <v>171</v>
      </c>
      <c r="B199" s="434" t="inlineStr">
        <is>
          <t>08.3.03.06-0002</t>
        </is>
      </c>
      <c r="C199" s="441" t="inlineStr">
        <is>
          <t>Проволока горячекатаная в мотках, диаметром 6,3-6,5 мм</t>
        </is>
      </c>
      <c r="D199" s="434" t="inlineStr">
        <is>
          <t>т</t>
        </is>
      </c>
      <c r="E199" s="442" t="n">
        <v>0.0688</v>
      </c>
      <c r="F199" s="443" t="n">
        <v>4455.2</v>
      </c>
      <c r="G199" s="339">
        <f>ROUND(E199*F199,2)</f>
        <v/>
      </c>
      <c r="H199" s="338">
        <f>G199/$G$291</f>
        <v/>
      </c>
      <c r="I199" s="339">
        <f>ROUND(F199*Прил.10!$D$13,2)</f>
        <v/>
      </c>
      <c r="J199" s="339">
        <f>ROUND(I199*E199,2)</f>
        <v/>
      </c>
    </row>
    <row r="200" hidden="1" outlineLevel="1" ht="14.25" customFormat="1" customHeight="1" s="379">
      <c r="A200" s="434" t="n">
        <v>172</v>
      </c>
      <c r="B200" s="434" t="inlineStr">
        <is>
          <t>01.7.15.03-0042</t>
        </is>
      </c>
      <c r="C200" s="441" t="inlineStr">
        <is>
          <t>Болты с гайками и шайбами строительные</t>
        </is>
      </c>
      <c r="D200" s="434" t="inlineStr">
        <is>
          <t>кг</t>
        </is>
      </c>
      <c r="E200" s="442" t="n">
        <v>32.5005</v>
      </c>
      <c r="F200" s="443" t="n">
        <v>9.039999999999999</v>
      </c>
      <c r="G200" s="339">
        <f>ROUND(E200*F200,2)</f>
        <v/>
      </c>
      <c r="H200" s="338">
        <f>G200/$G$291</f>
        <v/>
      </c>
      <c r="I200" s="339">
        <f>ROUND(F200*Прил.10!$D$13,2)</f>
        <v/>
      </c>
      <c r="J200" s="339">
        <f>ROUND(I200*E200,2)</f>
        <v/>
      </c>
    </row>
    <row r="201" hidden="1" outlineLevel="1" ht="38.25" customFormat="1" customHeight="1" s="379">
      <c r="A201" s="434" t="n">
        <v>173</v>
      </c>
      <c r="B201" s="434" t="inlineStr">
        <is>
          <t>11.1.02.04-0031</t>
        </is>
      </c>
      <c r="C201" s="441" t="inlineStr">
        <is>
          <t>Лесоматериалы круглые хвойных пород для строительства диаметром 14-24 см, длиной 3-6,5 м</t>
        </is>
      </c>
      <c r="D201" s="434" t="inlineStr">
        <is>
          <t>м3</t>
        </is>
      </c>
      <c r="E201" s="442" t="n">
        <v>0.4964</v>
      </c>
      <c r="F201" s="443" t="n">
        <v>558.33</v>
      </c>
      <c r="G201" s="339">
        <f>ROUND(E201*F201,2)</f>
        <v/>
      </c>
      <c r="H201" s="338">
        <f>G201/$G$291</f>
        <v/>
      </c>
      <c r="I201" s="339">
        <f>ROUND(F201*Прил.10!$D$13,2)</f>
        <v/>
      </c>
      <c r="J201" s="339">
        <f>ROUND(I201*E201,2)</f>
        <v/>
      </c>
    </row>
    <row r="202" hidden="1" outlineLevel="1" ht="25.5" customFormat="1" customHeight="1" s="379">
      <c r="A202" s="434" t="n">
        <v>174</v>
      </c>
      <c r="B202" s="434" t="inlineStr">
        <is>
          <t>01.3.01.07-0008</t>
        </is>
      </c>
      <c r="C202" s="441" t="inlineStr">
        <is>
          <t>Спирт этиловый ректификованный технический, сорт I</t>
        </is>
      </c>
      <c r="D202" s="434" t="inlineStr">
        <is>
          <t>т</t>
        </is>
      </c>
      <c r="E202" s="442" t="n">
        <v>0.007</v>
      </c>
      <c r="F202" s="443" t="n">
        <v>38890</v>
      </c>
      <c r="G202" s="339">
        <f>ROUND(E202*F202,2)</f>
        <v/>
      </c>
      <c r="H202" s="338">
        <f>G202/$G$291</f>
        <v/>
      </c>
      <c r="I202" s="339">
        <f>ROUND(F202*Прил.10!$D$13,2)</f>
        <v/>
      </c>
      <c r="J202" s="339">
        <f>ROUND(I202*E202,2)</f>
        <v/>
      </c>
    </row>
    <row r="203" hidden="1" outlineLevel="1" ht="38.25" customFormat="1" customHeight="1" s="379">
      <c r="A203" s="434" t="n">
        <v>175</v>
      </c>
      <c r="B203" s="434" t="inlineStr">
        <is>
          <t>01.7.06.05-0041</t>
        </is>
      </c>
      <c r="C203" s="441" t="inlineStr">
        <is>
          <t>Лента изоляционная прорезиненная односторонняя ширина 20 мм, толщина 0,25-0,35 мм</t>
        </is>
      </c>
      <c r="D203" s="434" t="inlineStr">
        <is>
          <t>кг</t>
        </is>
      </c>
      <c r="E203" s="442" t="n">
        <v>8.925000000000001</v>
      </c>
      <c r="F203" s="443" t="n">
        <v>30.4</v>
      </c>
      <c r="G203" s="339">
        <f>ROUND(E203*F203,2)</f>
        <v/>
      </c>
      <c r="H203" s="338">
        <f>G203/$G$291</f>
        <v/>
      </c>
      <c r="I203" s="339">
        <f>ROUND(F203*Прил.10!$D$13,2)</f>
        <v/>
      </c>
      <c r="J203" s="339">
        <f>ROUND(I203*E203,2)</f>
        <v/>
      </c>
    </row>
    <row r="204" hidden="1" outlineLevel="1" ht="14.25" customFormat="1" customHeight="1" s="379">
      <c r="A204" s="434" t="n">
        <v>176</v>
      </c>
      <c r="B204" s="434" t="inlineStr">
        <is>
          <t>01.7.20.08-0021</t>
        </is>
      </c>
      <c r="C204" s="441" t="inlineStr">
        <is>
          <t>Брезент</t>
        </is>
      </c>
      <c r="D204" s="434" t="inlineStr">
        <is>
          <t>м2</t>
        </is>
      </c>
      <c r="E204" s="442" t="n">
        <v>7.2</v>
      </c>
      <c r="F204" s="443" t="n">
        <v>37.43</v>
      </c>
      <c r="G204" s="339">
        <f>ROUND(E204*F204,2)</f>
        <v/>
      </c>
      <c r="H204" s="338">
        <f>G204/$G$291</f>
        <v/>
      </c>
      <c r="I204" s="339">
        <f>ROUND(F204*Прил.10!$D$13,2)</f>
        <v/>
      </c>
      <c r="J204" s="339">
        <f>ROUND(I204*E204,2)</f>
        <v/>
      </c>
    </row>
    <row r="205" hidden="1" outlineLevel="1" ht="14.25" customFormat="1" customHeight="1" s="379">
      <c r="A205" s="434" t="n">
        <v>177</v>
      </c>
      <c r="B205" s="434" t="inlineStr">
        <is>
          <t>01.7.15.14-0165</t>
        </is>
      </c>
      <c r="C205" s="441" t="inlineStr">
        <is>
          <t>Шурупы с полукруглой головкой: 4x40 мм</t>
        </is>
      </c>
      <c r="D205" s="434" t="inlineStr">
        <is>
          <t>т</t>
        </is>
      </c>
      <c r="E205" s="442" t="n">
        <v>0.0209</v>
      </c>
      <c r="F205" s="443" t="n">
        <v>12430</v>
      </c>
      <c r="G205" s="339">
        <f>ROUND(E205*F205,2)</f>
        <v/>
      </c>
      <c r="H205" s="338">
        <f>G205/$G$291</f>
        <v/>
      </c>
      <c r="I205" s="339">
        <f>ROUND(F205*Прил.10!$D$13,2)</f>
        <v/>
      </c>
      <c r="J205" s="339">
        <f>ROUND(I205*E205,2)</f>
        <v/>
      </c>
    </row>
    <row r="206" hidden="1" outlineLevel="1" ht="76.5" customFormat="1" customHeight="1" s="379">
      <c r="A206" s="434" t="n">
        <v>178</v>
      </c>
      <c r="B206" s="434" t="inlineStr">
        <is>
          <t>07.2.07.12-0006</t>
        </is>
      </c>
      <c r="C206" s="441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434" t="inlineStr">
        <is>
          <t>т</t>
        </is>
      </c>
      <c r="E206" s="442" t="n">
        <v>0.0244</v>
      </c>
      <c r="F206" s="443" t="n">
        <v>10045</v>
      </c>
      <c r="G206" s="339">
        <f>ROUND(E206*F206,2)</f>
        <v/>
      </c>
      <c r="H206" s="338">
        <f>G206/$G$291</f>
        <v/>
      </c>
      <c r="I206" s="339">
        <f>ROUND(F206*Прил.10!$D$13,2)</f>
        <v/>
      </c>
      <c r="J206" s="339">
        <f>ROUND(I206*E206,2)</f>
        <v/>
      </c>
    </row>
    <row r="207" hidden="1" outlineLevel="1" ht="14.25" customFormat="1" customHeight="1" s="379">
      <c r="A207" s="434" t="n">
        <v>179</v>
      </c>
      <c r="B207" s="434" t="inlineStr">
        <is>
          <t>08.3.03.04-0012</t>
        </is>
      </c>
      <c r="C207" s="441" t="inlineStr">
        <is>
          <t>Проволока светлая диаметром: 1,1 мм</t>
        </is>
      </c>
      <c r="D207" s="434" t="inlineStr">
        <is>
          <t>т</t>
        </is>
      </c>
      <c r="E207" s="442" t="n">
        <v>0.0239</v>
      </c>
      <c r="F207" s="443" t="n">
        <v>10200</v>
      </c>
      <c r="G207" s="339">
        <f>ROUND(E207*F207,2)</f>
        <v/>
      </c>
      <c r="H207" s="338">
        <f>G207/$G$291</f>
        <v/>
      </c>
      <c r="I207" s="339">
        <f>ROUND(F207*Прил.10!$D$13,2)</f>
        <v/>
      </c>
      <c r="J207" s="339">
        <f>ROUND(I207*E207,2)</f>
        <v/>
      </c>
    </row>
    <row r="208" hidden="1" outlineLevel="1" ht="14.25" customFormat="1" customHeight="1" s="379">
      <c r="A208" s="434" t="n">
        <v>180</v>
      </c>
      <c r="B208" s="434" t="inlineStr">
        <is>
          <t>14.4.03.03-0002</t>
        </is>
      </c>
      <c r="C208" s="441" t="inlineStr">
        <is>
          <t>Лак битумный: БТ-123</t>
        </is>
      </c>
      <c r="D208" s="434" t="inlineStr">
        <is>
          <t>т</t>
        </is>
      </c>
      <c r="E208" s="442" t="n">
        <v>0.0307</v>
      </c>
      <c r="F208" s="443" t="n">
        <v>7826.9</v>
      </c>
      <c r="G208" s="339">
        <f>ROUND(E208*F208,2)</f>
        <v/>
      </c>
      <c r="H208" s="338">
        <f>G208/$G$291</f>
        <v/>
      </c>
      <c r="I208" s="339">
        <f>ROUND(F208*Прил.10!$D$13,2)</f>
        <v/>
      </c>
      <c r="J208" s="339">
        <f>ROUND(I208*E208,2)</f>
        <v/>
      </c>
    </row>
    <row r="209" hidden="1" outlineLevel="1" ht="38.25" customFormat="1" customHeight="1" s="379">
      <c r="A209" s="434" t="n">
        <v>181</v>
      </c>
      <c r="B209" s="434" t="inlineStr">
        <is>
          <t>05.1.06.09-0087</t>
        </is>
      </c>
      <c r="C209" s="441" t="inlineStr">
        <is>
          <t>Плита перекрытия: ПП10-1 /бетон В15 (М200), объем 0,10 м3, расход ар-ры 8,38 кг/ (серия 3.900.1-14)</t>
        </is>
      </c>
      <c r="D209" s="434" t="inlineStr">
        <is>
          <t>шт</t>
        </is>
      </c>
      <c r="E209" s="442" t="n">
        <v>2</v>
      </c>
      <c r="F209" s="443" t="n">
        <v>119.5</v>
      </c>
      <c r="G209" s="339">
        <f>ROUND(E209*F209,2)</f>
        <v/>
      </c>
      <c r="H209" s="338">
        <f>G209/$G$291</f>
        <v/>
      </c>
      <c r="I209" s="339">
        <f>ROUND(F209*Прил.10!$D$13,2)</f>
        <v/>
      </c>
      <c r="J209" s="339">
        <f>ROUND(I209*E209,2)</f>
        <v/>
      </c>
    </row>
    <row r="210" hidden="1" outlineLevel="1" ht="25.5" customFormat="1" customHeight="1" s="379">
      <c r="A210" s="434" t="n">
        <v>182</v>
      </c>
      <c r="B210" s="434" t="inlineStr">
        <is>
          <t>01.2.01.02-0052</t>
        </is>
      </c>
      <c r="C210" s="441" t="inlineStr">
        <is>
          <t>Битумы нефтяные строительные марки: БН-70/30</t>
        </is>
      </c>
      <c r="D210" s="434" t="inlineStr">
        <is>
          <t>т</t>
        </is>
      </c>
      <c r="E210" s="442" t="n">
        <v>0.15</v>
      </c>
      <c r="F210" s="443" t="n">
        <v>1525.5</v>
      </c>
      <c r="G210" s="339">
        <f>ROUND(E210*F210,2)</f>
        <v/>
      </c>
      <c r="H210" s="338">
        <f>G210/$G$291</f>
        <v/>
      </c>
      <c r="I210" s="339">
        <f>ROUND(F210*Прил.10!$D$13,2)</f>
        <v/>
      </c>
      <c r="J210" s="339">
        <f>ROUND(I210*E210,2)</f>
        <v/>
      </c>
    </row>
    <row r="211" hidden="1" outlineLevel="1" ht="14.25" customFormat="1" customHeight="1" s="379">
      <c r="A211" s="434" t="n">
        <v>183</v>
      </c>
      <c r="B211" s="434" t="inlineStr">
        <is>
          <t>01.7.06.07-0001</t>
        </is>
      </c>
      <c r="C211" s="441" t="inlineStr">
        <is>
          <t>Лента К226</t>
        </is>
      </c>
      <c r="D211" s="434" t="inlineStr">
        <is>
          <t>100 м</t>
        </is>
      </c>
      <c r="E211" s="442" t="n">
        <v>1.8996</v>
      </c>
      <c r="F211" s="443" t="n">
        <v>120</v>
      </c>
      <c r="G211" s="339">
        <f>ROUND(E211*F211,2)</f>
        <v/>
      </c>
      <c r="H211" s="338">
        <f>G211/$G$291</f>
        <v/>
      </c>
      <c r="I211" s="339">
        <f>ROUND(F211*Прил.10!$D$13,2)</f>
        <v/>
      </c>
      <c r="J211" s="339">
        <f>ROUND(I211*E211,2)</f>
        <v/>
      </c>
    </row>
    <row r="212" hidden="1" outlineLevel="1" ht="38.25" customFormat="1" customHeight="1" s="379">
      <c r="A212" s="434" t="n">
        <v>184</v>
      </c>
      <c r="B212" s="434" t="inlineStr">
        <is>
          <t>14.2.02.07-0003</t>
        </is>
      </c>
      <c r="C212" s="441" t="inlineStr">
        <is>
          <t>Материал огнезащитный терморасширяющийся: "Огракс-НШ" для покрытия электрических кабелей</t>
        </is>
      </c>
      <c r="D212" s="434" t="inlineStr">
        <is>
          <t>кг</t>
        </is>
      </c>
      <c r="E212" s="442" t="n">
        <v>5</v>
      </c>
      <c r="F212" s="443" t="n">
        <v>45.1</v>
      </c>
      <c r="G212" s="339">
        <f>ROUND(E212*F212,2)</f>
        <v/>
      </c>
      <c r="H212" s="338">
        <f>G212/$G$291</f>
        <v/>
      </c>
      <c r="I212" s="339">
        <f>ROUND(F212*Прил.10!$D$13,2)</f>
        <v/>
      </c>
      <c r="J212" s="339">
        <f>ROUND(I212*E212,2)</f>
        <v/>
      </c>
    </row>
    <row r="213" hidden="1" outlineLevel="1" ht="14.25" customFormat="1" customHeight="1" s="379">
      <c r="A213" s="434" t="n">
        <v>185</v>
      </c>
      <c r="B213" s="434" t="inlineStr">
        <is>
          <t>01.7.03.01-0001</t>
        </is>
      </c>
      <c r="C213" s="441" t="inlineStr">
        <is>
          <t>Вода</t>
        </is>
      </c>
      <c r="D213" s="434" t="inlineStr">
        <is>
          <t>м3</t>
        </is>
      </c>
      <c r="E213" s="442" t="n">
        <v>90.7885</v>
      </c>
      <c r="F213" s="443" t="n">
        <v>2.44</v>
      </c>
      <c r="G213" s="339">
        <f>ROUND(E213*F213,2)</f>
        <v/>
      </c>
      <c r="H213" s="338">
        <f>G213/$G$291</f>
        <v/>
      </c>
      <c r="I213" s="339">
        <f>ROUND(F213*Прил.10!$D$13,2)</f>
        <v/>
      </c>
      <c r="J213" s="339">
        <f>ROUND(I213*E213,2)</f>
        <v/>
      </c>
    </row>
    <row r="214" hidden="1" outlineLevel="1" ht="14.25" customFormat="1" customHeight="1" s="379">
      <c r="A214" s="434" t="n">
        <v>186</v>
      </c>
      <c r="B214" s="434" t="inlineStr">
        <is>
          <t>18.5.08.09-0001</t>
        </is>
      </c>
      <c r="C214" s="441" t="inlineStr">
        <is>
          <t>Патрубки</t>
        </is>
      </c>
      <c r="D214" s="434" t="inlineStr">
        <is>
          <t>10 шт</t>
        </is>
      </c>
      <c r="E214" s="442" t="n">
        <v>0.7</v>
      </c>
      <c r="F214" s="443" t="n">
        <v>277.5</v>
      </c>
      <c r="G214" s="339">
        <f>ROUND(E214*F214,2)</f>
        <v/>
      </c>
      <c r="H214" s="338">
        <f>G214/$G$291</f>
        <v/>
      </c>
      <c r="I214" s="339">
        <f>ROUND(F214*Прил.10!$D$13,2)</f>
        <v/>
      </c>
      <c r="J214" s="339">
        <f>ROUND(I214*E214,2)</f>
        <v/>
      </c>
    </row>
    <row r="215" hidden="1" outlineLevel="1" ht="14.25" customFormat="1" customHeight="1" s="379">
      <c r="A215" s="434" t="n">
        <v>187</v>
      </c>
      <c r="B215" s="434" t="inlineStr">
        <is>
          <t>14.5.09.11-0101</t>
        </is>
      </c>
      <c r="C215" s="441" t="inlineStr">
        <is>
          <t>Уайт-спирит</t>
        </is>
      </c>
      <c r="D215" s="434" t="inlineStr">
        <is>
          <t>т</t>
        </is>
      </c>
      <c r="E215" s="442" t="n">
        <v>0.026</v>
      </c>
      <c r="F215" s="443" t="n">
        <v>6667</v>
      </c>
      <c r="G215" s="339">
        <f>ROUND(E215*F215,2)</f>
        <v/>
      </c>
      <c r="H215" s="338">
        <f>G215/$G$291</f>
        <v/>
      </c>
      <c r="I215" s="339">
        <f>ROUND(F215*Прил.10!$D$13,2)</f>
        <v/>
      </c>
      <c r="J215" s="339">
        <f>ROUND(I215*E215,2)</f>
        <v/>
      </c>
    </row>
    <row r="216" hidden="1" outlineLevel="1" ht="25.5" customFormat="1" customHeight="1" s="379">
      <c r="A216" s="434" t="n">
        <v>188</v>
      </c>
      <c r="B216" s="434" t="inlineStr">
        <is>
          <t>20.2.10.03-0002</t>
        </is>
      </c>
      <c r="C216" s="441" t="inlineStr">
        <is>
          <t>Наконечники кабельные: медные для электротехнических установок</t>
        </is>
      </c>
      <c r="D216" s="434" t="inlineStr">
        <is>
          <t>100 шт</t>
        </is>
      </c>
      <c r="E216" s="442" t="n">
        <v>0.0408</v>
      </c>
      <c r="F216" s="443" t="n">
        <v>3986</v>
      </c>
      <c r="G216" s="339">
        <f>ROUND(E216*F216,2)</f>
        <v/>
      </c>
      <c r="H216" s="338">
        <f>G216/$G$291</f>
        <v/>
      </c>
      <c r="I216" s="339">
        <f>ROUND(F216*Прил.10!$D$13,2)</f>
        <v/>
      </c>
      <c r="J216" s="339">
        <f>ROUND(I216*E216,2)</f>
        <v/>
      </c>
    </row>
    <row r="217" hidden="1" outlineLevel="1" ht="25.5" customFormat="1" customHeight="1" s="379">
      <c r="A217" s="434" t="n">
        <v>189</v>
      </c>
      <c r="B217" s="434" t="inlineStr">
        <is>
          <t>14.2.01.05-0001</t>
        </is>
      </c>
      <c r="C217" s="441" t="inlineStr">
        <is>
          <t>Композиция "Алпол" (на основе термопластичных полимеров)</t>
        </is>
      </c>
      <c r="D217" s="434" t="inlineStr">
        <is>
          <t>кг</t>
        </is>
      </c>
      <c r="E217" s="442" t="n">
        <v>2.6</v>
      </c>
      <c r="F217" s="443" t="n">
        <v>54.99</v>
      </c>
      <c r="G217" s="339">
        <f>ROUND(E217*F217,2)</f>
        <v/>
      </c>
      <c r="H217" s="338">
        <f>G217/$G$291</f>
        <v/>
      </c>
      <c r="I217" s="339">
        <f>ROUND(F217*Прил.10!$D$13,2)</f>
        <v/>
      </c>
      <c r="J217" s="339">
        <f>ROUND(I217*E217,2)</f>
        <v/>
      </c>
    </row>
    <row r="218" hidden="1" outlineLevel="1" ht="76.5" customFormat="1" customHeight="1" s="379">
      <c r="A218" s="434" t="n">
        <v>190</v>
      </c>
      <c r="B218" s="434" t="inlineStr">
        <is>
          <t>21.1.06.09-0152</t>
        </is>
      </c>
      <c r="C218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434" t="inlineStr">
        <is>
          <t>1000 м</t>
        </is>
      </c>
      <c r="E218" s="442" t="n">
        <v>0.02</v>
      </c>
      <c r="F218" s="443" t="n">
        <v>6920.41</v>
      </c>
      <c r="G218" s="339">
        <f>ROUND(E218*F218,2)</f>
        <v/>
      </c>
      <c r="H218" s="338">
        <f>G218/$G$291</f>
        <v/>
      </c>
      <c r="I218" s="339">
        <f>ROUND(F218*Прил.10!$D$13,2)</f>
        <v/>
      </c>
      <c r="J218" s="339">
        <f>ROUND(I218*E218,2)</f>
        <v/>
      </c>
    </row>
    <row r="219" hidden="1" outlineLevel="1" ht="14.25" customFormat="1" customHeight="1" s="379">
      <c r="A219" s="434" t="n">
        <v>191</v>
      </c>
      <c r="B219" s="434" t="inlineStr">
        <is>
          <t>01.7.07.29-0241</t>
        </is>
      </c>
      <c r="C219" s="441" t="inlineStr">
        <is>
          <t>Хомутик</t>
        </is>
      </c>
      <c r="D219" s="434" t="inlineStr">
        <is>
          <t>10 шт</t>
        </is>
      </c>
      <c r="E219" s="442" t="n">
        <v>1.8</v>
      </c>
      <c r="F219" s="443" t="n">
        <v>72</v>
      </c>
      <c r="G219" s="339">
        <f>ROUND(E219*F219,2)</f>
        <v/>
      </c>
      <c r="H219" s="338">
        <f>G219/$G$291</f>
        <v/>
      </c>
      <c r="I219" s="339">
        <f>ROUND(F219*Прил.10!$D$13,2)</f>
        <v/>
      </c>
      <c r="J219" s="339">
        <f>ROUND(I219*E219,2)</f>
        <v/>
      </c>
    </row>
    <row r="220" hidden="1" outlineLevel="1" ht="14.25" customFormat="1" customHeight="1" s="379">
      <c r="A220" s="434" t="n">
        <v>192</v>
      </c>
      <c r="B220" s="434" t="inlineStr">
        <is>
          <t>20.2.08.07-0033</t>
        </is>
      </c>
      <c r="C220" s="441" t="inlineStr">
        <is>
          <t>Скоба: У1078</t>
        </is>
      </c>
      <c r="D220" s="434" t="inlineStr">
        <is>
          <t>100 шт</t>
        </is>
      </c>
      <c r="E220" s="442" t="n">
        <v>0.2068</v>
      </c>
      <c r="F220" s="443" t="n">
        <v>617</v>
      </c>
      <c r="G220" s="339">
        <f>ROUND(E220*F220,2)</f>
        <v/>
      </c>
      <c r="H220" s="338">
        <f>G220/$G$291</f>
        <v/>
      </c>
      <c r="I220" s="339">
        <f>ROUND(F220*Прил.10!$D$13,2)</f>
        <v/>
      </c>
      <c r="J220" s="339">
        <f>ROUND(I220*E220,2)</f>
        <v/>
      </c>
    </row>
    <row r="221" hidden="1" outlineLevel="1" ht="63.75" customFormat="1" customHeight="1" s="379">
      <c r="A221" s="434" t="n">
        <v>193</v>
      </c>
      <c r="B221" s="434" t="inlineStr">
        <is>
          <t>21.2.01.02-0088</t>
        </is>
      </c>
      <c r="C221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434" t="inlineStr">
        <is>
          <t>т</t>
        </is>
      </c>
      <c r="E221" s="442" t="n">
        <v>0.00384</v>
      </c>
      <c r="F221" s="443" t="n">
        <v>31961.67</v>
      </c>
      <c r="G221" s="339">
        <f>ROUND(E221*F221,2)</f>
        <v/>
      </c>
      <c r="H221" s="338">
        <f>G221/$G$291</f>
        <v/>
      </c>
      <c r="I221" s="339">
        <f>ROUND(F221*Прил.10!$D$13,2)</f>
        <v/>
      </c>
      <c r="J221" s="339">
        <f>ROUND(I221*E221,2)</f>
        <v/>
      </c>
    </row>
    <row r="222" hidden="1" outlineLevel="1" ht="14.25" customFormat="1" customHeight="1" s="379">
      <c r="A222" s="434" t="n">
        <v>194</v>
      </c>
      <c r="B222" s="434" t="inlineStr">
        <is>
          <t>01.7.06.11-0021</t>
        </is>
      </c>
      <c r="C222" s="441" t="inlineStr">
        <is>
          <t>Лента ФУМ</t>
        </is>
      </c>
      <c r="D222" s="434" t="inlineStr">
        <is>
          <t>кг</t>
        </is>
      </c>
      <c r="E222" s="442" t="n">
        <v>0.228</v>
      </c>
      <c r="F222" s="443" t="n">
        <v>444</v>
      </c>
      <c r="G222" s="339">
        <f>ROUND(E222*F222,2)</f>
        <v/>
      </c>
      <c r="H222" s="338">
        <f>G222/$G$291</f>
        <v/>
      </c>
      <c r="I222" s="339">
        <f>ROUND(F222*Прил.10!$D$13,2)</f>
        <v/>
      </c>
      <c r="J222" s="339">
        <f>ROUND(I222*E222,2)</f>
        <v/>
      </c>
    </row>
    <row r="223" hidden="1" outlineLevel="1" ht="25.5" customFormat="1" customHeight="1" s="379">
      <c r="A223" s="434" t="n">
        <v>195</v>
      </c>
      <c r="B223" s="434" t="inlineStr">
        <is>
          <t>01.7.15.03-0034</t>
        </is>
      </c>
      <c r="C223" s="441" t="inlineStr">
        <is>
          <t>Болты с гайками и шайбами оцинкованные, диаметр: 12 мм</t>
        </is>
      </c>
      <c r="D223" s="434" t="inlineStr">
        <is>
          <t>кг</t>
        </is>
      </c>
      <c r="E223" s="442" t="n">
        <v>3.4</v>
      </c>
      <c r="F223" s="443" t="n">
        <v>25.76</v>
      </c>
      <c r="G223" s="339">
        <f>ROUND(E223*F223,2)</f>
        <v/>
      </c>
      <c r="H223" s="338">
        <f>G223/$G$291</f>
        <v/>
      </c>
      <c r="I223" s="339">
        <f>ROUND(F223*Прил.10!$D$13,2)</f>
        <v/>
      </c>
      <c r="J223" s="339">
        <f>ROUND(I223*E223,2)</f>
        <v/>
      </c>
    </row>
    <row r="224" hidden="1" outlineLevel="1" ht="25.5" customFormat="1" customHeight="1" s="379">
      <c r="A224" s="434" t="n">
        <v>196</v>
      </c>
      <c r="B224" s="434" t="inlineStr">
        <is>
          <t>04.3.01.09-0023</t>
        </is>
      </c>
      <c r="C224" s="441" t="inlineStr">
        <is>
          <t>Раствор готовый отделочный тяжелый,: цементный 1:3</t>
        </is>
      </c>
      <c r="D224" s="434" t="inlineStr">
        <is>
          <t>м3</t>
        </is>
      </c>
      <c r="E224" s="442" t="n">
        <v>0.1583</v>
      </c>
      <c r="F224" s="443" t="n">
        <v>497</v>
      </c>
      <c r="G224" s="339">
        <f>ROUND(E224*F224,2)</f>
        <v/>
      </c>
      <c r="H224" s="338">
        <f>G224/$G$291</f>
        <v/>
      </c>
      <c r="I224" s="339">
        <f>ROUND(F224*Прил.10!$D$13,2)</f>
        <v/>
      </c>
      <c r="J224" s="339">
        <f>ROUND(I224*E224,2)</f>
        <v/>
      </c>
    </row>
    <row r="225" hidden="1" outlineLevel="1" ht="25.5" customFormat="1" customHeight="1" s="379">
      <c r="A225" s="434" t="n">
        <v>197</v>
      </c>
      <c r="B225" s="434" t="inlineStr">
        <is>
          <t>01.1.02.02-0021</t>
        </is>
      </c>
      <c r="C225" s="441" t="inlineStr">
        <is>
          <t>Бумага асбестовая электроизоляционная марки: БЭ толщиной 0,2-0,3 мм</t>
        </is>
      </c>
      <c r="D225" s="434" t="inlineStr">
        <is>
          <t>т</t>
        </is>
      </c>
      <c r="E225" s="442" t="n">
        <v>0.0068</v>
      </c>
      <c r="F225" s="443" t="n">
        <v>11549</v>
      </c>
      <c r="G225" s="339">
        <f>ROUND(E225*F225,2)</f>
        <v/>
      </c>
      <c r="H225" s="338">
        <f>G225/$G$291</f>
        <v/>
      </c>
      <c r="I225" s="339">
        <f>ROUND(F225*Прил.10!$D$13,2)</f>
        <v/>
      </c>
      <c r="J225" s="339">
        <f>ROUND(I225*E225,2)</f>
        <v/>
      </c>
    </row>
    <row r="226" hidden="1" outlineLevel="1" ht="25.5" customFormat="1" customHeight="1" s="379">
      <c r="A226" s="434" t="n">
        <v>198</v>
      </c>
      <c r="B226" s="434" t="inlineStr">
        <is>
          <t>08.1.02.11-0001</t>
        </is>
      </c>
      <c r="C226" s="441" t="inlineStr">
        <is>
          <t>Поковки из квадратных заготовок, масса: 1,8 кг</t>
        </is>
      </c>
      <c r="D226" s="434" t="inlineStr">
        <is>
          <t>т</t>
        </is>
      </c>
      <c r="E226" s="442" t="n">
        <v>0.013</v>
      </c>
      <c r="F226" s="443" t="n">
        <v>5989</v>
      </c>
      <c r="G226" s="339">
        <f>ROUND(E226*F226,2)</f>
        <v/>
      </c>
      <c r="H226" s="338">
        <f>G226/$G$291</f>
        <v/>
      </c>
      <c r="I226" s="339">
        <f>ROUND(F226*Прил.10!$D$13,2)</f>
        <v/>
      </c>
      <c r="J226" s="339">
        <f>ROUND(I226*E226,2)</f>
        <v/>
      </c>
    </row>
    <row r="227" hidden="1" outlineLevel="1" ht="14.25" customFormat="1" customHeight="1" s="379">
      <c r="A227" s="434" t="n">
        <v>199</v>
      </c>
      <c r="B227" s="434" t="inlineStr">
        <is>
          <t>01.7.02.07-0011</t>
        </is>
      </c>
      <c r="C227" s="441" t="inlineStr">
        <is>
          <t>Прессшпан листовой, марки А</t>
        </is>
      </c>
      <c r="D227" s="434" t="inlineStr">
        <is>
          <t>кг</t>
        </is>
      </c>
      <c r="E227" s="442" t="n">
        <v>1.475</v>
      </c>
      <c r="F227" s="443" t="n">
        <v>47.57</v>
      </c>
      <c r="G227" s="339">
        <f>ROUND(E227*F227,2)</f>
        <v/>
      </c>
      <c r="H227" s="338">
        <f>G227/$G$291</f>
        <v/>
      </c>
      <c r="I227" s="339">
        <f>ROUND(F227*Прил.10!$D$13,2)</f>
        <v/>
      </c>
      <c r="J227" s="339">
        <f>ROUND(I227*E227,2)</f>
        <v/>
      </c>
    </row>
    <row r="228" hidden="1" outlineLevel="1" ht="25.5" customFormat="1" customHeight="1" s="379">
      <c r="A228" s="434" t="n">
        <v>200</v>
      </c>
      <c r="B228" s="434" t="inlineStr">
        <is>
          <t>03.1.02.03-0011</t>
        </is>
      </c>
      <c r="C228" s="441" t="inlineStr">
        <is>
          <t>Известь строительная: негашеная комовая, сорт I</t>
        </is>
      </c>
      <c r="D228" s="434" t="inlineStr">
        <is>
          <t>т</t>
        </is>
      </c>
      <c r="E228" s="442" t="n">
        <v>0.0925</v>
      </c>
      <c r="F228" s="443" t="n">
        <v>734.5</v>
      </c>
      <c r="G228" s="339">
        <f>ROUND(E228*F228,2)</f>
        <v/>
      </c>
      <c r="H228" s="338">
        <f>G228/$G$291</f>
        <v/>
      </c>
      <c r="I228" s="339">
        <f>ROUND(F228*Прил.10!$D$13,2)</f>
        <v/>
      </c>
      <c r="J228" s="339">
        <f>ROUND(I228*E228,2)</f>
        <v/>
      </c>
    </row>
    <row r="229" hidden="1" outlineLevel="1" ht="38.25" customFormat="1" customHeight="1" s="379">
      <c r="A229" s="434" t="n">
        <v>201</v>
      </c>
      <c r="B229" s="434" t="inlineStr">
        <is>
          <t>11.1.03.06-0087</t>
        </is>
      </c>
      <c r="C229" s="441" t="inlineStr">
        <is>
          <t>Доски обрезные хвойных пород длиной: 4-6,5 м, шириной 75-150 мм, толщиной 25 мм, III сорта</t>
        </is>
      </c>
      <c r="D229" s="434" t="inlineStr">
        <is>
          <t>м3</t>
        </is>
      </c>
      <c r="E229" s="442" t="n">
        <v>0.0599</v>
      </c>
      <c r="F229" s="443" t="n">
        <v>1100</v>
      </c>
      <c r="G229" s="339">
        <f>ROUND(E229*F229,2)</f>
        <v/>
      </c>
      <c r="H229" s="338">
        <f>G229/$G$291</f>
        <v/>
      </c>
      <c r="I229" s="339">
        <f>ROUND(F229*Прил.10!$D$13,2)</f>
        <v/>
      </c>
      <c r="J229" s="339">
        <f>ROUND(I229*E229,2)</f>
        <v/>
      </c>
    </row>
    <row r="230" hidden="1" outlineLevel="1" ht="14.25" customFormat="1" customHeight="1" s="379">
      <c r="A230" s="434" t="n">
        <v>202</v>
      </c>
      <c r="B230" s="434" t="inlineStr">
        <is>
          <t>01.7.15.07-0014</t>
        </is>
      </c>
      <c r="C230" s="441" t="inlineStr">
        <is>
          <t>Дюбели распорные полипропиленовые</t>
        </is>
      </c>
      <c r="D230" s="434" t="inlineStr">
        <is>
          <t>100 шт</t>
        </is>
      </c>
      <c r="E230" s="442" t="n">
        <v>0.759</v>
      </c>
      <c r="F230" s="443" t="n">
        <v>86</v>
      </c>
      <c r="G230" s="339">
        <f>ROUND(E230*F230,2)</f>
        <v/>
      </c>
      <c r="H230" s="338">
        <f>G230/$G$291</f>
        <v/>
      </c>
      <c r="I230" s="339">
        <f>ROUND(F230*Прил.10!$D$13,2)</f>
        <v/>
      </c>
      <c r="J230" s="339">
        <f>ROUND(I230*E230,2)</f>
        <v/>
      </c>
    </row>
    <row r="231" hidden="1" outlineLevel="1" ht="38.25" customFormat="1" customHeight="1" s="379">
      <c r="A231" s="434" t="n">
        <v>203</v>
      </c>
      <c r="B231" s="434" t="inlineStr">
        <is>
          <t>05.1.01.09-0042</t>
        </is>
      </c>
      <c r="C231" s="441" t="inlineStr">
        <is>
          <t>Кольцо опорное КО-6 /бетон В15 (М200), объем 0,02 м3, расход ар-ры 1,10 кг/(серия 3.900.1-14)</t>
        </is>
      </c>
      <c r="D231" s="434" t="inlineStr">
        <is>
          <t>шт</t>
        </is>
      </c>
      <c r="E231" s="442" t="n">
        <v>2</v>
      </c>
      <c r="F231" s="443" t="n">
        <v>31.43</v>
      </c>
      <c r="G231" s="339">
        <f>ROUND(E231*F231,2)</f>
        <v/>
      </c>
      <c r="H231" s="338">
        <f>G231/$G$291</f>
        <v/>
      </c>
      <c r="I231" s="339">
        <f>ROUND(F231*Прил.10!$D$13,2)</f>
        <v/>
      </c>
      <c r="J231" s="339">
        <f>ROUND(I231*E231,2)</f>
        <v/>
      </c>
    </row>
    <row r="232" hidden="1" outlineLevel="1" ht="51" customFormat="1" customHeight="1" s="379">
      <c r="A232" s="434" t="n">
        <v>204</v>
      </c>
      <c r="B232" s="434" t="inlineStr">
        <is>
          <t>07.2.01.01-0003</t>
        </is>
      </c>
      <c r="C232" s="4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434" t="inlineStr">
        <is>
          <t>т</t>
        </is>
      </c>
      <c r="E232" s="442" t="n">
        <v>0.006</v>
      </c>
      <c r="F232" s="443" t="n">
        <v>9670</v>
      </c>
      <c r="G232" s="339">
        <f>ROUND(E232*F232,2)</f>
        <v/>
      </c>
      <c r="H232" s="338">
        <f>G232/$G$291</f>
        <v/>
      </c>
      <c r="I232" s="339">
        <f>ROUND(F232*Прил.10!$D$13,2)</f>
        <v/>
      </c>
      <c r="J232" s="339">
        <f>ROUND(I232*E232,2)</f>
        <v/>
      </c>
    </row>
    <row r="233" hidden="1" outlineLevel="1" ht="14.25" customFormat="1" customHeight="1" s="379">
      <c r="A233" s="434" t="n">
        <v>205</v>
      </c>
      <c r="B233" s="434" t="inlineStr">
        <is>
          <t>01.7.11.07-0056</t>
        </is>
      </c>
      <c r="C233" s="441" t="inlineStr">
        <is>
          <t>Электроды диаметром: 6 мм Э46</t>
        </is>
      </c>
      <c r="D233" s="434" t="inlineStr">
        <is>
          <t>т</t>
        </is>
      </c>
      <c r="E233" s="442" t="n">
        <v>0.0056</v>
      </c>
      <c r="F233" s="443" t="n">
        <v>9793</v>
      </c>
      <c r="G233" s="339">
        <f>ROUND(E233*F233,2)</f>
        <v/>
      </c>
      <c r="H233" s="338">
        <f>G233/$G$291</f>
        <v/>
      </c>
      <c r="I233" s="339">
        <f>ROUND(F233*Прил.10!$D$13,2)</f>
        <v/>
      </c>
      <c r="J233" s="339">
        <f>ROUND(I233*E233,2)</f>
        <v/>
      </c>
    </row>
    <row r="234" hidden="1" outlineLevel="1" ht="38.25" customFormat="1" customHeight="1" s="379">
      <c r="A234" s="434" t="n">
        <v>206</v>
      </c>
      <c r="B234" s="434" t="inlineStr">
        <is>
          <t>11.1.03.01-0079</t>
        </is>
      </c>
      <c r="C234" s="441" t="inlineStr">
        <is>
          <t>Бруски обрезные хвойных пород длиной: 4-6,5 м, шириной 75-150 мм, толщиной 40-75 мм, III сорта</t>
        </is>
      </c>
      <c r="D234" s="434" t="inlineStr">
        <is>
          <t>м3</t>
        </is>
      </c>
      <c r="E234" s="442" t="n">
        <v>0.0416</v>
      </c>
      <c r="F234" s="443" t="n">
        <v>1287</v>
      </c>
      <c r="G234" s="339">
        <f>ROUND(E234*F234,2)</f>
        <v/>
      </c>
      <c r="H234" s="338">
        <f>G234/$G$291</f>
        <v/>
      </c>
      <c r="I234" s="339">
        <f>ROUND(F234*Прил.10!$D$13,2)</f>
        <v/>
      </c>
      <c r="J234" s="339">
        <f>ROUND(I234*E234,2)</f>
        <v/>
      </c>
    </row>
    <row r="235" hidden="1" outlineLevel="1" ht="14.25" customFormat="1" customHeight="1" s="379">
      <c r="A235" s="434" t="n">
        <v>207</v>
      </c>
      <c r="B235" s="434" t="inlineStr">
        <is>
          <t>01.7.07.29-0111</t>
        </is>
      </c>
      <c r="C235" s="441" t="inlineStr">
        <is>
          <t>Пакля пропитанная</t>
        </is>
      </c>
      <c r="D235" s="434" t="inlineStr">
        <is>
          <t>кг</t>
        </is>
      </c>
      <c r="E235" s="442" t="n">
        <v>5.75</v>
      </c>
      <c r="F235" s="443" t="n">
        <v>9.039999999999999</v>
      </c>
      <c r="G235" s="339">
        <f>ROUND(E235*F235,2)</f>
        <v/>
      </c>
      <c r="H235" s="338">
        <f>G235/$G$291</f>
        <v/>
      </c>
      <c r="I235" s="339">
        <f>ROUND(F235*Прил.10!$D$13,2)</f>
        <v/>
      </c>
      <c r="J235" s="339">
        <f>ROUND(I235*E235,2)</f>
        <v/>
      </c>
    </row>
    <row r="236" hidden="1" outlineLevel="1" ht="14.25" customFormat="1" customHeight="1" s="379">
      <c r="A236" s="434" t="n">
        <v>208</v>
      </c>
      <c r="B236" s="434" t="inlineStr">
        <is>
          <t>20.1.02.23-0082</t>
        </is>
      </c>
      <c r="C236" s="441" t="inlineStr">
        <is>
          <t>Перемычки гибкие, тип ПГС-50</t>
        </is>
      </c>
      <c r="D236" s="434" t="inlineStr">
        <is>
          <t>10 шт</t>
        </is>
      </c>
      <c r="E236" s="442" t="n">
        <v>1.28</v>
      </c>
      <c r="F236" s="443" t="n">
        <v>39</v>
      </c>
      <c r="G236" s="339">
        <f>ROUND(E236*F236,2)</f>
        <v/>
      </c>
      <c r="H236" s="338">
        <f>G236/$G$291</f>
        <v/>
      </c>
      <c r="I236" s="339">
        <f>ROUND(F236*Прил.10!$D$13,2)</f>
        <v/>
      </c>
      <c r="J236" s="339">
        <f>ROUND(I236*E236,2)</f>
        <v/>
      </c>
    </row>
    <row r="237" hidden="1" outlineLevel="1" ht="25.5" customFormat="1" customHeight="1" s="379">
      <c r="A237" s="434" t="n">
        <v>209</v>
      </c>
      <c r="B237" s="434" t="inlineStr">
        <is>
          <t>04.3.01.09-0014</t>
        </is>
      </c>
      <c r="C237" s="441" t="inlineStr">
        <is>
          <t>Раствор готовый кладочный цементный марки: 100</t>
        </is>
      </c>
      <c r="D237" s="434" t="inlineStr">
        <is>
          <t>м3</t>
        </is>
      </c>
      <c r="E237" s="442" t="n">
        <v>0.0926</v>
      </c>
      <c r="F237" s="443" t="n">
        <v>519.8</v>
      </c>
      <c r="G237" s="339">
        <f>ROUND(E237*F237,2)</f>
        <v/>
      </c>
      <c r="H237" s="338">
        <f>G237/$G$291</f>
        <v/>
      </c>
      <c r="I237" s="339">
        <f>ROUND(F237*Прил.10!$D$13,2)</f>
        <v/>
      </c>
      <c r="J237" s="339">
        <f>ROUND(I237*E237,2)</f>
        <v/>
      </c>
    </row>
    <row r="238" hidden="1" outlineLevel="1" ht="14.25" customFormat="1" customHeight="1" s="379">
      <c r="A238" s="434" t="n">
        <v>210</v>
      </c>
      <c r="B238" s="434" t="inlineStr">
        <is>
          <t>03.2.02.08-0002</t>
        </is>
      </c>
      <c r="C238" s="441" t="inlineStr">
        <is>
          <t>Цемент расширяющийся</t>
        </is>
      </c>
      <c r="D238" s="434" t="inlineStr">
        <is>
          <t>т</t>
        </is>
      </c>
      <c r="E238" s="442" t="n">
        <v>0.022</v>
      </c>
      <c r="F238" s="443" t="n">
        <v>2165.8</v>
      </c>
      <c r="G238" s="339">
        <f>ROUND(E238*F238,2)</f>
        <v/>
      </c>
      <c r="H238" s="338">
        <f>G238/$G$291</f>
        <v/>
      </c>
      <c r="I238" s="339">
        <f>ROUND(F238*Прил.10!$D$13,2)</f>
        <v/>
      </c>
      <c r="J238" s="339">
        <f>ROUND(I238*E238,2)</f>
        <v/>
      </c>
    </row>
    <row r="239" hidden="1" outlineLevel="1" ht="14.25" customFormat="1" customHeight="1" s="379">
      <c r="A239" s="434" t="n">
        <v>211</v>
      </c>
      <c r="B239" s="434" t="inlineStr">
        <is>
          <t>20.1.01.02-0059</t>
        </is>
      </c>
      <c r="C239" s="441" t="inlineStr">
        <is>
          <t>Зажим аппаратный прессуемый: А4А-95-2</t>
        </is>
      </c>
      <c r="D239" s="434" t="inlineStr">
        <is>
          <t>100 шт</t>
        </is>
      </c>
      <c r="E239" s="442" t="n">
        <v>0.02</v>
      </c>
      <c r="F239" s="443" t="n">
        <v>2306</v>
      </c>
      <c r="G239" s="339">
        <f>ROUND(E239*F239,2)</f>
        <v/>
      </c>
      <c r="H239" s="338">
        <f>G239/$G$291</f>
        <v/>
      </c>
      <c r="I239" s="339">
        <f>ROUND(F239*Прил.10!$D$13,2)</f>
        <v/>
      </c>
      <c r="J239" s="339">
        <f>ROUND(I239*E239,2)</f>
        <v/>
      </c>
    </row>
    <row r="240" hidden="1" outlineLevel="1" ht="25.5" customFormat="1" customHeight="1" s="379">
      <c r="A240" s="434" t="n">
        <v>212</v>
      </c>
      <c r="B240" s="434" t="inlineStr">
        <is>
          <t>01.7.15.03-0035</t>
        </is>
      </c>
      <c r="C240" s="441" t="inlineStr">
        <is>
          <t>Болты с гайками и шайбами оцинкованные, диаметр: 20 мм</t>
        </is>
      </c>
      <c r="D240" s="434" t="inlineStr">
        <is>
          <t>кг</t>
        </is>
      </c>
      <c r="E240" s="442" t="n">
        <v>1.76</v>
      </c>
      <c r="F240" s="443" t="n">
        <v>24.97</v>
      </c>
      <c r="G240" s="339">
        <f>ROUND(E240*F240,2)</f>
        <v/>
      </c>
      <c r="H240" s="338">
        <f>G240/$G$291</f>
        <v/>
      </c>
      <c r="I240" s="339">
        <f>ROUND(F240*Прил.10!$D$13,2)</f>
        <v/>
      </c>
      <c r="J240" s="339">
        <f>ROUND(I240*E240,2)</f>
        <v/>
      </c>
    </row>
    <row r="241" hidden="1" outlineLevel="1" ht="25.5" customFormat="1" customHeight="1" s="379">
      <c r="A241" s="434" t="n">
        <v>213</v>
      </c>
      <c r="B241" s="434" t="inlineStr">
        <is>
          <t>01.3.01.06-0050</t>
        </is>
      </c>
      <c r="C241" s="441" t="inlineStr">
        <is>
          <t>Смазка универсальная тугоплавкая УТ (консталин жировой)</t>
        </is>
      </c>
      <c r="D241" s="434" t="inlineStr">
        <is>
          <t>т</t>
        </is>
      </c>
      <c r="E241" s="442" t="n">
        <v>0.0025</v>
      </c>
      <c r="F241" s="443" t="n">
        <v>17500</v>
      </c>
      <c r="G241" s="339">
        <f>ROUND(E241*F241,2)</f>
        <v/>
      </c>
      <c r="H241" s="338">
        <f>G241/$G$291</f>
        <v/>
      </c>
      <c r="I241" s="339">
        <f>ROUND(F241*Прил.10!$D$13,2)</f>
        <v/>
      </c>
      <c r="J241" s="339">
        <f>ROUND(I241*E241,2)</f>
        <v/>
      </c>
    </row>
    <row r="242" hidden="1" outlineLevel="1" ht="14.25" customFormat="1" customHeight="1" s="379">
      <c r="A242" s="434" t="n">
        <v>214</v>
      </c>
      <c r="B242" s="434" t="inlineStr">
        <is>
          <t>01.3.01.01-0001</t>
        </is>
      </c>
      <c r="C242" s="441" t="inlineStr">
        <is>
          <t>Бензин авиационный Б-70</t>
        </is>
      </c>
      <c r="D242" s="434" t="inlineStr">
        <is>
          <t>т</t>
        </is>
      </c>
      <c r="E242" s="442" t="n">
        <v>0.009599999999999999</v>
      </c>
      <c r="F242" s="443" t="n">
        <v>4488.4</v>
      </c>
      <c r="G242" s="339">
        <f>ROUND(E242*F242,2)</f>
        <v/>
      </c>
      <c r="H242" s="338">
        <f>G242/$G$291</f>
        <v/>
      </c>
      <c r="I242" s="339">
        <f>ROUND(F242*Прил.10!$D$13,2)</f>
        <v/>
      </c>
      <c r="J242" s="339">
        <f>ROUND(I242*E242,2)</f>
        <v/>
      </c>
    </row>
    <row r="243" hidden="1" outlineLevel="1" ht="25.5" customFormat="1" customHeight="1" s="379">
      <c r="A243" s="434" t="n">
        <v>215</v>
      </c>
      <c r="B243" s="365" t="inlineStr">
        <is>
          <t>Прайс из СД ОП</t>
        </is>
      </c>
      <c r="C243" s="366" t="inlineStr">
        <is>
          <t>Надбавка на водонепроницаемость W4 бетона В15      цена=420,06*0,02</t>
        </is>
      </c>
      <c r="D243" s="365" t="inlineStr">
        <is>
          <t>м3</t>
        </is>
      </c>
      <c r="E243" s="367" t="n">
        <v>5.105</v>
      </c>
      <c r="F243" s="368" t="n">
        <v>8.4</v>
      </c>
      <c r="G243" s="339">
        <f>ROUND(E243*F243,2)</f>
        <v/>
      </c>
      <c r="H243" s="338">
        <f>G243/$G$291</f>
        <v/>
      </c>
      <c r="I243" s="339">
        <f>ROUND(F243*Прил.10!$D$13,2)</f>
        <v/>
      </c>
      <c r="J243" s="339">
        <f>ROUND(I243*E243,2)</f>
        <v/>
      </c>
    </row>
    <row r="244" hidden="1" outlineLevel="1" ht="14.25" customFormat="1" customHeight="1" s="379">
      <c r="A244" s="434" t="n">
        <v>216</v>
      </c>
      <c r="B244" s="365" t="inlineStr">
        <is>
          <t>14.1.02.01-0002</t>
        </is>
      </c>
      <c r="C244" s="366" t="inlineStr">
        <is>
          <t>Клей БМК-5к</t>
        </is>
      </c>
      <c r="D244" s="365" t="inlineStr">
        <is>
          <t>кг</t>
        </is>
      </c>
      <c r="E244" s="367" t="n">
        <v>1.62</v>
      </c>
      <c r="F244" s="368" t="n">
        <v>25.8</v>
      </c>
      <c r="G244" s="339">
        <f>ROUND(E244*F244,2)</f>
        <v/>
      </c>
      <c r="H244" s="338">
        <f>G244/$G$291</f>
        <v/>
      </c>
      <c r="I244" s="339">
        <f>ROUND(F244*Прил.10!$D$13,2)</f>
        <v/>
      </c>
      <c r="J244" s="339">
        <f>ROUND(I244*E244,2)</f>
        <v/>
      </c>
    </row>
    <row r="245" hidden="1" outlineLevel="1" ht="14.25" customFormat="1" customHeight="1" s="379">
      <c r="A245" s="434" t="n">
        <v>217</v>
      </c>
      <c r="B245" s="365" t="inlineStr">
        <is>
          <t>20.1.01.02-0059</t>
        </is>
      </c>
      <c r="C245" s="366" t="inlineStr">
        <is>
          <t>Зажим аппаратный прессуемый: А4А-95-2</t>
        </is>
      </c>
      <c r="D245" s="365" t="inlineStr">
        <is>
          <t>шт</t>
        </is>
      </c>
      <c r="E245" s="367" t="n">
        <v>2</v>
      </c>
      <c r="F245" s="368" t="n">
        <v>23.06</v>
      </c>
      <c r="G245" s="339">
        <f>ROUND(E245*F245,2)</f>
        <v/>
      </c>
      <c r="H245" s="338">
        <f>G245/$G$291</f>
        <v/>
      </c>
      <c r="I245" s="339">
        <f>ROUND(F245*Прил.10!$D$13,2)</f>
        <v/>
      </c>
      <c r="J245" s="339">
        <f>ROUND(I245*E245,2)</f>
        <v/>
      </c>
    </row>
    <row r="246" hidden="1" outlineLevel="1" ht="38.25" customFormat="1" customHeight="1" s="379">
      <c r="A246" s="434" t="n">
        <v>218</v>
      </c>
      <c r="B246" s="434" t="inlineStr">
        <is>
          <t>11.1.03.06-0092</t>
        </is>
      </c>
      <c r="C246" s="441" t="inlineStr">
        <is>
          <t>Доски обрезные хвойных пород длиной: 4-6,5 м, шириной 75-150 мм, толщиной 32-40 мм, IV сорта</t>
        </is>
      </c>
      <c r="D246" s="434" t="inlineStr">
        <is>
          <t>м3</t>
        </is>
      </c>
      <c r="E246" s="442" t="n">
        <v>0.0339</v>
      </c>
      <c r="F246" s="443" t="n">
        <v>1010</v>
      </c>
      <c r="G246" s="339">
        <f>ROUND(E246*F246,2)</f>
        <v/>
      </c>
      <c r="H246" s="338">
        <f>G246/$G$291</f>
        <v/>
      </c>
      <c r="I246" s="339">
        <f>ROUND(F246*Прил.10!$D$13,2)</f>
        <v/>
      </c>
      <c r="J246" s="339">
        <f>ROUND(I246*E246,2)</f>
        <v/>
      </c>
    </row>
    <row r="247" hidden="1" outlineLevel="1" ht="51" customFormat="1" customHeight="1" s="379">
      <c r="A247" s="434" t="n">
        <v>219</v>
      </c>
      <c r="B247" s="434" t="inlineStr">
        <is>
          <t>21.2.03.05-0041</t>
        </is>
      </c>
      <c r="C247" s="441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434" t="inlineStr">
        <is>
          <t>1000 м</t>
        </is>
      </c>
      <c r="E247" s="442" t="n">
        <v>0.05</v>
      </c>
      <c r="F247" s="443" t="n">
        <v>588.5700000000001</v>
      </c>
      <c r="G247" s="339">
        <f>ROUND(E247*F247,2)</f>
        <v/>
      </c>
      <c r="H247" s="338">
        <f>G247/$G$291</f>
        <v/>
      </c>
      <c r="I247" s="339">
        <f>ROUND(F247*Прил.10!$D$13,2)</f>
        <v/>
      </c>
      <c r="J247" s="339">
        <f>ROUND(I247*E247,2)</f>
        <v/>
      </c>
    </row>
    <row r="248" hidden="1" outlineLevel="1" ht="25.5" customFormat="1" customHeight="1" s="379">
      <c r="A248" s="434" t="n">
        <v>220</v>
      </c>
      <c r="B248" s="434" t="inlineStr">
        <is>
          <t>12.1.02.06-0042</t>
        </is>
      </c>
      <c r="C248" s="441" t="inlineStr">
        <is>
          <t>Рубероид подкладочный с пылевидной посыпкой: РПП-300б</t>
        </is>
      </c>
      <c r="D248" s="434" t="inlineStr">
        <is>
          <t>м2</t>
        </is>
      </c>
      <c r="E248" s="442" t="n">
        <v>3.92</v>
      </c>
      <c r="F248" s="443" t="n">
        <v>6.78</v>
      </c>
      <c r="G248" s="339">
        <f>ROUND(E248*F248,2)</f>
        <v/>
      </c>
      <c r="H248" s="338">
        <f>G248/$G$291</f>
        <v/>
      </c>
      <c r="I248" s="339">
        <f>ROUND(F248*Прил.10!$D$13,2)</f>
        <v/>
      </c>
      <c r="J248" s="339">
        <f>ROUND(I248*E248,2)</f>
        <v/>
      </c>
    </row>
    <row r="249" hidden="1" outlineLevel="1" ht="25.5" customFormat="1" customHeight="1" s="379">
      <c r="A249" s="434" t="n">
        <v>221</v>
      </c>
      <c r="B249" s="434" t="inlineStr">
        <is>
          <t>01.7.15.04-0011</t>
        </is>
      </c>
      <c r="C249" s="441" t="inlineStr">
        <is>
          <t>Винты с полукруглой головкой длиной: 50 мм</t>
        </is>
      </c>
      <c r="D249" s="434" t="inlineStr">
        <is>
          <t>т</t>
        </is>
      </c>
      <c r="E249" s="442" t="n">
        <v>0.0019</v>
      </c>
      <c r="F249" s="443" t="n">
        <v>12430</v>
      </c>
      <c r="G249" s="339">
        <f>ROUND(E249*F249,2)</f>
        <v/>
      </c>
      <c r="H249" s="338">
        <f>G249/$G$291</f>
        <v/>
      </c>
      <c r="I249" s="339">
        <f>ROUND(F249*Прил.10!$D$13,2)</f>
        <v/>
      </c>
      <c r="J249" s="339">
        <f>ROUND(I249*E249,2)</f>
        <v/>
      </c>
    </row>
    <row r="250" hidden="1" outlineLevel="1" ht="14.25" customFormat="1" customHeight="1" s="379">
      <c r="A250" s="434" t="n">
        <v>222</v>
      </c>
      <c r="B250" s="434" t="inlineStr">
        <is>
          <t>01.3.01.05-0009</t>
        </is>
      </c>
      <c r="C250" s="441" t="inlineStr">
        <is>
          <t>Парафины нефтяные твердые марки Т-1</t>
        </is>
      </c>
      <c r="D250" s="434" t="inlineStr">
        <is>
          <t>т</t>
        </is>
      </c>
      <c r="E250" s="442" t="n">
        <v>0.0021</v>
      </c>
      <c r="F250" s="443" t="n">
        <v>8105.71</v>
      </c>
      <c r="G250" s="339">
        <f>ROUND(E250*F250,2)</f>
        <v/>
      </c>
      <c r="H250" s="338">
        <f>G250/$G$291</f>
        <v/>
      </c>
      <c r="I250" s="339">
        <f>ROUND(F250*Прил.10!$D$13,2)</f>
        <v/>
      </c>
      <c r="J250" s="339">
        <f>ROUND(I250*E250,2)</f>
        <v/>
      </c>
    </row>
    <row r="251" hidden="1" outlineLevel="1" ht="14.25" customFormat="1" customHeight="1" s="379">
      <c r="A251" s="434" t="n">
        <v>223</v>
      </c>
      <c r="B251" s="434" t="inlineStr">
        <is>
          <t>01.7.07.20-0002</t>
        </is>
      </c>
      <c r="C251" s="441" t="inlineStr">
        <is>
          <t>Тальк молотый, сорт I</t>
        </is>
      </c>
      <c r="D251" s="434" t="inlineStr">
        <is>
          <t>т</t>
        </is>
      </c>
      <c r="E251" s="442" t="n">
        <v>0.0086</v>
      </c>
      <c r="F251" s="443" t="n">
        <v>1820</v>
      </c>
      <c r="G251" s="339">
        <f>ROUND(E251*F251,2)</f>
        <v/>
      </c>
      <c r="H251" s="338">
        <f>G251/$G$291</f>
        <v/>
      </c>
      <c r="I251" s="339">
        <f>ROUND(F251*Прил.10!$D$13,2)</f>
        <v/>
      </c>
      <c r="J251" s="339">
        <f>ROUND(I251*E251,2)</f>
        <v/>
      </c>
    </row>
    <row r="252" hidden="1" outlineLevel="1" ht="14.25" customFormat="1" customHeight="1" s="379">
      <c r="A252" s="434" t="n">
        <v>224</v>
      </c>
      <c r="B252" s="434" t="inlineStr">
        <is>
          <t>01.7.15.07-0031</t>
        </is>
      </c>
      <c r="C252" s="441" t="inlineStr">
        <is>
          <t>Дюбели распорные с гайкой</t>
        </is>
      </c>
      <c r="D252" s="434" t="inlineStr">
        <is>
          <t>100 шт</t>
        </is>
      </c>
      <c r="E252" s="442" t="n">
        <v>0.1376</v>
      </c>
      <c r="F252" s="443" t="n">
        <v>110</v>
      </c>
      <c r="G252" s="339">
        <f>ROUND(E252*F252,2)</f>
        <v/>
      </c>
      <c r="H252" s="338">
        <f>G252/$G$291</f>
        <v/>
      </c>
      <c r="I252" s="339">
        <f>ROUND(F252*Прил.10!$D$13,2)</f>
        <v/>
      </c>
      <c r="J252" s="339">
        <f>ROUND(I252*E252,2)</f>
        <v/>
      </c>
    </row>
    <row r="253" hidden="1" outlineLevel="1" ht="25.5" customFormat="1" customHeight="1" s="379">
      <c r="A253" s="434" t="n">
        <v>225</v>
      </c>
      <c r="B253" s="434" t="inlineStr">
        <is>
          <t>03.2.01.01-0003</t>
        </is>
      </c>
      <c r="C253" s="441" t="inlineStr">
        <is>
          <t>Портландцемент общестроительного назначения бездобавочный, марки: 500</t>
        </is>
      </c>
      <c r="D253" s="434" t="inlineStr">
        <is>
          <t>т</t>
        </is>
      </c>
      <c r="E253" s="442" t="n">
        <v>0.031</v>
      </c>
      <c r="F253" s="443" t="n">
        <v>480</v>
      </c>
      <c r="G253" s="339">
        <f>ROUND(E253*F253,2)</f>
        <v/>
      </c>
      <c r="H253" s="338">
        <f>G253/$G$291</f>
        <v/>
      </c>
      <c r="I253" s="339">
        <f>ROUND(F253*Прил.10!$D$13,2)</f>
        <v/>
      </c>
      <c r="J253" s="339">
        <f>ROUND(I253*E253,2)</f>
        <v/>
      </c>
    </row>
    <row r="254" hidden="1" outlineLevel="1" ht="14.25" customFormat="1" customHeight="1" s="379">
      <c r="A254" s="434" t="n">
        <v>226</v>
      </c>
      <c r="B254" s="434" t="inlineStr">
        <is>
          <t>01.7.06.12-0004</t>
        </is>
      </c>
      <c r="C254" s="441" t="inlineStr">
        <is>
          <t>Лента киперная 40 мм</t>
        </is>
      </c>
      <c r="D254" s="434" t="inlineStr">
        <is>
          <t>100 м</t>
        </is>
      </c>
      <c r="E254" s="442" t="n">
        <v>0.14</v>
      </c>
      <c r="F254" s="443" t="n">
        <v>94</v>
      </c>
      <c r="G254" s="339">
        <f>ROUND(E254*F254,2)</f>
        <v/>
      </c>
      <c r="H254" s="338">
        <f>G254/$G$291</f>
        <v/>
      </c>
      <c r="I254" s="339">
        <f>ROUND(F254*Прил.10!$D$13,2)</f>
        <v/>
      </c>
      <c r="J254" s="339">
        <f>ROUND(I254*E254,2)</f>
        <v/>
      </c>
    </row>
    <row r="255" hidden="1" outlineLevel="1" ht="25.5" customFormat="1" customHeight="1" s="379">
      <c r="A255" s="434" t="n">
        <v>227</v>
      </c>
      <c r="B255" s="434" t="inlineStr">
        <is>
          <t>08.1.02.17-0051</t>
        </is>
      </c>
      <c r="C255" s="441" t="inlineStr">
        <is>
          <t>Сетка плетеная с квадратными ячейками № 12: без покрытия</t>
        </is>
      </c>
      <c r="D255" s="434" t="inlineStr">
        <is>
          <t>м2</t>
        </is>
      </c>
      <c r="E255" s="442" t="n">
        <v>0.72</v>
      </c>
      <c r="F255" s="443" t="n">
        <v>18.08</v>
      </c>
      <c r="G255" s="339">
        <f>ROUND(E255*F255,2)</f>
        <v/>
      </c>
      <c r="H255" s="338">
        <f>G255/$G$291</f>
        <v/>
      </c>
      <c r="I255" s="339">
        <f>ROUND(F255*Прил.10!$D$13,2)</f>
        <v/>
      </c>
      <c r="J255" s="339">
        <f>ROUND(I255*E255,2)</f>
        <v/>
      </c>
    </row>
    <row r="256" hidden="1" outlineLevel="1" ht="25.5" customFormat="1" customHeight="1" s="379">
      <c r="A256" s="434" t="n">
        <v>228</v>
      </c>
      <c r="B256" s="434" t="inlineStr">
        <is>
          <t>01.7.15.06-0121</t>
        </is>
      </c>
      <c r="C256" s="441" t="inlineStr">
        <is>
          <t>Гвозди строительные с плоской головкой: 1,6x50 мм</t>
        </is>
      </c>
      <c r="D256" s="434" t="inlineStr">
        <is>
          <t>т</t>
        </is>
      </c>
      <c r="E256" s="442" t="n">
        <v>0.0015</v>
      </c>
      <c r="F256" s="443" t="n">
        <v>8475</v>
      </c>
      <c r="G256" s="339">
        <f>ROUND(E256*F256,2)</f>
        <v/>
      </c>
      <c r="H256" s="338">
        <f>G256/$G$291</f>
        <v/>
      </c>
      <c r="I256" s="339">
        <f>ROUND(F256*Прил.10!$D$13,2)</f>
        <v/>
      </c>
      <c r="J256" s="339">
        <f>ROUND(I256*E256,2)</f>
        <v/>
      </c>
    </row>
    <row r="257" hidden="1" outlineLevel="1" ht="25.5" customFormat="1" customHeight="1" s="379">
      <c r="A257" s="434" t="n">
        <v>229</v>
      </c>
      <c r="B257" s="434" t="inlineStr">
        <is>
          <t>12.1.02.06-0022</t>
        </is>
      </c>
      <c r="C257" s="441" t="inlineStr">
        <is>
          <t>Рубероид кровельный с пылевидной посыпкой марки РКП-350б</t>
        </is>
      </c>
      <c r="D257" s="434" t="inlineStr">
        <is>
          <t>м2</t>
        </is>
      </c>
      <c r="E257" s="442" t="n">
        <v>2.046</v>
      </c>
      <c r="F257" s="443" t="n">
        <v>6.2</v>
      </c>
      <c r="G257" s="339">
        <f>ROUND(E257*F257,2)</f>
        <v/>
      </c>
      <c r="H257" s="338">
        <f>G257/$G$291</f>
        <v/>
      </c>
      <c r="I257" s="339">
        <f>ROUND(F257*Прил.10!$D$13,2)</f>
        <v/>
      </c>
      <c r="J257" s="339">
        <f>ROUND(I257*E257,2)</f>
        <v/>
      </c>
    </row>
    <row r="258" hidden="1" outlineLevel="1" ht="25.5" customFormat="1" customHeight="1" s="379">
      <c r="A258" s="434" t="n">
        <v>230</v>
      </c>
      <c r="B258" s="434" t="inlineStr">
        <is>
          <t>08.3.08.02-0052</t>
        </is>
      </c>
      <c r="C258" s="441" t="inlineStr">
        <is>
          <t>Сталь угловая равнополочная, марка стали: ВСт3кп2, размером 50x50x5 мм</t>
        </is>
      </c>
      <c r="D258" s="434" t="inlineStr">
        <is>
          <t>т</t>
        </is>
      </c>
      <c r="E258" s="442" t="n">
        <v>0.002</v>
      </c>
      <c r="F258" s="443" t="n">
        <v>5763</v>
      </c>
      <c r="G258" s="339">
        <f>ROUND(E258*F258,2)</f>
        <v/>
      </c>
      <c r="H258" s="338">
        <f>G258/$G$291</f>
        <v/>
      </c>
      <c r="I258" s="339">
        <f>ROUND(F258*Прил.10!$D$13,2)</f>
        <v/>
      </c>
      <c r="J258" s="339">
        <f>ROUND(I258*E258,2)</f>
        <v/>
      </c>
    </row>
    <row r="259" hidden="1" outlineLevel="1" ht="14.25" customFormat="1" customHeight="1" s="379">
      <c r="A259" s="434" t="n">
        <v>231</v>
      </c>
      <c r="B259" s="434" t="inlineStr">
        <is>
          <t>22.2.02.11-0051</t>
        </is>
      </c>
      <c r="C259" s="441" t="inlineStr">
        <is>
          <t>Гайки установочные заземляющие</t>
        </is>
      </c>
      <c r="D259" s="434" t="inlineStr">
        <is>
          <t>100 шт</t>
        </is>
      </c>
      <c r="E259" s="442" t="n">
        <v>0.126</v>
      </c>
      <c r="F259" s="443" t="n">
        <v>88.5</v>
      </c>
      <c r="G259" s="339">
        <f>ROUND(E259*F259,2)</f>
        <v/>
      </c>
      <c r="H259" s="338">
        <f>G259/$G$291</f>
        <v/>
      </c>
      <c r="I259" s="339">
        <f>ROUND(F259*Прил.10!$D$13,2)</f>
        <v/>
      </c>
      <c r="J259" s="339">
        <f>ROUND(I259*E259,2)</f>
        <v/>
      </c>
    </row>
    <row r="260" hidden="1" outlineLevel="1" ht="25.5" customFormat="1" customHeight="1" s="379">
      <c r="A260" s="434" t="n">
        <v>232</v>
      </c>
      <c r="B260" s="434" t="inlineStr">
        <is>
          <t>08.3.03.05-0003</t>
        </is>
      </c>
      <c r="C260" s="441" t="inlineStr">
        <is>
          <t>Проволока канатная оцинкованная, диаметром: 5,5 мм</t>
        </is>
      </c>
      <c r="D260" s="434" t="inlineStr">
        <is>
          <t>т</t>
        </is>
      </c>
      <c r="E260" s="442" t="n">
        <v>0.0008</v>
      </c>
      <c r="F260" s="443" t="n">
        <v>11447.45</v>
      </c>
      <c r="G260" s="339">
        <f>ROUND(E260*F260,2)</f>
        <v/>
      </c>
      <c r="H260" s="338">
        <f>G260/$G$291</f>
        <v/>
      </c>
      <c r="I260" s="339">
        <f>ROUND(F260*Прил.10!$D$13,2)</f>
        <v/>
      </c>
      <c r="J260" s="339">
        <f>ROUND(I260*E260,2)</f>
        <v/>
      </c>
    </row>
    <row r="261" hidden="1" outlineLevel="1" ht="38.25" customFormat="1" customHeight="1" s="379">
      <c r="A261" s="434" t="n">
        <v>233</v>
      </c>
      <c r="B261" s="365" t="inlineStr">
        <is>
          <t>Прайс из СД ОП</t>
        </is>
      </c>
      <c r="C261" s="366" t="inlineStr">
        <is>
          <t>Надбавки к ценам заготовок за сборку и сварку каркасов и сеток: плоских, диаметром 5-6 мм</t>
        </is>
      </c>
      <c r="D261" s="365" t="inlineStr">
        <is>
          <t>т</t>
        </is>
      </c>
      <c r="E261" s="367" t="n">
        <v>0.005</v>
      </c>
      <c r="F261" s="368" t="n">
        <v>1709.62</v>
      </c>
      <c r="G261" s="339">
        <f>ROUND(E261*F261,2)</f>
        <v/>
      </c>
      <c r="H261" s="338">
        <f>G261/$G$291</f>
        <v/>
      </c>
      <c r="I261" s="339">
        <f>ROUND(F261*Прил.10!$D$13,2)</f>
        <v/>
      </c>
      <c r="J261" s="339">
        <f>ROUND(I261*E261,2)</f>
        <v/>
      </c>
    </row>
    <row r="262" hidden="1" outlineLevel="1" ht="63.75" customFormat="1" customHeight="1" s="379">
      <c r="A262" s="434" t="n">
        <v>234</v>
      </c>
      <c r="B262" s="434" t="inlineStr">
        <is>
          <t>23.3.06.04-0011</t>
        </is>
      </c>
      <c r="C262" s="44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434" t="inlineStr">
        <is>
          <t>м</t>
        </is>
      </c>
      <c r="E262" s="442" t="n">
        <v>0.3</v>
      </c>
      <c r="F262" s="443" t="n">
        <v>28.05</v>
      </c>
      <c r="G262" s="339">
        <f>ROUND(E262*F262,2)</f>
        <v/>
      </c>
      <c r="H262" s="338">
        <f>G262/$G$291</f>
        <v/>
      </c>
      <c r="I262" s="339">
        <f>ROUND(F262*Прил.10!$D$13,2)</f>
        <v/>
      </c>
      <c r="J262" s="339">
        <f>ROUND(I262*E262,2)</f>
        <v/>
      </c>
    </row>
    <row r="263" hidden="1" outlineLevel="1" ht="14.25" customFormat="1" customHeight="1" s="379">
      <c r="A263" s="434" t="n">
        <v>235</v>
      </c>
      <c r="B263" s="434" t="inlineStr">
        <is>
          <t>14.4.03.17-0101</t>
        </is>
      </c>
      <c r="C263" s="441" t="inlineStr">
        <is>
          <t>Лаки канифольные, марки КФ-965</t>
        </is>
      </c>
      <c r="D263" s="434" t="inlineStr">
        <is>
          <t>т</t>
        </is>
      </c>
      <c r="E263" s="442" t="n">
        <v>0.0001</v>
      </c>
      <c r="F263" s="443" t="n">
        <v>70200</v>
      </c>
      <c r="G263" s="339">
        <f>ROUND(E263*F263,2)</f>
        <v/>
      </c>
      <c r="H263" s="338">
        <f>G263/$G$291</f>
        <v/>
      </c>
      <c r="I263" s="339">
        <f>ROUND(F263*Прил.10!$D$13,2)</f>
        <v/>
      </c>
      <c r="J263" s="339">
        <f>ROUND(I263*E263,2)</f>
        <v/>
      </c>
    </row>
    <row r="264" hidden="1" outlineLevel="1" ht="14.25" customFormat="1" customHeight="1" s="379">
      <c r="A264" s="434" t="n">
        <v>236</v>
      </c>
      <c r="B264" s="434" t="inlineStr">
        <is>
          <t>01.7.15.02-0021</t>
        </is>
      </c>
      <c r="C264" s="441" t="inlineStr">
        <is>
          <t>Болт анкерный</t>
        </is>
      </c>
      <c r="D264" s="434" t="inlineStr">
        <is>
          <t>шт</t>
        </is>
      </c>
      <c r="E264" s="442" t="n">
        <v>2</v>
      </c>
      <c r="F264" s="443" t="n">
        <v>2.9</v>
      </c>
      <c r="G264" s="339">
        <f>ROUND(E264*F264,2)</f>
        <v/>
      </c>
      <c r="H264" s="338">
        <f>G264/$G$291</f>
        <v/>
      </c>
      <c r="I264" s="339">
        <f>ROUND(F264*Прил.10!$D$13,2)</f>
        <v/>
      </c>
      <c r="J264" s="339">
        <f>ROUND(I264*E264,2)</f>
        <v/>
      </c>
    </row>
    <row r="265" hidden="1" outlineLevel="1" ht="14.25" customFormat="1" customHeight="1" s="379">
      <c r="A265" s="434" t="n">
        <v>237</v>
      </c>
      <c r="B265" s="434" t="inlineStr">
        <is>
          <t>14.5.09.07-0029</t>
        </is>
      </c>
      <c r="C265" s="441" t="inlineStr">
        <is>
          <t>Растворитель марки: Р-4</t>
        </is>
      </c>
      <c r="D265" s="434" t="inlineStr">
        <is>
          <t>т</t>
        </is>
      </c>
      <c r="E265" s="442" t="n">
        <v>0.0005999999999999999</v>
      </c>
      <c r="F265" s="443" t="n">
        <v>9420</v>
      </c>
      <c r="G265" s="339">
        <f>ROUND(E265*F265,2)</f>
        <v/>
      </c>
      <c r="H265" s="338">
        <f>G265/$G$291</f>
        <v/>
      </c>
      <c r="I265" s="339">
        <f>ROUND(F265*Прил.10!$D$13,2)</f>
        <v/>
      </c>
      <c r="J265" s="339">
        <f>ROUND(I265*E265,2)</f>
        <v/>
      </c>
    </row>
    <row r="266" hidden="1" outlineLevel="1" ht="38.25" customFormat="1" customHeight="1" s="379">
      <c r="A266" s="434" t="n">
        <v>238</v>
      </c>
      <c r="B266" s="434" t="inlineStr">
        <is>
          <t>01.7.19.09-0023</t>
        </is>
      </c>
      <c r="C266" s="441" t="inlineStr">
        <is>
          <t>Рукава резинотканевые напорно-всасывающие для воды давлением 1 МПа (10 кгс/см2), диаметром: 25 мм</t>
        </is>
      </c>
      <c r="D266" s="434" t="inlineStr">
        <is>
          <t>м</t>
        </is>
      </c>
      <c r="E266" s="442" t="n">
        <v>0.11</v>
      </c>
      <c r="F266" s="443" t="n">
        <v>49.06</v>
      </c>
      <c r="G266" s="339">
        <f>ROUND(E266*F266,2)</f>
        <v/>
      </c>
      <c r="H266" s="338">
        <f>G266/$G$291</f>
        <v/>
      </c>
      <c r="I266" s="339">
        <f>ROUND(F266*Прил.10!$D$13,2)</f>
        <v/>
      </c>
      <c r="J266" s="339">
        <f>ROUND(I266*E266,2)</f>
        <v/>
      </c>
    </row>
    <row r="267" hidden="1" outlineLevel="1" ht="25.5" customFormat="1" customHeight="1" s="379">
      <c r="A267" s="434" t="n">
        <v>239</v>
      </c>
      <c r="B267" s="434" t="inlineStr">
        <is>
          <t>08.4.03.02-0005</t>
        </is>
      </c>
      <c r="C267" s="441" t="inlineStr">
        <is>
          <t>Горячекатаная арматурная сталь гладкая класса А-I, диаметром: 14 мм</t>
        </is>
      </c>
      <c r="D267" s="434" t="inlineStr">
        <is>
          <t>т</t>
        </is>
      </c>
      <c r="E267" s="442" t="n">
        <v>0.0008</v>
      </c>
      <c r="F267" s="443" t="n">
        <v>6210</v>
      </c>
      <c r="G267" s="339">
        <f>ROUND(E267*F267,2)</f>
        <v/>
      </c>
      <c r="H267" s="338">
        <f>G267/$G$291</f>
        <v/>
      </c>
      <c r="I267" s="339">
        <f>ROUND(F267*Прил.10!$D$13,2)</f>
        <v/>
      </c>
      <c r="J267" s="339">
        <f>ROUND(I267*E267,2)</f>
        <v/>
      </c>
    </row>
    <row r="268" hidden="1" outlineLevel="1" ht="14.25" customFormat="1" customHeight="1" s="379">
      <c r="A268" s="434" t="n">
        <v>240</v>
      </c>
      <c r="B268" s="434" t="inlineStr">
        <is>
          <t>01.7.20.08-0051</t>
        </is>
      </c>
      <c r="C268" s="441" t="inlineStr">
        <is>
          <t>Ветошь</t>
        </is>
      </c>
      <c r="D268" s="434" t="inlineStr">
        <is>
          <t>кг</t>
        </is>
      </c>
      <c r="E268" s="442" t="n">
        <v>2.6445</v>
      </c>
      <c r="F268" s="443" t="n">
        <v>1.82</v>
      </c>
      <c r="G268" s="339">
        <f>ROUND(E268*F268,2)</f>
        <v/>
      </c>
      <c r="H268" s="338">
        <f>G268/$G$291</f>
        <v/>
      </c>
      <c r="I268" s="339">
        <f>ROUND(F268*Прил.10!$D$13,2)</f>
        <v/>
      </c>
      <c r="J268" s="339">
        <f>ROUND(I268*E268,2)</f>
        <v/>
      </c>
    </row>
    <row r="269" hidden="1" outlineLevel="1" ht="14.25" customFormat="1" customHeight="1" s="379">
      <c r="A269" s="434" t="n">
        <v>241</v>
      </c>
      <c r="B269" s="434" t="inlineStr">
        <is>
          <t>14.5.09.07-0032</t>
        </is>
      </c>
      <c r="C269" s="441" t="inlineStr">
        <is>
          <t>Растворитель марки: Р-5</t>
        </is>
      </c>
      <c r="D269" s="434" t="inlineStr">
        <is>
          <t>т</t>
        </is>
      </c>
      <c r="E269" s="442" t="n">
        <v>0.0005</v>
      </c>
      <c r="F269" s="443" t="n">
        <v>8897</v>
      </c>
      <c r="G269" s="339">
        <f>ROUND(E269*F269,2)</f>
        <v/>
      </c>
      <c r="H269" s="338">
        <f>G269/$G$291</f>
        <v/>
      </c>
      <c r="I269" s="339">
        <f>ROUND(F269*Прил.10!$D$13,2)</f>
        <v/>
      </c>
      <c r="J269" s="339">
        <f>ROUND(I269*E269,2)</f>
        <v/>
      </c>
    </row>
    <row r="270" hidden="1" outlineLevel="1" ht="25.5" customFormat="1" customHeight="1" s="379">
      <c r="A270" s="434" t="n">
        <v>242</v>
      </c>
      <c r="B270" s="434" t="inlineStr">
        <is>
          <t>03.2.02.08-0001</t>
        </is>
      </c>
      <c r="C270" s="441" t="inlineStr">
        <is>
          <t>Цемент гипсоглиноземистый расширяющийся</t>
        </is>
      </c>
      <c r="D270" s="434" t="inlineStr">
        <is>
          <t>т</t>
        </is>
      </c>
      <c r="E270" s="442" t="n">
        <v>0.0017</v>
      </c>
      <c r="F270" s="443" t="n">
        <v>1836</v>
      </c>
      <c r="G270" s="339">
        <f>ROUND(E270*F270,2)</f>
        <v/>
      </c>
      <c r="H270" s="338">
        <f>G270/$G$291</f>
        <v/>
      </c>
      <c r="I270" s="339">
        <f>ROUND(F270*Прил.10!$D$13,2)</f>
        <v/>
      </c>
      <c r="J270" s="339">
        <f>ROUND(I270*E270,2)</f>
        <v/>
      </c>
    </row>
    <row r="271" hidden="1" outlineLevel="1" ht="25.5" customFormat="1" customHeight="1" s="379">
      <c r="A271" s="434" t="n">
        <v>243</v>
      </c>
      <c r="B271" s="434" t="inlineStr">
        <is>
          <t>01.7.16.03-0011</t>
        </is>
      </c>
      <c r="C271" s="441" t="inlineStr">
        <is>
          <t>Стойки деревометаллические раздвижные инвентарные</t>
        </is>
      </c>
      <c r="D271" s="434" t="inlineStr">
        <is>
          <t>шт</t>
        </is>
      </c>
      <c r="E271" s="442" t="n">
        <v>0.0023</v>
      </c>
      <c r="F271" s="443" t="n">
        <v>1010</v>
      </c>
      <c r="G271" s="339">
        <f>ROUND(E271*F271,2)</f>
        <v/>
      </c>
      <c r="H271" s="338">
        <f>G271/$G$291</f>
        <v/>
      </c>
      <c r="I271" s="339">
        <f>ROUND(F271*Прил.10!$D$13,2)</f>
        <v/>
      </c>
      <c r="J271" s="339">
        <f>ROUND(I271*E271,2)</f>
        <v/>
      </c>
    </row>
    <row r="272" hidden="1" outlineLevel="1" ht="14.25" customFormat="1" customHeight="1" s="379">
      <c r="A272" s="434" t="n">
        <v>244</v>
      </c>
      <c r="B272" s="434" t="inlineStr">
        <is>
          <t>01.3.01.02-0002</t>
        </is>
      </c>
      <c r="C272" s="441" t="inlineStr">
        <is>
          <t>Вазелин технический</t>
        </is>
      </c>
      <c r="D272" s="434" t="inlineStr">
        <is>
          <t>кг</t>
        </is>
      </c>
      <c r="E272" s="442" t="n">
        <v>0.05</v>
      </c>
      <c r="F272" s="443" t="n">
        <v>44.97</v>
      </c>
      <c r="G272" s="339">
        <f>ROUND(E272*F272,2)</f>
        <v/>
      </c>
      <c r="H272" s="338">
        <f>G272/$G$291</f>
        <v/>
      </c>
      <c r="I272" s="339">
        <f>ROUND(F272*Прил.10!$D$13,2)</f>
        <v/>
      </c>
      <c r="J272" s="339">
        <f>ROUND(I272*E272,2)</f>
        <v/>
      </c>
    </row>
    <row r="273" hidden="1" outlineLevel="1" ht="14.25" customFormat="1" customHeight="1" s="379">
      <c r="A273" s="434" t="n">
        <v>245</v>
      </c>
      <c r="B273" s="434" t="inlineStr">
        <is>
          <t>01.2.03.03-0043</t>
        </is>
      </c>
      <c r="C273" s="441" t="inlineStr">
        <is>
          <t>Мастика битумно-кукерсольная холодная</t>
        </is>
      </c>
      <c r="D273" s="434" t="inlineStr">
        <is>
          <t>т</t>
        </is>
      </c>
      <c r="E273" s="442" t="n">
        <v>0.0007</v>
      </c>
      <c r="F273" s="443" t="n">
        <v>3219.2</v>
      </c>
      <c r="G273" s="339">
        <f>ROUND(E273*F273,2)</f>
        <v/>
      </c>
      <c r="H273" s="338">
        <f>G273/$G$291</f>
        <v/>
      </c>
      <c r="I273" s="339">
        <f>ROUND(F273*Прил.10!$D$13,2)</f>
        <v/>
      </c>
      <c r="J273" s="339">
        <f>ROUND(I273*E273,2)</f>
        <v/>
      </c>
    </row>
    <row r="274" hidden="1" outlineLevel="1" ht="14.25" customFormat="1" customHeight="1" s="379">
      <c r="A274" s="434" t="n">
        <v>246</v>
      </c>
      <c r="B274" s="434" t="inlineStr">
        <is>
          <t>01.7.11.07-0035</t>
        </is>
      </c>
      <c r="C274" s="441" t="inlineStr">
        <is>
          <t>Электроды диаметром: 4 мм Э46</t>
        </is>
      </c>
      <c r="D274" s="434" t="inlineStr">
        <is>
          <t>т</t>
        </is>
      </c>
      <c r="E274" s="442" t="n">
        <v>0.0002</v>
      </c>
      <c r="F274" s="443" t="n">
        <v>10749</v>
      </c>
      <c r="G274" s="339">
        <f>ROUND(E274*F274,2)</f>
        <v/>
      </c>
      <c r="H274" s="338">
        <f>G274/$G$291</f>
        <v/>
      </c>
      <c r="I274" s="339">
        <f>ROUND(F274*Прил.10!$D$13,2)</f>
        <v/>
      </c>
      <c r="J274" s="339">
        <f>ROUND(I274*E274,2)</f>
        <v/>
      </c>
    </row>
    <row r="275" hidden="1" outlineLevel="1" ht="14.25" customFormat="1" customHeight="1" s="379">
      <c r="A275" s="434" t="n">
        <v>247</v>
      </c>
      <c r="B275" s="434" t="inlineStr">
        <is>
          <t>20.2.02.01-0019</t>
        </is>
      </c>
      <c r="C275" s="441" t="inlineStr">
        <is>
          <t>Втулки изолирующие</t>
        </is>
      </c>
      <c r="D275" s="434" t="inlineStr">
        <is>
          <t>1000 шт</t>
        </is>
      </c>
      <c r="E275" s="442" t="n">
        <v>0.007</v>
      </c>
      <c r="F275" s="443" t="n">
        <v>270</v>
      </c>
      <c r="G275" s="339">
        <f>ROUND(E275*F275,2)</f>
        <v/>
      </c>
      <c r="H275" s="338">
        <f>G275/$G$291</f>
        <v/>
      </c>
      <c r="I275" s="339">
        <f>ROUND(F275*Прил.10!$D$13,2)</f>
        <v/>
      </c>
      <c r="J275" s="339">
        <f>ROUND(I275*E275,2)</f>
        <v/>
      </c>
    </row>
    <row r="276" hidden="1" outlineLevel="1" ht="25.5" customFormat="1" customHeight="1" s="379">
      <c r="A276" s="434" t="n">
        <v>248</v>
      </c>
      <c r="B276" s="434" t="inlineStr">
        <is>
          <t>02.3.01.02-0020</t>
        </is>
      </c>
      <c r="C276" s="441" t="inlineStr">
        <is>
          <t>Песок природный для строительных: растворов средний</t>
        </is>
      </c>
      <c r="D276" s="434" t="inlineStr">
        <is>
          <t>м3</t>
        </is>
      </c>
      <c r="E276" s="442" t="n">
        <v>0.0258</v>
      </c>
      <c r="F276" s="443" t="n">
        <v>59.99</v>
      </c>
      <c r="G276" s="339">
        <f>ROUND(E276*F276,2)</f>
        <v/>
      </c>
      <c r="H276" s="338">
        <f>G276/$G$291</f>
        <v/>
      </c>
      <c r="I276" s="339">
        <f>ROUND(F276*Прил.10!$D$13,2)</f>
        <v/>
      </c>
      <c r="J276" s="339">
        <f>ROUND(I276*E276,2)</f>
        <v/>
      </c>
    </row>
    <row r="277" hidden="1" outlineLevel="1" ht="14.25" customFormat="1" customHeight="1" s="379">
      <c r="A277" s="434" t="n">
        <v>249</v>
      </c>
      <c r="B277" s="434" t="inlineStr">
        <is>
          <t>01.7.07.08-0003</t>
        </is>
      </c>
      <c r="C277" s="441" t="inlineStr">
        <is>
          <t>Мыло твердое хозяйственное 72%</t>
        </is>
      </c>
      <c r="D277" s="434" t="inlineStr">
        <is>
          <t>шт</t>
        </is>
      </c>
      <c r="E277" s="442" t="n">
        <v>0.334</v>
      </c>
      <c r="F277" s="443" t="n">
        <v>4.5</v>
      </c>
      <c r="G277" s="339">
        <f>ROUND(E277*F277,2)</f>
        <v/>
      </c>
      <c r="H277" s="338">
        <f>G277/$G$291</f>
        <v/>
      </c>
      <c r="I277" s="339">
        <f>ROUND(F277*Прил.10!$D$13,2)</f>
        <v/>
      </c>
      <c r="J277" s="339">
        <f>ROUND(I277*E277,2)</f>
        <v/>
      </c>
    </row>
    <row r="278" hidden="1" outlineLevel="1" ht="14.25" customFormat="1" customHeight="1" s="379">
      <c r="A278" s="434" t="n">
        <v>250</v>
      </c>
      <c r="B278" s="434" t="inlineStr">
        <is>
          <t>24.3.01.01-0001</t>
        </is>
      </c>
      <c r="C278" s="441" t="inlineStr">
        <is>
          <t>Трубка поливинилхлоридная ХВТ</t>
        </is>
      </c>
      <c r="D278" s="434" t="inlineStr">
        <is>
          <t>кг</t>
        </is>
      </c>
      <c r="E278" s="442" t="n">
        <v>0.032</v>
      </c>
      <c r="F278" s="443" t="n">
        <v>41.7</v>
      </c>
      <c r="G278" s="339">
        <f>ROUND(E278*F278,2)</f>
        <v/>
      </c>
      <c r="H278" s="338">
        <f>G278/$G$291</f>
        <v/>
      </c>
      <c r="I278" s="339">
        <f>ROUND(F278*Прил.10!$D$13,2)</f>
        <v/>
      </c>
      <c r="J278" s="339">
        <f>ROUND(I278*E278,2)</f>
        <v/>
      </c>
    </row>
    <row r="279" hidden="1" outlineLevel="1" ht="38.25" customFormat="1" customHeight="1" s="379">
      <c r="A279" s="434" t="n">
        <v>251</v>
      </c>
      <c r="B279" s="434" t="inlineStr">
        <is>
          <t>11.1.03.01-0086</t>
        </is>
      </c>
      <c r="C279" s="441" t="inlineStr">
        <is>
          <t>Бруски обрезные хвойных пород длиной: 4-6,5 м, шириной 75-150 мм, толщиной 150 мм и более, II сорта</t>
        </is>
      </c>
      <c r="D279" s="434" t="inlineStr">
        <is>
          <t>м3</t>
        </is>
      </c>
      <c r="E279" s="442" t="n">
        <v>0.0005999999999999999</v>
      </c>
      <c r="F279" s="443" t="n">
        <v>2156</v>
      </c>
      <c r="G279" s="339">
        <f>ROUND(E279*F279,2)</f>
        <v/>
      </c>
      <c r="H279" s="338">
        <f>G279/$G$291</f>
        <v/>
      </c>
      <c r="I279" s="339">
        <f>ROUND(F279*Прил.10!$D$13,2)</f>
        <v/>
      </c>
      <c r="J279" s="339">
        <f>ROUND(I279*E279,2)</f>
        <v/>
      </c>
    </row>
    <row r="280" hidden="1" outlineLevel="1" ht="14.25" customFormat="1" customHeight="1" s="379">
      <c r="A280" s="434" t="n">
        <v>252</v>
      </c>
      <c r="B280" s="434" t="inlineStr">
        <is>
          <t>01.7.20.04-0005</t>
        </is>
      </c>
      <c r="C280" s="441" t="inlineStr">
        <is>
          <t>Нитки швейные</t>
        </is>
      </c>
      <c r="D280" s="434" t="inlineStr">
        <is>
          <t>кг</t>
        </is>
      </c>
      <c r="E280" s="442" t="n">
        <v>0.008</v>
      </c>
      <c r="F280" s="443" t="n">
        <v>133.05</v>
      </c>
      <c r="G280" s="339">
        <f>ROUND(E280*F280,2)</f>
        <v/>
      </c>
      <c r="H280" s="338">
        <f>G280/$G$291</f>
        <v/>
      </c>
      <c r="I280" s="339">
        <f>ROUND(F280*Прил.10!$D$13,2)</f>
        <v/>
      </c>
      <c r="J280" s="339">
        <f>ROUND(I280*E280,2)</f>
        <v/>
      </c>
    </row>
    <row r="281" hidden="1" outlineLevel="1" ht="25.5" customFormat="1" customHeight="1" s="379">
      <c r="A281" s="434" t="n">
        <v>253</v>
      </c>
      <c r="B281" s="434" t="inlineStr">
        <is>
          <t>01.7.15.02-0085</t>
        </is>
      </c>
      <c r="C281" s="441" t="inlineStr">
        <is>
          <t>Болты с шестигранной головкой диаметром резьбы: 16 (18) мм</t>
        </is>
      </c>
      <c r="D281" s="434" t="inlineStr">
        <is>
          <t>т</t>
        </is>
      </c>
      <c r="E281" s="442" t="n">
        <v>0.0001</v>
      </c>
      <c r="F281" s="443" t="n">
        <v>9680</v>
      </c>
      <c r="G281" s="339">
        <f>ROUND(E281*F281,2)</f>
        <v/>
      </c>
      <c r="H281" s="338">
        <f>G281/$G$291</f>
        <v/>
      </c>
      <c r="I281" s="339">
        <f>ROUND(F281*Прил.10!$D$13,2)</f>
        <v/>
      </c>
      <c r="J281" s="339">
        <f>ROUND(I281*E281,2)</f>
        <v/>
      </c>
    </row>
    <row r="282" hidden="1" outlineLevel="1" ht="38.25" customFormat="1" customHeight="1" s="379">
      <c r="A282" s="434" t="n">
        <v>254</v>
      </c>
      <c r="B282" s="434" t="inlineStr">
        <is>
          <t>02.2.05.04-0093</t>
        </is>
      </c>
      <c r="C282" s="441" t="inlineStr">
        <is>
          <t>Щебень из природного камня для строительных работ марка: 800, фракция 20-40 мм</t>
        </is>
      </c>
      <c r="D282" s="434" t="inlineStr">
        <is>
          <t>м3</t>
        </is>
      </c>
      <c r="E282" s="442" t="n">
        <v>0.0078</v>
      </c>
      <c r="F282" s="443" t="n">
        <v>108.4</v>
      </c>
      <c r="G282" s="339">
        <f>ROUND(E282*F282,2)</f>
        <v/>
      </c>
      <c r="H282" s="338">
        <f>G282/$G$291</f>
        <v/>
      </c>
      <c r="I282" s="339">
        <f>ROUND(F282*Прил.10!$D$13,2)</f>
        <v/>
      </c>
      <c r="J282" s="339">
        <f>ROUND(I282*E282,2)</f>
        <v/>
      </c>
    </row>
    <row r="283" hidden="1" outlineLevel="1" ht="14.25" customFormat="1" customHeight="1" s="379">
      <c r="A283" s="434" t="n">
        <v>255</v>
      </c>
      <c r="B283" s="434" t="inlineStr">
        <is>
          <t>14.4.03.17-0011</t>
        </is>
      </c>
      <c r="C283" s="441" t="inlineStr">
        <is>
          <t>Лак электроизоляционный 318</t>
        </is>
      </c>
      <c r="D283" s="434" t="inlineStr">
        <is>
          <t>кг</t>
        </is>
      </c>
      <c r="E283" s="442" t="n">
        <v>0.02</v>
      </c>
      <c r="F283" s="443" t="n">
        <v>35.63</v>
      </c>
      <c r="G283" s="339">
        <f>ROUND(E283*F283,2)</f>
        <v/>
      </c>
      <c r="H283" s="338">
        <f>G283/$G$291</f>
        <v/>
      </c>
      <c r="I283" s="339">
        <f>ROUND(F283*Прил.10!$D$13,2)</f>
        <v/>
      </c>
      <c r="J283" s="339">
        <f>ROUND(I283*E283,2)</f>
        <v/>
      </c>
    </row>
    <row r="284" hidden="1" outlineLevel="1" ht="14.25" customFormat="1" customHeight="1" s="379">
      <c r="A284" s="434" t="n">
        <v>256</v>
      </c>
      <c r="B284" s="434" t="inlineStr">
        <is>
          <t>04.1.02.05-0007</t>
        </is>
      </c>
      <c r="C284" s="441" t="inlineStr">
        <is>
          <t>Бетон тяжелый, класс: В20 (М250)</t>
        </is>
      </c>
      <c r="D284" s="434" t="inlineStr">
        <is>
          <t>м3</t>
        </is>
      </c>
      <c r="E284" s="442" t="n">
        <v>0.0008</v>
      </c>
      <c r="F284" s="443" t="n">
        <v>665</v>
      </c>
      <c r="G284" s="339">
        <f>ROUND(E284*F284,2)</f>
        <v/>
      </c>
      <c r="H284" s="338">
        <f>G284/$G$291</f>
        <v/>
      </c>
      <c r="I284" s="339">
        <f>ROUND(F284*Прил.10!$D$13,2)</f>
        <v/>
      </c>
      <c r="J284" s="339">
        <f>ROUND(I284*E284,2)</f>
        <v/>
      </c>
    </row>
    <row r="285" hidden="1" outlineLevel="1" ht="14.25" customFormat="1" customHeight="1" s="379">
      <c r="A285" s="434" t="n">
        <v>257</v>
      </c>
      <c r="B285" s="434" t="inlineStr">
        <is>
          <t>08.3.11.01-0091</t>
        </is>
      </c>
      <c r="C285" s="441" t="inlineStr">
        <is>
          <t>Швеллеры № 40 из стали марки: Ст0</t>
        </is>
      </c>
      <c r="D285" s="434" t="inlineStr">
        <is>
          <t>т</t>
        </is>
      </c>
      <c r="E285" s="442" t="n">
        <v>0.0001</v>
      </c>
      <c r="F285" s="443" t="n">
        <v>4920</v>
      </c>
      <c r="G285" s="339">
        <f>ROUND(E285*F285,2)</f>
        <v/>
      </c>
      <c r="H285" s="338">
        <f>G285/$G$291</f>
        <v/>
      </c>
      <c r="I285" s="339">
        <f>ROUND(F285*Прил.10!$D$13,2)</f>
        <v/>
      </c>
      <c r="J285" s="339">
        <f>ROUND(I285*E285,2)</f>
        <v/>
      </c>
    </row>
    <row r="286" hidden="1" outlineLevel="1" ht="14.25" customFormat="1" customHeight="1" s="379">
      <c r="A286" s="434" t="n">
        <v>258</v>
      </c>
      <c r="B286" s="434" t="inlineStr">
        <is>
          <t>01.7.20.08-0162</t>
        </is>
      </c>
      <c r="C286" s="441" t="inlineStr">
        <is>
          <t>Ткань мешочная</t>
        </is>
      </c>
      <c r="D286" s="434" t="inlineStr">
        <is>
          <t>10 м2</t>
        </is>
      </c>
      <c r="E286" s="442" t="n">
        <v>0.0022</v>
      </c>
      <c r="F286" s="443" t="n">
        <v>84.75</v>
      </c>
      <c r="G286" s="339">
        <f>ROUND(E286*F286,2)</f>
        <v/>
      </c>
      <c r="H286" s="338">
        <f>G286/$G$291</f>
        <v/>
      </c>
      <c r="I286" s="339">
        <f>ROUND(F286*Прил.10!$D$13,2)</f>
        <v/>
      </c>
      <c r="J286" s="339">
        <f>ROUND(I286*E286,2)</f>
        <v/>
      </c>
    </row>
    <row r="287" hidden="1" outlineLevel="1" ht="14.25" customFormat="1" customHeight="1" s="379">
      <c r="A287" s="434" t="n">
        <v>259</v>
      </c>
      <c r="B287" s="434" t="inlineStr">
        <is>
          <t>01.7.02.09-0002</t>
        </is>
      </c>
      <c r="C287" s="441" t="inlineStr">
        <is>
          <t>Шпагат бумажный</t>
        </is>
      </c>
      <c r="D287" s="434" t="inlineStr">
        <is>
          <t>кг</t>
        </is>
      </c>
      <c r="E287" s="442" t="n">
        <v>0.016</v>
      </c>
      <c r="F287" s="443" t="n">
        <v>11.5</v>
      </c>
      <c r="G287" s="339">
        <f>ROUND(E287*F287,2)</f>
        <v/>
      </c>
      <c r="H287" s="338">
        <f>G287/$G$291</f>
        <v/>
      </c>
      <c r="I287" s="339">
        <f>ROUND(F287*Прил.10!$D$13,2)</f>
        <v/>
      </c>
      <c r="J287" s="339">
        <f>ROUND(I287*E287,2)</f>
        <v/>
      </c>
    </row>
    <row r="288" hidden="1" outlineLevel="1" ht="63.75" customFormat="1" customHeight="1" s="379">
      <c r="A288" s="434" t="n">
        <v>260</v>
      </c>
      <c r="B288" s="434" t="inlineStr">
        <is>
          <t>08.2.02.11-0007</t>
        </is>
      </c>
      <c r="C288" s="4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434" t="inlineStr">
        <is>
          <t>10 м</t>
        </is>
      </c>
      <c r="E288" s="442" t="n">
        <v>0.0009</v>
      </c>
      <c r="F288" s="443" t="n">
        <v>50.24</v>
      </c>
      <c r="G288" s="339">
        <f>ROUND(E288*F288,2)</f>
        <v/>
      </c>
      <c r="H288" s="338">
        <f>G288/$G$291</f>
        <v/>
      </c>
      <c r="I288" s="339">
        <f>ROUND(F288*Прил.10!$D$13,2)</f>
        <v/>
      </c>
      <c r="J288" s="339">
        <f>ROUND(I288*E288,2)</f>
        <v/>
      </c>
    </row>
    <row r="289" hidden="1" outlineLevel="1" ht="14.25" customFormat="1" customHeight="1" s="379">
      <c r="A289" s="434" t="n">
        <v>261</v>
      </c>
      <c r="B289" s="434" t="inlineStr">
        <is>
          <t>01.7.15.11-0049</t>
        </is>
      </c>
      <c r="C289" s="441" t="inlineStr">
        <is>
          <t>Шайбы оцинкованные, диаметр: 18 мм</t>
        </is>
      </c>
      <c r="D289" s="434" t="inlineStr">
        <is>
          <t>кг</t>
        </is>
      </c>
      <c r="E289" s="442" t="n">
        <v>0.0005</v>
      </c>
      <c r="F289" s="443" t="n">
        <v>29.37</v>
      </c>
      <c r="G289" s="339">
        <f>ROUND(E289*F289,2)</f>
        <v/>
      </c>
      <c r="H289" s="338">
        <f>G289/$G$291</f>
        <v/>
      </c>
      <c r="I289" s="339">
        <f>ROUND(F289*Прил.10!$D$13,2)</f>
        <v/>
      </c>
      <c r="J289" s="339">
        <f>ROUND(I289*E289,2)</f>
        <v/>
      </c>
    </row>
    <row r="290" collapsed="1" ht="14.25" customFormat="1" customHeight="1" s="379">
      <c r="A290" s="434" t="n"/>
      <c r="B290" s="434" t="n"/>
      <c r="C290" s="441" t="inlineStr">
        <is>
          <t>Итого прочие материалы</t>
        </is>
      </c>
      <c r="D290" s="434" t="n"/>
      <c r="E290" s="442" t="n"/>
      <c r="F290" s="443" t="n"/>
      <c r="G290" s="362">
        <f>SUM(G109:G289)</f>
        <v/>
      </c>
      <c r="H290" s="338">
        <f>G290/$G$291</f>
        <v/>
      </c>
      <c r="I290" s="339" t="n"/>
      <c r="J290" s="362">
        <f>SUM(J109:J289)</f>
        <v/>
      </c>
    </row>
    <row r="291" ht="14.25" customFormat="1" customHeight="1" s="379">
      <c r="A291" s="434" t="n"/>
      <c r="B291" s="434" t="n"/>
      <c r="C291" s="424" t="inlineStr">
        <is>
          <t>Итого по разделу «Материалы»</t>
        </is>
      </c>
      <c r="D291" s="434" t="n"/>
      <c r="E291" s="442" t="n"/>
      <c r="F291" s="443" t="n"/>
      <c r="G291" s="339">
        <f>G108+G290</f>
        <v/>
      </c>
      <c r="H291" s="338">
        <f>G291/$G$291</f>
        <v/>
      </c>
      <c r="I291" s="339" t="n"/>
      <c r="J291" s="339">
        <f>J108+J290</f>
        <v/>
      </c>
    </row>
    <row r="292" ht="14.25" customFormat="1" customHeight="1" s="379">
      <c r="A292" s="434" t="n"/>
      <c r="B292" s="434" t="n"/>
      <c r="C292" s="441" t="inlineStr">
        <is>
          <t>ИТОГО ПО РМ</t>
        </is>
      </c>
      <c r="D292" s="434" t="n"/>
      <c r="E292" s="442" t="n"/>
      <c r="F292" s="443" t="n"/>
      <c r="G292" s="339">
        <f>G14+G89+G291</f>
        <v/>
      </c>
      <c r="H292" s="444" t="n"/>
      <c r="I292" s="339" t="n"/>
      <c r="J292" s="339">
        <f>J14+J89+J291</f>
        <v/>
      </c>
    </row>
    <row r="293" ht="14.25" customFormat="1" customHeight="1" s="379">
      <c r="A293" s="434" t="n"/>
      <c r="B293" s="434" t="n"/>
      <c r="C293" s="441" t="inlineStr">
        <is>
          <t>Накладные расходы</t>
        </is>
      </c>
      <c r="D293" s="287" t="n">
        <v>1.06</v>
      </c>
      <c r="E293" s="442" t="n"/>
      <c r="F293" s="443" t="n"/>
      <c r="G293" s="339">
        <f>55564+1322.18</f>
        <v/>
      </c>
      <c r="H293" s="444" t="n"/>
      <c r="I293" s="339" t="n"/>
      <c r="J293" s="339">
        <f>ROUND(D293*(J14+J16),2)</f>
        <v/>
      </c>
    </row>
    <row r="294" ht="14.25" customFormat="1" customHeight="1" s="379">
      <c r="A294" s="434" t="n"/>
      <c r="B294" s="434" t="n"/>
      <c r="C294" s="441" t="inlineStr">
        <is>
          <t>Сметная прибыль</t>
        </is>
      </c>
      <c r="D294" s="287" t="n">
        <v>0.72</v>
      </c>
      <c r="E294" s="442" t="n"/>
      <c r="F294" s="443" t="n"/>
      <c r="G294" s="339">
        <f>34134+1322.18</f>
        <v/>
      </c>
      <c r="H294" s="444" t="n"/>
      <c r="I294" s="339" t="n"/>
      <c r="J294" s="339">
        <f>ROUND(D294*(J14+J16),2)</f>
        <v/>
      </c>
    </row>
    <row r="295" ht="14.25" customFormat="1" customHeight="1" s="379">
      <c r="A295" s="434" t="n"/>
      <c r="B295" s="434" t="n"/>
      <c r="C295" s="441" t="inlineStr">
        <is>
          <t>Итого СМР (с НР и СП)</t>
        </is>
      </c>
      <c r="D295" s="434" t="n"/>
      <c r="E295" s="442" t="n"/>
      <c r="F295" s="443" t="n"/>
      <c r="G295" s="339">
        <f>ROUND((G14+G89+G291+G293+G294),2)</f>
        <v/>
      </c>
      <c r="H295" s="444" t="n"/>
      <c r="I295" s="339" t="n"/>
      <c r="J295" s="339">
        <f>ROUND((J14+J89+J291+J293+J294),2)</f>
        <v/>
      </c>
    </row>
    <row r="296" ht="14.25" customFormat="1" customHeight="1" s="379">
      <c r="A296" s="434" t="n"/>
      <c r="B296" s="434" t="n"/>
      <c r="C296" s="441" t="inlineStr">
        <is>
          <t>ВСЕГО СМР + ОБОРУДОВАНИЕ</t>
        </is>
      </c>
      <c r="D296" s="434" t="n"/>
      <c r="E296" s="442" t="n"/>
      <c r="F296" s="443" t="n"/>
      <c r="G296" s="339">
        <f>G295+G98</f>
        <v/>
      </c>
      <c r="H296" s="444" t="n"/>
      <c r="I296" s="339" t="n"/>
      <c r="J296" s="339">
        <f>J295+J98</f>
        <v/>
      </c>
    </row>
    <row r="297" ht="14.25" customFormat="1" customHeight="1" s="379">
      <c r="A297" s="434" t="n"/>
      <c r="B297" s="434" t="n"/>
      <c r="C297" s="441" t="inlineStr">
        <is>
          <t>ИТОГО ПОКАЗАТЕЛЬ НА ЕД. ИЗМ.</t>
        </is>
      </c>
      <c r="D297" s="434" t="inlineStr">
        <is>
          <t>ячейка</t>
        </is>
      </c>
      <c r="E297" s="442" t="n">
        <v>2</v>
      </c>
      <c r="F297" s="443" t="n"/>
      <c r="G297" s="339">
        <f>G296/E297</f>
        <v/>
      </c>
      <c r="H297" s="444" t="n"/>
      <c r="I297" s="339" t="n"/>
      <c r="J297" s="339">
        <f>J296/E297</f>
        <v/>
      </c>
    </row>
    <row r="299" ht="14.25" customFormat="1" customHeight="1" s="379">
      <c r="A299" s="378" t="inlineStr">
        <is>
          <t>Составил ______________________    Д.Ю. Нефедова</t>
        </is>
      </c>
      <c r="B299" s="379" t="n"/>
      <c r="C299" s="379" t="n"/>
      <c r="D299" s="379" t="n"/>
      <c r="E299" s="379" t="n"/>
      <c r="F299" s="379" t="n"/>
      <c r="G299" s="379" t="n"/>
      <c r="H299" s="379" t="n"/>
      <c r="I299" s="379" t="n"/>
    </row>
    <row r="300" ht="14.25" customFormat="1" customHeight="1" s="379">
      <c r="A300" s="402" t="inlineStr">
        <is>
          <t xml:space="preserve">                         (подпись, инициалы, фамилия)</t>
        </is>
      </c>
      <c r="B300" s="379" t="n"/>
      <c r="C300" s="379" t="n"/>
      <c r="D300" s="379" t="n"/>
      <c r="E300" s="379" t="n"/>
      <c r="F300" s="379" t="n"/>
      <c r="G300" s="379" t="n"/>
      <c r="H300" s="379" t="n"/>
      <c r="I300" s="379" t="n"/>
    </row>
    <row r="301" ht="14.25" customFormat="1" customHeight="1" s="379">
      <c r="A301" s="378" t="n"/>
      <c r="B301" s="379" t="n"/>
      <c r="C301" s="379" t="n"/>
      <c r="D301" s="379" t="n"/>
      <c r="E301" s="379" t="n"/>
      <c r="F301" s="379" t="n"/>
      <c r="G301" s="379" t="n"/>
      <c r="H301" s="379" t="n"/>
      <c r="I301" s="379" t="n"/>
    </row>
    <row r="302" ht="14.25" customFormat="1" customHeight="1" s="379">
      <c r="A302" s="378" t="inlineStr">
        <is>
          <t>Проверил ______________________        А.В. Костянецкая</t>
        </is>
      </c>
      <c r="B302" s="379" t="n"/>
      <c r="C302" s="379" t="n"/>
      <c r="D302" s="379" t="n"/>
      <c r="E302" s="379" t="n"/>
      <c r="F302" s="379" t="n"/>
      <c r="G302" s="379" t="n"/>
      <c r="H302" s="379" t="n"/>
      <c r="I302" s="379" t="n"/>
    </row>
    <row r="303" ht="14.25" customFormat="1" customHeight="1" s="379">
      <c r="A303" s="402" t="inlineStr">
        <is>
          <t xml:space="preserve">                        (подпись, инициалы, фамилия)</t>
        </is>
      </c>
      <c r="B303" s="379" t="n"/>
      <c r="C303" s="379" t="n"/>
      <c r="D303" s="379" t="n"/>
      <c r="E303" s="379" t="n"/>
      <c r="F303" s="379" t="n"/>
      <c r="G303" s="379" t="n"/>
      <c r="H303" s="379" t="n"/>
      <c r="I303" s="37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81" min="1" max="1"/>
    <col width="17.5703125" customWidth="1" style="381" min="2" max="2"/>
    <col width="39.140625" customWidth="1" style="381" min="3" max="3"/>
    <col width="10.7109375" customWidth="1" style="381" min="4" max="4"/>
    <col width="13.85546875" customWidth="1" style="381" min="5" max="5"/>
    <col width="13.28515625" customWidth="1" style="381" min="6" max="6"/>
    <col width="14.140625" customWidth="1" style="381" min="7" max="7"/>
  </cols>
  <sheetData>
    <row r="1">
      <c r="A1" s="449" t="inlineStr">
        <is>
          <t>Приложение №6</t>
        </is>
      </c>
    </row>
    <row r="2" ht="21.75" customHeight="1" s="381">
      <c r="A2" s="449" t="n"/>
      <c r="B2" s="449" t="n"/>
      <c r="C2" s="449" t="n"/>
      <c r="D2" s="449" t="n"/>
      <c r="E2" s="449" t="n"/>
      <c r="F2" s="449" t="n"/>
      <c r="G2" s="449" t="n"/>
    </row>
    <row r="3">
      <c r="A3" s="404" t="inlineStr">
        <is>
          <t>Расчет стоимости оборудования</t>
        </is>
      </c>
    </row>
    <row r="4" ht="25.5" customHeight="1" s="381">
      <c r="A4" s="407" t="inlineStr">
        <is>
          <t>Наименование разрабатываемого показателя УНЦ — Ячейка автотрансформатора АТ 330/150/НН, мощность 200МВА</t>
        </is>
      </c>
    </row>
    <row r="5">
      <c r="A5" s="378" t="n"/>
      <c r="B5" s="378" t="n"/>
      <c r="C5" s="378" t="n"/>
      <c r="D5" s="378" t="n"/>
      <c r="E5" s="378" t="n"/>
      <c r="F5" s="378" t="n"/>
      <c r="G5" s="378" t="n"/>
    </row>
    <row r="6" ht="30" customHeight="1" s="381">
      <c r="A6" s="454" t="inlineStr">
        <is>
          <t>№ пп.</t>
        </is>
      </c>
      <c r="B6" s="454" t="inlineStr">
        <is>
          <t>Код ресурса</t>
        </is>
      </c>
      <c r="C6" s="454" t="inlineStr">
        <is>
          <t>Наименование</t>
        </is>
      </c>
      <c r="D6" s="454" t="inlineStr">
        <is>
          <t>Ед. изм.</t>
        </is>
      </c>
      <c r="E6" s="434" t="inlineStr">
        <is>
          <t>Кол-во единиц по проектным данным</t>
        </is>
      </c>
      <c r="F6" s="454" t="inlineStr">
        <is>
          <t>Сметная стоимость в ценах на 01.01.2000 (руб.)</t>
        </is>
      </c>
      <c r="G6" s="500" t="n"/>
    </row>
    <row r="7">
      <c r="A7" s="502" t="n"/>
      <c r="B7" s="502" t="n"/>
      <c r="C7" s="502" t="n"/>
      <c r="D7" s="502" t="n"/>
      <c r="E7" s="502" t="n"/>
      <c r="F7" s="434" t="inlineStr">
        <is>
          <t>на ед. изм.</t>
        </is>
      </c>
      <c r="G7" s="434" t="inlineStr">
        <is>
          <t>общая</t>
        </is>
      </c>
    </row>
    <row r="8">
      <c r="A8" s="434" t="n">
        <v>1</v>
      </c>
      <c r="B8" s="434" t="n">
        <v>2</v>
      </c>
      <c r="C8" s="434" t="n">
        <v>3</v>
      </c>
      <c r="D8" s="434" t="n">
        <v>4</v>
      </c>
      <c r="E8" s="434" t="n">
        <v>5</v>
      </c>
      <c r="F8" s="434" t="n">
        <v>6</v>
      </c>
      <c r="G8" s="434" t="n">
        <v>7</v>
      </c>
    </row>
    <row r="9" ht="15" customHeight="1" s="381">
      <c r="A9" s="293" t="n"/>
      <c r="B9" s="441" t="inlineStr">
        <is>
          <t>ИНЖЕНЕРНОЕ ОБОРУДОВАНИЕ</t>
        </is>
      </c>
      <c r="C9" s="499" t="n"/>
      <c r="D9" s="499" t="n"/>
      <c r="E9" s="499" t="n"/>
      <c r="F9" s="499" t="n"/>
      <c r="G9" s="500" t="n"/>
    </row>
    <row r="10" ht="27" customHeight="1" s="381">
      <c r="A10" s="434" t="n"/>
      <c r="B10" s="424" t="n"/>
      <c r="C10" s="441" t="inlineStr">
        <is>
          <t>ИТОГО ИНЖЕНЕРНОЕ ОБОРУДОВАНИЕ</t>
        </is>
      </c>
      <c r="D10" s="424" t="n"/>
      <c r="E10" s="148" t="n"/>
      <c r="F10" s="443" t="n"/>
      <c r="G10" s="443" t="n">
        <v>0</v>
      </c>
    </row>
    <row r="11">
      <c r="A11" s="434" t="n"/>
      <c r="B11" s="441" t="inlineStr">
        <is>
          <t>ТЕХНОЛОГИЧЕСКОЕ ОБОРУДОВАНИЕ</t>
        </is>
      </c>
      <c r="C11" s="499" t="n"/>
      <c r="D11" s="499" t="n"/>
      <c r="E11" s="499" t="n"/>
      <c r="F11" s="499" t="n"/>
      <c r="G11" s="500" t="n"/>
    </row>
    <row r="12">
      <c r="A12" s="434" t="n">
        <v>1</v>
      </c>
      <c r="B12" s="441">
        <f>'Прил.5 Расчет СМР и ОБ'!B92</f>
        <v/>
      </c>
      <c r="C12" s="441">
        <f>'Прил.5 Расчет СМР и ОБ'!C92</f>
        <v/>
      </c>
      <c r="D12" s="434">
        <f>'Прил.5 Расчет СМР и ОБ'!D92</f>
        <v/>
      </c>
      <c r="E12" s="347">
        <f>'Прил.5 Расчет СМР и ОБ'!E92</f>
        <v/>
      </c>
      <c r="F12" s="453">
        <f>'Прил.5 Расчет СМР и ОБ'!F92</f>
        <v/>
      </c>
      <c r="G12" s="339">
        <f>ROUND(E12*F12,2)</f>
        <v/>
      </c>
    </row>
    <row r="13" ht="25.5" customHeight="1" s="381">
      <c r="A13" s="434" t="n">
        <v>2</v>
      </c>
      <c r="B13" s="441">
        <f>'Прил.5 Расчет СМР и ОБ'!B94</f>
        <v/>
      </c>
      <c r="C13" s="441">
        <f>'Прил.5 Расчет СМР и ОБ'!C94</f>
        <v/>
      </c>
      <c r="D13" s="434" t="inlineStr">
        <is>
          <t>1 фазн. компл.</t>
        </is>
      </c>
      <c r="E13" s="347">
        <f>'Прил.5 Расчет СМР и ОБ'!E94</f>
        <v/>
      </c>
      <c r="F13" s="453">
        <f>'Прил.5 Расчет СМР и ОБ'!F94</f>
        <v/>
      </c>
      <c r="G13" s="339">
        <f>'Прил.5 Расчет СМР и ОБ'!G94</f>
        <v/>
      </c>
    </row>
    <row r="14" ht="25.5" customHeight="1" s="381">
      <c r="A14" s="434" t="n">
        <v>3</v>
      </c>
      <c r="B14" s="441">
        <f>'Прил.5 Расчет СМР и ОБ'!B95</f>
        <v/>
      </c>
      <c r="C14" s="441">
        <f>'Прил.5 Расчет СМР и ОБ'!C95</f>
        <v/>
      </c>
      <c r="D14" s="434" t="inlineStr">
        <is>
          <t>1 фазн. компл.</t>
        </is>
      </c>
      <c r="E14" s="347">
        <f>'Прил.5 Расчет СМР и ОБ'!E95</f>
        <v/>
      </c>
      <c r="F14" s="453">
        <f>'Прил.5 Расчет СМР и ОБ'!F95</f>
        <v/>
      </c>
      <c r="G14" s="339">
        <f>'Прил.5 Расчет СМР и ОБ'!G95</f>
        <v/>
      </c>
    </row>
    <row r="15" ht="25.5" customHeight="1" s="381">
      <c r="A15" s="434" t="n">
        <v>4</v>
      </c>
      <c r="B15" s="441">
        <f>'Прил.5 Расчет СМР и ОБ'!B96</f>
        <v/>
      </c>
      <c r="C15" s="441">
        <f>'Прил.5 Расчет СМР и ОБ'!C96</f>
        <v/>
      </c>
      <c r="D15" s="434" t="inlineStr">
        <is>
          <t>1 фазн. компл.</t>
        </is>
      </c>
      <c r="E15" s="347">
        <f>'Прил.5 Расчет СМР и ОБ'!E96</f>
        <v/>
      </c>
      <c r="F15" s="453">
        <f>'Прил.5 Расчет СМР и ОБ'!F96</f>
        <v/>
      </c>
      <c r="G15" s="339">
        <f>'Прил.5 Расчет СМР и ОБ'!G96</f>
        <v/>
      </c>
    </row>
    <row r="16" ht="25.5" customHeight="1" s="381">
      <c r="A16" s="434" t="n"/>
      <c r="B16" s="441" t="n"/>
      <c r="C16" s="441" t="inlineStr">
        <is>
          <t>ИТОГО ТЕХНОЛОГИЧЕСКОЕ ОБОРУДОВАНИЕ</t>
        </is>
      </c>
      <c r="D16" s="441" t="n"/>
      <c r="E16" s="453" t="n"/>
      <c r="F16" s="443" t="n"/>
      <c r="G16" s="339">
        <f>SUM(G12:G15)</f>
        <v/>
      </c>
    </row>
    <row r="17" ht="19.5" customHeight="1" s="381">
      <c r="A17" s="434" t="n"/>
      <c r="B17" s="441" t="n"/>
      <c r="C17" s="441" t="inlineStr">
        <is>
          <t>Всего по разделу «Оборудование»</t>
        </is>
      </c>
      <c r="D17" s="441" t="n"/>
      <c r="E17" s="453" t="n"/>
      <c r="F17" s="443" t="n"/>
      <c r="G17" s="339">
        <f>G10+G16</f>
        <v/>
      </c>
    </row>
    <row r="18">
      <c r="A18" s="380" t="n"/>
      <c r="B18" s="151" t="n"/>
      <c r="C18" s="380" t="n"/>
      <c r="D18" s="380" t="n"/>
      <c r="E18" s="380" t="n"/>
      <c r="F18" s="380" t="n"/>
      <c r="G18" s="380" t="n"/>
    </row>
    <row r="19">
      <c r="A19" s="378" t="inlineStr">
        <is>
          <t>Составил ______________________    Д.Ю. Нефедова</t>
        </is>
      </c>
      <c r="B19" s="379" t="n"/>
      <c r="C19" s="379" t="n"/>
      <c r="D19" s="380" t="n"/>
      <c r="E19" s="380" t="n"/>
      <c r="F19" s="380" t="n"/>
      <c r="G19" s="380" t="n"/>
    </row>
    <row r="20">
      <c r="A20" s="402" t="inlineStr">
        <is>
          <t xml:space="preserve">                         (подпись, инициалы, фамилия)</t>
        </is>
      </c>
      <c r="B20" s="379" t="n"/>
      <c r="C20" s="379" t="n"/>
      <c r="D20" s="380" t="n"/>
      <c r="E20" s="380" t="n"/>
      <c r="F20" s="380" t="n"/>
      <c r="G20" s="380" t="n"/>
    </row>
    <row r="21">
      <c r="A21" s="378" t="n"/>
      <c r="B21" s="379" t="n"/>
      <c r="C21" s="379" t="n"/>
      <c r="D21" s="380" t="n"/>
      <c r="E21" s="380" t="n"/>
      <c r="F21" s="380" t="n"/>
      <c r="G21" s="380" t="n"/>
    </row>
    <row r="22">
      <c r="A22" s="378" t="inlineStr">
        <is>
          <t>Проверил ______________________        А.В. Костянецкая</t>
        </is>
      </c>
      <c r="B22" s="379" t="n"/>
      <c r="C22" s="379" t="n"/>
      <c r="D22" s="380" t="n"/>
      <c r="E22" s="380" t="n"/>
      <c r="F22" s="380" t="n"/>
      <c r="G22" s="380" t="n"/>
    </row>
    <row r="23">
      <c r="A23" s="402" t="inlineStr">
        <is>
          <t xml:space="preserve">                        (подпись, инициалы, фамилия)</t>
        </is>
      </c>
      <c r="B23" s="379" t="n"/>
      <c r="C23" s="379" t="n"/>
      <c r="D23" s="380" t="n"/>
      <c r="E23" s="380" t="n"/>
      <c r="F23" s="380" t="n"/>
      <c r="G23" s="3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81" min="1" max="1"/>
    <col width="29.7109375" customWidth="1" style="381" min="2" max="2"/>
    <col width="39.140625" customWidth="1" style="381" min="3" max="3"/>
    <col width="24.5703125" customWidth="1" style="381" min="4" max="4"/>
    <col width="24.85546875" customWidth="1" style="381" min="5" max="5"/>
    <col width="8.85546875" customWidth="1" style="381" min="6" max="6"/>
  </cols>
  <sheetData>
    <row r="1">
      <c r="B1" s="378" t="n"/>
      <c r="C1" s="378" t="n"/>
      <c r="D1" s="449" t="inlineStr">
        <is>
          <t>Приложение №7</t>
        </is>
      </c>
    </row>
    <row r="2">
      <c r="A2" s="449" t="n"/>
      <c r="B2" s="449" t="n"/>
      <c r="C2" s="449" t="n"/>
      <c r="D2" s="449" t="n"/>
    </row>
    <row r="3" ht="24.75" customHeight="1" s="381">
      <c r="A3" s="404" t="inlineStr">
        <is>
          <t>Расчет показателя УНЦ</t>
        </is>
      </c>
    </row>
    <row r="4" ht="24.75" customHeight="1" s="381">
      <c r="A4" s="404" t="n"/>
      <c r="B4" s="404" t="n"/>
      <c r="C4" s="404" t="n"/>
      <c r="D4" s="404" t="n"/>
    </row>
    <row r="5" ht="51" customHeight="1" s="381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</f>
        <v/>
      </c>
    </row>
    <row r="6" ht="19.9" customHeight="1" s="381">
      <c r="A6" s="407" t="inlineStr">
        <is>
          <t>Единица измерения  — 1 км</t>
        </is>
      </c>
      <c r="D6" s="407" t="n"/>
    </row>
    <row r="7">
      <c r="A7" s="378" t="n"/>
      <c r="B7" s="378" t="n"/>
      <c r="C7" s="378" t="n"/>
      <c r="D7" s="378" t="n"/>
    </row>
    <row r="8" ht="14.45" customHeight="1" s="381">
      <c r="A8" s="420" t="inlineStr">
        <is>
          <t>Код показателя</t>
        </is>
      </c>
      <c r="B8" s="420" t="inlineStr">
        <is>
          <t>Наименование показателя</t>
        </is>
      </c>
      <c r="C8" s="420" t="inlineStr">
        <is>
          <t>Наименование РМ, входящих в состав показателя</t>
        </is>
      </c>
      <c r="D8" s="420" t="inlineStr">
        <is>
          <t>Норматив цены на 01.01.2023, тыс.руб.</t>
        </is>
      </c>
    </row>
    <row r="9" ht="15" customHeight="1" s="381">
      <c r="A9" s="502" t="n"/>
      <c r="B9" s="502" t="n"/>
      <c r="C9" s="502" t="n"/>
      <c r="D9" s="502" t="n"/>
    </row>
    <row r="10">
      <c r="A10" s="434" t="n">
        <v>1</v>
      </c>
      <c r="B10" s="434" t="n">
        <v>2</v>
      </c>
      <c r="C10" s="434" t="n">
        <v>3</v>
      </c>
      <c r="D10" s="434" t="n">
        <v>4</v>
      </c>
    </row>
    <row r="11" ht="25.5" customHeight="1" s="381">
      <c r="A11" s="434" t="inlineStr">
        <is>
          <t>Т2-06-3</t>
        </is>
      </c>
      <c r="B11" s="434" t="inlineStr">
        <is>
          <t>УНЦ ячейки трансформатора 150 - 500 кВ</t>
        </is>
      </c>
      <c r="C11" s="376">
        <f>D5</f>
        <v/>
      </c>
      <c r="D11" s="377">
        <f>'Прил.4 РМ'!C41/1000</f>
        <v/>
      </c>
      <c r="E11" s="236" t="n"/>
    </row>
    <row r="12">
      <c r="A12" s="380" t="n"/>
      <c r="B12" s="151" t="n"/>
      <c r="C12" s="380" t="n"/>
      <c r="D12" s="380" t="n"/>
    </row>
    <row r="13" s="381">
      <c r="A13" s="378" t="inlineStr">
        <is>
          <t>Составил ______________________      Д.Ю. Нефедова</t>
        </is>
      </c>
      <c r="B13" s="379" t="n"/>
      <c r="C13" s="379" t="n"/>
      <c r="D13" s="380" t="n"/>
    </row>
    <row r="14">
      <c r="A14" s="402" t="inlineStr">
        <is>
          <t xml:space="preserve">                         (подпись, инициалы, фамилия)</t>
        </is>
      </c>
      <c r="B14" s="379" t="n"/>
      <c r="C14" s="379" t="n"/>
      <c r="D14" s="380" t="n"/>
    </row>
    <row r="15">
      <c r="A15" s="378" t="n"/>
      <c r="B15" s="379" t="n"/>
      <c r="C15" s="379" t="n"/>
      <c r="D15" s="380" t="n"/>
    </row>
    <row r="16">
      <c r="A16" s="378" t="inlineStr">
        <is>
          <t>Проверил ______________________        А.В. Костянецкая</t>
        </is>
      </c>
      <c r="B16" s="379" t="n"/>
      <c r="C16" s="379" t="n"/>
      <c r="D16" s="380" t="n"/>
    </row>
    <row r="17">
      <c r="A17" s="402" t="inlineStr">
        <is>
          <t xml:space="preserve">                        (подпись, инициалы, фамилия)</t>
        </is>
      </c>
      <c r="B17" s="379" t="n"/>
      <c r="C17" s="379" t="n"/>
      <c r="D17" s="3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81" min="1" max="1"/>
    <col width="40.7109375" customWidth="1" style="381" min="2" max="2"/>
    <col width="37" customWidth="1" style="381" min="3" max="3"/>
    <col width="32" customWidth="1" style="381" min="4" max="4"/>
    <col width="9.140625" customWidth="1" style="381" min="5" max="5"/>
  </cols>
  <sheetData>
    <row r="4" ht="15.75" customHeight="1" s="381">
      <c r="B4" s="411" t="inlineStr">
        <is>
          <t>Приложение № 10</t>
        </is>
      </c>
    </row>
    <row r="5" ht="18.75" customHeight="1" s="381">
      <c r="B5" s="190" t="n"/>
    </row>
    <row r="6" ht="15.75" customHeight="1" s="381">
      <c r="B6" s="412" t="inlineStr">
        <is>
          <t>Используемые индексы изменений сметной стоимости и нормы сопутствующих затрат</t>
        </is>
      </c>
    </row>
    <row r="7">
      <c r="B7" s="455" t="n"/>
    </row>
    <row r="8">
      <c r="B8" s="455" t="n"/>
      <c r="C8" s="455" t="n"/>
      <c r="D8" s="455" t="n"/>
      <c r="E8" s="455" t="n"/>
    </row>
    <row r="9" ht="47.25" customHeight="1" s="381">
      <c r="B9" s="420" t="inlineStr">
        <is>
          <t>Наименование индекса / норм сопутствующих затрат</t>
        </is>
      </c>
      <c r="C9" s="420" t="inlineStr">
        <is>
          <t>Дата применения и обоснование индекса / норм сопутствующих затрат</t>
        </is>
      </c>
      <c r="D9" s="420" t="inlineStr">
        <is>
          <t>Размер индекса / норма сопутствующих затрат</t>
        </is>
      </c>
    </row>
    <row r="10" ht="15.75" customHeight="1" s="381">
      <c r="B10" s="420" t="n">
        <v>1</v>
      </c>
      <c r="C10" s="420" t="n">
        <v>2</v>
      </c>
      <c r="D10" s="420" t="n">
        <v>3</v>
      </c>
    </row>
    <row r="11" ht="45" customHeight="1" s="381">
      <c r="B11" s="420" t="inlineStr">
        <is>
          <t xml:space="preserve">Индекс изменения сметной стоимости на 1 квартал 2023 года. ОЗП </t>
        </is>
      </c>
      <c r="C11" s="420" t="inlineStr">
        <is>
          <t>Письмо Минстроя России от 30.03.2023г. №17106-ИФ/09  прил.1</t>
        </is>
      </c>
      <c r="D11" s="420" t="n">
        <v>44.29</v>
      </c>
    </row>
    <row r="12" ht="29.25" customHeight="1" s="381">
      <c r="B12" s="420" t="inlineStr">
        <is>
          <t>Индекс изменения сметной стоимости на 1 квартал 2023 года. ЭМ</t>
        </is>
      </c>
      <c r="C12" s="420" t="inlineStr">
        <is>
          <t>Письмо Минстроя России от 30.03.2023г. №17106-ИФ/09  прил.1</t>
        </is>
      </c>
      <c r="D12" s="420" t="n">
        <v>13.47</v>
      </c>
    </row>
    <row r="13" ht="29.25" customHeight="1" s="381">
      <c r="B13" s="420" t="inlineStr">
        <is>
          <t>Индекс изменения сметной стоимости на 1 квартал 2023 года. МАТ</t>
        </is>
      </c>
      <c r="C13" s="420" t="inlineStr">
        <is>
          <t>Письмо Минстроя России от 30.03.2023г. №17106-ИФ/09  прил.1</t>
        </is>
      </c>
      <c r="D13" s="420" t="n">
        <v>8.039999999999999</v>
      </c>
    </row>
    <row r="14" ht="30.75" customHeight="1" s="381">
      <c r="B14" s="42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20" t="n">
        <v>6.26</v>
      </c>
    </row>
    <row r="15" ht="89.25" customHeight="1" s="381">
      <c r="B15" s="420" t="inlineStr">
        <is>
          <t>Временные здания и сооружения</t>
        </is>
      </c>
      <c r="C15" s="42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81">
      <c r="B16" s="420" t="inlineStr">
        <is>
          <t>Дополнительные затраты при производстве строительно-монтажных работ в зимнее время</t>
        </is>
      </c>
      <c r="C16" s="42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81">
      <c r="B17" s="420" t="inlineStr">
        <is>
          <t>Строительный контроль</t>
        </is>
      </c>
      <c r="C17" s="420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81">
      <c r="B18" s="420" t="inlineStr">
        <is>
          <t>Авторский надзор - 0,2%</t>
        </is>
      </c>
      <c r="C18" s="420" t="inlineStr">
        <is>
          <t>Приказ от 4.08.2020 № 421/пр п.173</t>
        </is>
      </c>
      <c r="D18" s="193" t="n">
        <v>0.002</v>
      </c>
    </row>
    <row r="19" ht="24" customHeight="1" s="381">
      <c r="B19" s="420" t="inlineStr">
        <is>
          <t>Непредвиденные расходы</t>
        </is>
      </c>
      <c r="C19" s="420" t="inlineStr">
        <is>
          <t>Приказ от 4.08.2020 № 421/пр п.179</t>
        </is>
      </c>
      <c r="D19" s="193" t="n">
        <v>0.03</v>
      </c>
    </row>
    <row r="20" ht="18.75" customHeight="1" s="381">
      <c r="B20" s="394" t="n"/>
    </row>
    <row r="21" ht="18.75" customHeight="1" s="381">
      <c r="B21" s="394" t="n"/>
    </row>
    <row r="22" ht="18.75" customHeight="1" s="381">
      <c r="B22" s="394" t="n"/>
    </row>
    <row r="23" ht="18.75" customHeight="1" s="381">
      <c r="B23" s="394" t="n"/>
    </row>
    <row r="26">
      <c r="B26" s="378" t="inlineStr">
        <is>
          <t>Составил ______________________        Д.Ю. Нефедова</t>
        </is>
      </c>
      <c r="C26" s="379" t="n"/>
    </row>
    <row r="27">
      <c r="B27" s="402" t="inlineStr">
        <is>
          <t xml:space="preserve">                         (подпись, инициалы, фамилия)</t>
        </is>
      </c>
      <c r="C27" s="379" t="n"/>
    </row>
    <row r="28">
      <c r="B28" s="378" t="n"/>
      <c r="C28" s="379" t="n"/>
    </row>
    <row r="29">
      <c r="B29" s="378" t="inlineStr">
        <is>
          <t>Проверил ______________________        А.В. Костянецкая</t>
        </is>
      </c>
      <c r="C29" s="379" t="n"/>
    </row>
    <row r="30">
      <c r="B30" s="402" t="inlineStr">
        <is>
          <t xml:space="preserve">                        (подпись, инициалы, фамилия)</t>
        </is>
      </c>
      <c r="C30" s="3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81" min="1" max="1"/>
    <col width="44.85546875" customWidth="1" style="381" min="2" max="2"/>
    <col width="13" customWidth="1" style="381" min="3" max="3"/>
    <col width="22.85546875" customWidth="1" style="381" min="4" max="4"/>
    <col width="21.5703125" customWidth="1" style="381" min="5" max="5"/>
    <col width="43.85546875" customWidth="1" style="381" min="6" max="6"/>
    <col width="9.140625" customWidth="1" style="381" min="7" max="7"/>
  </cols>
  <sheetData>
    <row r="2" ht="17.25" customHeight="1" s="381">
      <c r="A2" s="41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81">
      <c r="A4" s="173" t="inlineStr">
        <is>
          <t>Составлен в уровне цен на 01.01.2023 г.</t>
        </is>
      </c>
      <c r="B4" s="391" t="n"/>
      <c r="C4" s="391" t="n"/>
      <c r="D4" s="391" t="n"/>
      <c r="E4" s="391" t="n"/>
      <c r="F4" s="391" t="n"/>
      <c r="G4" s="391" t="n"/>
    </row>
    <row r="5" ht="15.75" customHeight="1" s="38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91" t="n"/>
    </row>
    <row r="6" ht="15.75" customHeight="1" s="38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91" t="n"/>
    </row>
    <row r="7" ht="110.25" customHeight="1" s="38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0" t="inlineStr">
        <is>
          <t>С1ср</t>
        </is>
      </c>
      <c r="D7" s="420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91" t="n"/>
    </row>
    <row r="8" ht="31.5" customHeight="1" s="38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20" t="inlineStr">
        <is>
          <t>tср</t>
        </is>
      </c>
      <c r="D8" s="420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81">
      <c r="A9" s="176" t="inlineStr">
        <is>
          <t>1.3</t>
        </is>
      </c>
      <c r="B9" s="180" t="inlineStr">
        <is>
          <t>Коэффициент увеличения</t>
        </is>
      </c>
      <c r="C9" s="420" t="inlineStr">
        <is>
          <t>Кув</t>
        </is>
      </c>
      <c r="D9" s="420" t="inlineStr">
        <is>
          <t>-</t>
        </is>
      </c>
      <c r="E9" s="179" t="n">
        <v>1</v>
      </c>
      <c r="F9" s="180" t="n"/>
      <c r="G9" s="182" t="n"/>
    </row>
    <row r="10" ht="15.75" customHeight="1" s="381">
      <c r="A10" s="176" t="inlineStr">
        <is>
          <t>1.4</t>
        </is>
      </c>
      <c r="B10" s="180" t="inlineStr">
        <is>
          <t>Средний разряд работ</t>
        </is>
      </c>
      <c r="C10" s="420" t="n"/>
      <c r="D10" s="420" t="n"/>
      <c r="E10" s="183" t="n">
        <v>3.8</v>
      </c>
      <c r="F10" s="180" t="inlineStr">
        <is>
          <t>РТМ</t>
        </is>
      </c>
      <c r="G10" s="182" t="n"/>
    </row>
    <row r="11" ht="78.75" customHeight="1" s="38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20" t="inlineStr">
        <is>
          <t>КТ</t>
        </is>
      </c>
      <c r="D11" s="420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91" t="n"/>
    </row>
    <row r="12" ht="78.75" customHeight="1" s="381">
      <c r="A12" s="176" t="inlineStr">
        <is>
          <t>1.6</t>
        </is>
      </c>
      <c r="B12" s="397" t="inlineStr">
        <is>
          <t>Коэффициент инфляции, определяемый поквартально</t>
        </is>
      </c>
      <c r="C12" s="420" t="inlineStr">
        <is>
          <t>Кинф</t>
        </is>
      </c>
      <c r="D12" s="42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8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2025-01-24T12:16:53Z</dcterms:modified>
  <cp:lastModifiedBy>Nikolay Ivanov</cp:lastModifiedBy>
  <cp:lastPrinted>2023-11-27T09:01:07Z</cp:lastPrinted>
</cp:coreProperties>
</file>