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30" sqref="D29:D30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2" t="n"/>
      <c r="C6" s="282" t="n"/>
      <c r="D6" s="282" t="n"/>
    </row>
    <row r="7" ht="34.5" customHeight="1" s="327">
      <c r="B7" s="361" t="inlineStr">
        <is>
          <t>Наименование разрабатываемого показателя УНЦ - Ячейка двухобмоточного трансформатора Т110/НН, мощность 32 МВА</t>
        </is>
      </c>
    </row>
    <row r="8" ht="31.7" customHeight="1" s="327">
      <c r="B8" s="361" t="inlineStr">
        <is>
          <t>Сопоставимый уровень цен: 1 кв. 2012 г.</t>
        </is>
      </c>
    </row>
    <row r="9" ht="15.75" customHeight="1" s="327">
      <c r="B9" s="361" t="inlineStr">
        <is>
          <t>Единица измерения  — 1 ячейка</t>
        </is>
      </c>
    </row>
    <row r="10">
      <c r="B10" s="361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56" t="n"/>
    </row>
    <row r="12" ht="96.75" customHeight="1" s="327">
      <c r="B12" s="363" t="n">
        <v>1</v>
      </c>
      <c r="C12" s="345" t="inlineStr">
        <is>
          <t>Наименование объекта-представителя</t>
        </is>
      </c>
      <c r="D12" s="363" t="inlineStr">
        <is>
          <t>ПС 110 кВ Пазелы (МРСК Центра и Приволжья)</t>
        </is>
      </c>
    </row>
    <row r="13">
      <c r="B13" s="363" t="n">
        <v>2</v>
      </c>
      <c r="C13" s="345" t="inlineStr">
        <is>
          <t>Наименование субъекта Российской Федерации</t>
        </is>
      </c>
      <c r="D13" s="363" t="inlineStr">
        <is>
          <t>Удмуртская республика</t>
        </is>
      </c>
    </row>
    <row r="14">
      <c r="B14" s="363" t="n">
        <v>3</v>
      </c>
      <c r="C14" s="345" t="inlineStr">
        <is>
          <t>Климатический район и подрайон</t>
        </is>
      </c>
      <c r="D14" s="363" t="inlineStr">
        <is>
          <t>IIВ</t>
        </is>
      </c>
    </row>
    <row r="15">
      <c r="B15" s="363" t="n">
        <v>4</v>
      </c>
      <c r="C15" s="345" t="inlineStr">
        <is>
          <t>Мощность объекта</t>
        </is>
      </c>
      <c r="D15" s="363" t="n">
        <v>2</v>
      </c>
    </row>
    <row r="16" ht="116.45" customHeight="1" s="327">
      <c r="B16" s="36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3" t="inlineStr">
        <is>
          <t>ТРДН-32000/110</t>
        </is>
      </c>
    </row>
    <row r="17" ht="79.5" customHeight="1" s="327">
      <c r="B17" s="36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5" t="inlineStr">
        <is>
          <t>строительно-монтажные работы</t>
        </is>
      </c>
      <c r="D18" s="306" t="n">
        <v>9844.02</v>
      </c>
    </row>
    <row r="19" ht="15.75" customHeight="1" s="327">
      <c r="B19" s="255" t="inlineStr">
        <is>
          <t>6.2</t>
        </is>
      </c>
      <c r="C19" s="345" t="inlineStr">
        <is>
          <t>оборудование и инвентарь</t>
        </is>
      </c>
      <c r="D19" s="306" t="n">
        <v>27175.65</v>
      </c>
    </row>
    <row r="20" ht="16.5" customHeight="1" s="327">
      <c r="B20" s="255" t="inlineStr">
        <is>
          <t>6.3</t>
        </is>
      </c>
      <c r="C20" s="345" t="inlineStr">
        <is>
          <t>пусконаладочные работы</t>
        </is>
      </c>
      <c r="D20" s="306">
        <f>ROUND(D19*7%*0.8,2)</f>
        <v/>
      </c>
    </row>
    <row r="21" ht="35.4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D18*3.9%+(D18+D18*3.9%)*3.2%</f>
        <v/>
      </c>
    </row>
    <row r="22">
      <c r="B22" s="363" t="n">
        <v>7</v>
      </c>
      <c r="C22" s="254" t="inlineStr">
        <is>
          <t>Сопоставимый уровень цен</t>
        </is>
      </c>
      <c r="D22" s="341" t="inlineStr">
        <is>
          <t>1 кв. 2012 г.</t>
        </is>
      </c>
      <c r="E22" s="252" t="n"/>
    </row>
    <row r="23" ht="123" customHeight="1" s="327">
      <c r="B23" s="363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27">
      <c r="B24" s="36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2" customHeight="1" s="327">
      <c r="B25" s="363" t="n">
        <v>10</v>
      </c>
      <c r="C25" s="345" t="inlineStr">
        <is>
          <t>Примечание</t>
        </is>
      </c>
      <c r="D25" s="363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0" sqref="G20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9" t="inlineStr">
        <is>
          <t>Приложение № 2</t>
        </is>
      </c>
      <c r="K3" s="248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83" t="n"/>
    </row>
    <row r="9" ht="15.75" customHeight="1" s="327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7">
      <c r="B10" s="446" t="n"/>
      <c r="C10" s="446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1 кв. 2012г., тыс. руб.</t>
        </is>
      </c>
      <c r="G10" s="444" t="n"/>
      <c r="H10" s="444" t="n"/>
      <c r="I10" s="444" t="n"/>
      <c r="J10" s="445" t="n"/>
    </row>
    <row r="11" ht="31.7" customHeight="1" s="327">
      <c r="B11" s="447" t="n"/>
      <c r="C11" s="447" t="n"/>
      <c r="D11" s="447" t="n"/>
      <c r="E11" s="447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62.45" customHeight="1" s="327">
      <c r="B12" s="363" t="n">
        <v>1</v>
      </c>
      <c r="C12" s="363" t="inlineStr">
        <is>
          <t>ТРДН-32000/110</t>
        </is>
      </c>
      <c r="D12" s="344" t="inlineStr">
        <is>
          <t>02-01-01</t>
        </is>
      </c>
      <c r="E12" s="345" t="inlineStr">
        <is>
          <t>2 этап  Установка главных трансформаторов 110 кВ.</t>
        </is>
      </c>
      <c r="F12" s="346" t="n"/>
      <c r="G12" s="347">
        <f>9844020.6723/1000</f>
        <v/>
      </c>
      <c r="H12" s="347">
        <f>27175650.1892/1000</f>
        <v/>
      </c>
      <c r="I12" s="347" t="n"/>
      <c r="J12" s="347">
        <f>SUM(F12:I12)</f>
        <v/>
      </c>
    </row>
    <row r="13" ht="15" customHeight="1" s="327">
      <c r="B13" s="364" t="inlineStr">
        <is>
          <t>Всего по объекту:</t>
        </is>
      </c>
      <c r="C13" s="444" t="n"/>
      <c r="D13" s="444" t="n"/>
      <c r="E13" s="445" t="n"/>
      <c r="F13" s="348" t="n"/>
      <c r="G13" s="348">
        <f>SUM(G12:G12)</f>
        <v/>
      </c>
      <c r="H13" s="348">
        <f>SUM(H12:H12)</f>
        <v/>
      </c>
      <c r="I13" s="348" t="n"/>
      <c r="J13" s="348">
        <f>SUM(J12:J12)</f>
        <v/>
      </c>
    </row>
    <row r="14" ht="15.75" customHeight="1" s="327">
      <c r="B14" s="364" t="inlineStr">
        <is>
          <t>Всего по объекту в сопоставимом уровне цен 1 кв. 2012г:</t>
        </is>
      </c>
      <c r="C14" s="444" t="n"/>
      <c r="D14" s="444" t="n"/>
      <c r="E14" s="445" t="n"/>
      <c r="F14" s="348" t="n"/>
      <c r="G14" s="348">
        <f>G13</f>
        <v/>
      </c>
      <c r="H14" s="348">
        <f>H13</f>
        <v/>
      </c>
      <c r="I14" s="348" t="n"/>
      <c r="J14" s="348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2" t="inlineStr">
        <is>
          <t>Составил ______________________     А.П. Николаева</t>
        </is>
      </c>
      <c r="D18" s="339" t="n"/>
      <c r="E18" s="339" t="n"/>
    </row>
    <row r="19" ht="15" customHeight="1" s="327">
      <c r="C19" s="340" t="inlineStr">
        <is>
          <t xml:space="preserve">                         (подпись, инициалы, фамилия)</t>
        </is>
      </c>
      <c r="D19" s="339" t="n"/>
      <c r="E19" s="339" t="n"/>
    </row>
    <row r="20" ht="15" customHeight="1" s="327">
      <c r="C20" s="332" t="n"/>
      <c r="D20" s="339" t="n"/>
      <c r="E20" s="339" t="n"/>
    </row>
    <row r="21" ht="15" customHeight="1" s="327">
      <c r="C21" s="332" t="inlineStr">
        <is>
          <t>Проверил ______________________        А.В. Костянецкая</t>
        </is>
      </c>
      <c r="D21" s="339" t="n"/>
      <c r="E21" s="339" t="n"/>
    </row>
    <row r="22" ht="15" customHeight="1" s="327">
      <c r="C22" s="340" t="inlineStr">
        <is>
          <t xml:space="preserve">                        (подпись, инициалы, фамилия)</t>
        </is>
      </c>
      <c r="D22" s="339" t="n"/>
      <c r="E22" s="339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26" zoomScale="55" zoomScaleSheetLayoutView="55" workbookViewId="0">
      <selection activeCell="F197" sqref="F197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7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9" t="inlineStr">
        <is>
          <t xml:space="preserve">Приложение № 3 </t>
        </is>
      </c>
    </row>
    <row r="4">
      <c r="A4" s="360" t="inlineStr">
        <is>
          <t>Объектная ресурсная ведомость</t>
        </is>
      </c>
    </row>
    <row r="5" ht="18.75" customHeight="1" s="327">
      <c r="A5" s="303" t="n"/>
      <c r="B5" s="303" t="n"/>
      <c r="C5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1" t="n"/>
    </row>
    <row r="7">
      <c r="A7" s="365" t="inlineStr">
        <is>
          <t>Наименование разрабатываемого показателя УНЦ - Ячейка двухобмоточного трансформатора Т110/НН, мощность 32 МВА</t>
        </is>
      </c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7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5" t="n"/>
    </row>
    <row r="10" ht="40.7" customHeight="1" s="327">
      <c r="A10" s="447" t="n"/>
      <c r="B10" s="447" t="n"/>
      <c r="C10" s="447" t="n"/>
      <c r="D10" s="447" t="n"/>
      <c r="E10" s="447" t="n"/>
      <c r="F10" s="447" t="n"/>
      <c r="G10" s="363" t="inlineStr">
        <is>
          <t>на ед.изм.</t>
        </is>
      </c>
      <c r="H10" s="363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260">
      <c r="A12" s="368" t="inlineStr">
        <is>
          <t>Затраты труда рабочих</t>
        </is>
      </c>
      <c r="B12" s="444" t="n"/>
      <c r="C12" s="444" t="n"/>
      <c r="D12" s="444" t="n"/>
      <c r="E12" s="445" t="n"/>
      <c r="F12" s="291">
        <f>SUM(F13:F28)</f>
        <v/>
      </c>
      <c r="G12" s="293" t="n"/>
      <c r="H12" s="291">
        <f>SUM(H13:H28)</f>
        <v/>
      </c>
    </row>
    <row r="13">
      <c r="A13" s="399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9" t="inlineStr">
        <is>
          <t>чел.-ч</t>
        </is>
      </c>
      <c r="F13" s="302" t="n">
        <v>7389.78</v>
      </c>
      <c r="G13" s="301" t="n">
        <v>9.619999999999999</v>
      </c>
      <c r="H13" s="301">
        <f>ROUND(F13*G13,2)</f>
        <v/>
      </c>
      <c r="M13" s="304">
        <f>(SUM(K13:K28)/F12)</f>
        <v/>
      </c>
    </row>
    <row r="14">
      <c r="A14" s="399" t="n">
        <v>2</v>
      </c>
      <c r="B14" s="263" t="n"/>
      <c r="C14" s="297" t="inlineStr">
        <is>
          <t>1-3-3</t>
        </is>
      </c>
      <c r="D14" s="296" t="inlineStr">
        <is>
          <t>Затраты труда рабочих (средний разряд работы 3,3)</t>
        </is>
      </c>
      <c r="E14" s="399" t="inlineStr">
        <is>
          <t>чел.-ч</t>
        </is>
      </c>
      <c r="F14" s="302" t="n">
        <v>2025.79</v>
      </c>
      <c r="G14" s="301" t="n">
        <v>8.859999999999999</v>
      </c>
      <c r="H14" s="301">
        <f>ROUND(F14*G14,2)</f>
        <v/>
      </c>
    </row>
    <row r="15">
      <c r="A15" s="399" t="n">
        <v>3</v>
      </c>
      <c r="B15" s="263" t="n"/>
      <c r="C15" s="297" t="inlineStr">
        <is>
          <t>1-2-8</t>
        </is>
      </c>
      <c r="D15" s="296" t="inlineStr">
        <is>
          <t>Затраты труда рабочих (средний разряд работы 2,8)</t>
        </is>
      </c>
      <c r="E15" s="399" t="inlineStr">
        <is>
          <t>чел.-ч</t>
        </is>
      </c>
      <c r="F15" s="302" t="n">
        <v>881.58</v>
      </c>
      <c r="G15" s="301" t="n">
        <v>8.380000000000001</v>
      </c>
      <c r="H15" s="301">
        <f>ROUND(F15*G15,2)</f>
        <v/>
      </c>
    </row>
    <row r="16">
      <c r="A16" s="399" t="n">
        <v>4</v>
      </c>
      <c r="B16" s="263" t="n"/>
      <c r="C16" s="297" t="inlineStr">
        <is>
          <t>1-2-0</t>
        </is>
      </c>
      <c r="D16" s="296" t="inlineStr">
        <is>
          <t>Затраты труда рабочих (средний разряд работы 2,0)</t>
        </is>
      </c>
      <c r="E16" s="399" t="inlineStr">
        <is>
          <t>чел.-ч</t>
        </is>
      </c>
      <c r="F16" s="302" t="n">
        <v>606.53</v>
      </c>
      <c r="G16" s="301" t="n">
        <v>7.8</v>
      </c>
      <c r="H16" s="301">
        <f>ROUND(F16*G16,2)</f>
        <v/>
      </c>
    </row>
    <row r="17">
      <c r="A17" s="399" t="n">
        <v>5</v>
      </c>
      <c r="B17" s="263" t="n"/>
      <c r="C17" s="297" t="inlineStr">
        <is>
          <t>1-3-0</t>
        </is>
      </c>
      <c r="D17" s="296" t="inlineStr">
        <is>
          <t>Затраты труда рабочих (средний разряд работы 3,0)</t>
        </is>
      </c>
      <c r="E17" s="399" t="inlineStr">
        <is>
          <t>чел.-ч</t>
        </is>
      </c>
      <c r="F17" s="302" t="n">
        <v>347.6</v>
      </c>
      <c r="G17" s="301" t="n">
        <v>8.529999999999999</v>
      </c>
      <c r="H17" s="301">
        <f>ROUND(F17*G17,2)</f>
        <v/>
      </c>
    </row>
    <row r="18">
      <c r="A18" s="399" t="n">
        <v>6</v>
      </c>
      <c r="B18" s="263" t="n"/>
      <c r="C18" s="297" t="inlineStr">
        <is>
          <t>1-1-5</t>
        </is>
      </c>
      <c r="D18" s="296" t="inlineStr">
        <is>
          <t>Затраты труда рабочих (средний разряд работы 1,5)</t>
        </is>
      </c>
      <c r="E18" s="399" t="inlineStr">
        <is>
          <t>чел.-ч</t>
        </is>
      </c>
      <c r="F18" s="302" t="n">
        <v>275.19</v>
      </c>
      <c r="G18" s="301" t="n">
        <v>7.5</v>
      </c>
      <c r="H18" s="301">
        <f>ROUND(F18*G18,2)</f>
        <v/>
      </c>
    </row>
    <row r="19">
      <c r="A19" s="399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399" t="inlineStr">
        <is>
          <t>чел.-ч</t>
        </is>
      </c>
      <c r="F19" s="302" t="n">
        <v>168.08</v>
      </c>
      <c r="G19" s="301" t="n">
        <v>9.07</v>
      </c>
      <c r="H19" s="301">
        <f>ROUND(F19*G19,2)</f>
        <v/>
      </c>
    </row>
    <row r="20">
      <c r="A20" s="399" t="n">
        <v>8</v>
      </c>
      <c r="B20" s="263" t="n"/>
      <c r="C20" s="297" t="inlineStr">
        <is>
          <t>1-5-0</t>
        </is>
      </c>
      <c r="D20" s="296" t="inlineStr">
        <is>
          <t>Затраты труда рабочих (средний разряд работы 5,0)</t>
        </is>
      </c>
      <c r="E20" s="399" t="inlineStr">
        <is>
          <t>чел.-ч</t>
        </is>
      </c>
      <c r="F20" s="302" t="n">
        <v>112.22</v>
      </c>
      <c r="G20" s="301" t="n">
        <v>11.09</v>
      </c>
      <c r="H20" s="301">
        <f>ROUND(F20*G20,2)</f>
        <v/>
      </c>
    </row>
    <row r="21">
      <c r="A21" s="399" t="n">
        <v>9</v>
      </c>
      <c r="B21" s="263" t="n"/>
      <c r="C21" s="297" t="inlineStr">
        <is>
          <t>1-3-4</t>
        </is>
      </c>
      <c r="D21" s="296" t="inlineStr">
        <is>
          <t>Затраты труда рабочих (средний разряд работы 3,4)</t>
        </is>
      </c>
      <c r="E21" s="399" t="inlineStr">
        <is>
          <t>чел.-ч</t>
        </is>
      </c>
      <c r="F21" s="302" t="n">
        <v>116.47</v>
      </c>
      <c r="G21" s="301" t="n">
        <v>8.970000000000001</v>
      </c>
      <c r="H21" s="301">
        <f>ROUND(F21*G21,2)</f>
        <v/>
      </c>
    </row>
    <row r="22">
      <c r="A22" s="399" t="n">
        <v>10</v>
      </c>
      <c r="B22" s="263" t="n"/>
      <c r="C22" s="297" t="inlineStr">
        <is>
          <t>1-3-8</t>
        </is>
      </c>
      <c r="D22" s="296" t="inlineStr">
        <is>
          <t>Затраты труда рабочих (средний разряд работы 3,8)</t>
        </is>
      </c>
      <c r="E22" s="399" t="inlineStr">
        <is>
          <t>чел.-ч</t>
        </is>
      </c>
      <c r="F22" s="302" t="n">
        <v>86.5</v>
      </c>
      <c r="G22" s="301" t="n">
        <v>9.4</v>
      </c>
      <c r="H22" s="301">
        <f>ROUND(F22*G22,2)</f>
        <v/>
      </c>
    </row>
    <row r="23">
      <c r="A23" s="399" t="n">
        <v>11</v>
      </c>
      <c r="B23" s="263" t="n"/>
      <c r="C23" s="297" t="inlineStr">
        <is>
          <t>1-4-5</t>
        </is>
      </c>
      <c r="D23" s="296" t="inlineStr">
        <is>
          <t>Затраты труда рабочих (средний разряд работы 4,5)</t>
        </is>
      </c>
      <c r="E23" s="399" t="inlineStr">
        <is>
          <t>чел.-ч</t>
        </is>
      </c>
      <c r="F23" s="302" t="n">
        <v>37.25</v>
      </c>
      <c r="G23" s="301" t="n">
        <v>10.35</v>
      </c>
      <c r="H23" s="301">
        <f>ROUND(F23*G23,2)</f>
        <v/>
      </c>
    </row>
    <row r="24">
      <c r="A24" s="399" t="n">
        <v>12</v>
      </c>
      <c r="B24" s="263" t="n"/>
      <c r="C24" s="297" t="inlineStr">
        <is>
          <t>1-2-5</t>
        </is>
      </c>
      <c r="D24" s="296" t="inlineStr">
        <is>
          <t>Затраты труда рабочих (средний разряд работы 2,5)</t>
        </is>
      </c>
      <c r="E24" s="399" t="inlineStr">
        <is>
          <t>чел.-ч</t>
        </is>
      </c>
      <c r="F24" s="302" t="n">
        <v>28.8</v>
      </c>
      <c r="G24" s="301" t="n">
        <v>8.17</v>
      </c>
      <c r="H24" s="301">
        <f>ROUND(F24*G24,2)</f>
        <v/>
      </c>
    </row>
    <row r="25">
      <c r="A25" s="399" t="n">
        <v>13</v>
      </c>
      <c r="B25" s="263" t="n"/>
      <c r="C25" s="297" t="inlineStr">
        <is>
          <t>1-3-2</t>
        </is>
      </c>
      <c r="D25" s="296" t="inlineStr">
        <is>
          <t>Затраты труда рабочих (средний разряд работы 3,2)</t>
        </is>
      </c>
      <c r="E25" s="399" t="inlineStr">
        <is>
          <t>чел.-ч</t>
        </is>
      </c>
      <c r="F25" s="302" t="n">
        <v>16.31</v>
      </c>
      <c r="G25" s="301" t="n">
        <v>8.74</v>
      </c>
      <c r="H25" s="301">
        <f>ROUND(F25*G25,2)</f>
        <v/>
      </c>
    </row>
    <row r="26">
      <c r="A26" s="399" t="n">
        <v>14</v>
      </c>
      <c r="B26" s="263" t="n"/>
      <c r="C26" s="297" t="inlineStr">
        <is>
          <t>1-3-9</t>
        </is>
      </c>
      <c r="D26" s="296" t="inlineStr">
        <is>
          <t>Затраты труда рабочих (средний разряд работы 3,9)</t>
        </is>
      </c>
      <c r="E26" s="399" t="inlineStr">
        <is>
          <t>чел.-ч</t>
        </is>
      </c>
      <c r="F26" s="302" t="n">
        <v>8.73</v>
      </c>
      <c r="G26" s="301" t="n">
        <v>9.51</v>
      </c>
      <c r="H26" s="301">
        <f>ROUND(F26*G26,2)</f>
        <v/>
      </c>
    </row>
    <row r="27">
      <c r="A27" s="399" t="n">
        <v>15</v>
      </c>
      <c r="B27" s="263" t="n"/>
      <c r="C27" s="297" t="inlineStr">
        <is>
          <t>1-4-4</t>
        </is>
      </c>
      <c r="D27" s="296" t="inlineStr">
        <is>
          <t>Затраты труда рабочих (средний разряд работы 4,4)</t>
        </is>
      </c>
      <c r="E27" s="399" t="inlineStr">
        <is>
          <t>чел.-ч</t>
        </is>
      </c>
      <c r="F27" s="302" t="n">
        <v>4.66</v>
      </c>
      <c r="G27" s="301" t="n">
        <v>10.21</v>
      </c>
      <c r="H27" s="301">
        <f>ROUND(F27*G27,2)</f>
        <v/>
      </c>
    </row>
    <row r="28">
      <c r="A28" s="399" t="n">
        <v>16</v>
      </c>
      <c r="B28" s="263" t="n"/>
      <c r="C28" s="297" t="inlineStr">
        <is>
          <t>1-4-7</t>
        </is>
      </c>
      <c r="D28" s="296" t="inlineStr">
        <is>
          <t>Затраты труда рабочих (средний разряд работы 4,7)</t>
        </is>
      </c>
      <c r="E28" s="399" t="inlineStr">
        <is>
          <t>чел.-ч</t>
        </is>
      </c>
      <c r="F28" s="302" t="n">
        <v>2.78</v>
      </c>
      <c r="G28" s="301" t="n">
        <v>10.65</v>
      </c>
      <c r="H28" s="301">
        <f>ROUND(F28*G28,2)</f>
        <v/>
      </c>
    </row>
    <row r="29">
      <c r="A29" s="367" t="inlineStr">
        <is>
          <t>Затраты труда машинистов</t>
        </is>
      </c>
      <c r="B29" s="444" t="n"/>
      <c r="C29" s="444" t="n"/>
      <c r="D29" s="444" t="n"/>
      <c r="E29" s="445" t="n"/>
      <c r="F29" s="368" t="n"/>
      <c r="G29" s="261" t="n"/>
      <c r="H29" s="291">
        <f>H30</f>
        <v/>
      </c>
    </row>
    <row r="30">
      <c r="A30" s="399" t="n">
        <v>17</v>
      </c>
      <c r="B30" s="369" t="n"/>
      <c r="C30" s="297" t="n">
        <v>2</v>
      </c>
      <c r="D30" s="296" t="inlineStr">
        <is>
          <t>Затраты труда машинистов(справочно)</t>
        </is>
      </c>
      <c r="E30" s="399" t="inlineStr">
        <is>
          <t>чел.-ч</t>
        </is>
      </c>
      <c r="F30" s="302" t="n">
        <v>1664.55</v>
      </c>
      <c r="G30" s="301" t="n"/>
      <c r="H30" s="299" t="n">
        <v>19960.15</v>
      </c>
    </row>
    <row r="31" customFormat="1" s="260">
      <c r="A31" s="368" t="inlineStr">
        <is>
          <t>Машины и механизмы</t>
        </is>
      </c>
      <c r="B31" s="444" t="n"/>
      <c r="C31" s="444" t="n"/>
      <c r="D31" s="444" t="n"/>
      <c r="E31" s="445" t="n"/>
      <c r="F31" s="368" t="n"/>
      <c r="G31" s="261" t="n"/>
      <c r="H31" s="291">
        <f>SUM(H32:H86)</f>
        <v/>
      </c>
    </row>
    <row r="32">
      <c r="A32" s="399" t="n">
        <v>18</v>
      </c>
      <c r="B32" s="369" t="n"/>
      <c r="C32" s="297" t="inlineStr">
        <is>
          <t>91.10.01-002</t>
        </is>
      </c>
      <c r="D32" s="296" t="inlineStr">
        <is>
          <t>Агрегаты наполнительно-опрессовочные: до 300 м3/ч</t>
        </is>
      </c>
      <c r="E32" s="399" t="inlineStr">
        <is>
          <t>маш.час</t>
        </is>
      </c>
      <c r="F32" s="399" t="n">
        <v>275.76</v>
      </c>
      <c r="G32" s="294" t="n">
        <v>287.99</v>
      </c>
      <c r="H32" s="301">
        <f>ROUND(F32*G32,2)</f>
        <v/>
      </c>
      <c r="I32" s="305" t="n"/>
      <c r="J32" s="305" t="n"/>
      <c r="L32" s="305" t="n"/>
    </row>
    <row r="33" ht="25.5" customFormat="1" customHeight="1" s="260">
      <c r="A33" s="399" t="n">
        <v>19</v>
      </c>
      <c r="B33" s="369" t="n"/>
      <c r="C33" s="297" t="inlineStr">
        <is>
          <t>91.06.03-058</t>
        </is>
      </c>
      <c r="D33" s="296" t="inlineStr">
        <is>
          <t>Лебедки электрические тяговым усилием: 156,96 кН (16 т)</t>
        </is>
      </c>
      <c r="E33" s="399" t="inlineStr">
        <is>
          <t>маш.час</t>
        </is>
      </c>
      <c r="F33" s="399" t="n">
        <v>299.4</v>
      </c>
      <c r="G33" s="294" t="n">
        <v>131.44</v>
      </c>
      <c r="H33" s="301">
        <f>ROUND(F33*G33,2)</f>
        <v/>
      </c>
      <c r="I33" s="305" t="n"/>
      <c r="J33" s="305" t="n"/>
      <c r="L33" s="305" t="n"/>
    </row>
    <row r="34" ht="26.45" customHeight="1" s="327">
      <c r="A34" s="399" t="n">
        <v>20</v>
      </c>
      <c r="B34" s="369" t="n"/>
      <c r="C34" s="297" t="inlineStr">
        <is>
          <t>91.05.05-014</t>
        </is>
      </c>
      <c r="D34" s="296" t="inlineStr">
        <is>
          <t>Краны на автомобильном ходу, грузоподъемность 10 т</t>
        </is>
      </c>
      <c r="E34" s="399" t="inlineStr">
        <is>
          <t>маш.час</t>
        </is>
      </c>
      <c r="F34" s="399" t="n">
        <v>339.64</v>
      </c>
      <c r="G34" s="294" t="n">
        <v>111.99</v>
      </c>
      <c r="H34" s="301">
        <f>ROUND(F34*G34,2)</f>
        <v/>
      </c>
      <c r="I34" s="305" t="n"/>
      <c r="J34" s="305" t="n"/>
      <c r="L34" s="305" t="n"/>
    </row>
    <row r="35" ht="38.25" customHeight="1" s="327">
      <c r="A35" s="399" t="n">
        <v>21</v>
      </c>
      <c r="B35" s="369" t="n"/>
      <c r="C35" s="297" t="inlineStr">
        <is>
          <t>91.18.01-007</t>
        </is>
      </c>
      <c r="D35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9" t="inlineStr">
        <is>
          <t>маш.час</t>
        </is>
      </c>
      <c r="F35" s="399" t="n">
        <v>190.61</v>
      </c>
      <c r="G35" s="294" t="n">
        <v>90</v>
      </c>
      <c r="H35" s="301">
        <f>ROUND(F35*G35,2)</f>
        <v/>
      </c>
      <c r="I35" s="305" t="n"/>
      <c r="J35" s="305" t="n"/>
      <c r="L35" s="305" t="n"/>
    </row>
    <row r="36" ht="25.5" customHeight="1" s="327">
      <c r="A36" s="399" t="n">
        <v>22</v>
      </c>
      <c r="B36" s="369" t="n"/>
      <c r="C36" s="297" t="inlineStr">
        <is>
          <t>91.01.05-085</t>
        </is>
      </c>
      <c r="D36" s="296" t="inlineStr">
        <is>
          <t>Экскаваторы одноковшовые дизельные на гусеничном ходу, емкость ковша 0,5 м3</t>
        </is>
      </c>
      <c r="E36" s="399" t="inlineStr">
        <is>
          <t>маш.час</t>
        </is>
      </c>
      <c r="F36" s="399" t="n">
        <v>161.72</v>
      </c>
      <c r="G36" s="294" t="n">
        <v>100</v>
      </c>
      <c r="H36" s="301">
        <f>ROUND(F36*G36,2)</f>
        <v/>
      </c>
      <c r="I36" s="305" t="n"/>
      <c r="J36" s="305" t="n"/>
      <c r="L36" s="305" t="n"/>
    </row>
    <row r="37" ht="51" customHeight="1" s="327">
      <c r="A37" s="399" t="n">
        <v>23</v>
      </c>
      <c r="B37" s="369" t="n"/>
      <c r="C37" s="297" t="inlineStr">
        <is>
          <t>91.21.22-431</t>
        </is>
      </c>
      <c r="D37" s="29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9" t="inlineStr">
        <is>
          <t>маш.час</t>
        </is>
      </c>
      <c r="F37" s="399" t="n">
        <v>668</v>
      </c>
      <c r="G37" s="294" t="n">
        <v>15.65</v>
      </c>
      <c r="H37" s="301">
        <f>ROUND(F37*G37,2)</f>
        <v/>
      </c>
      <c r="I37" s="305" t="n"/>
      <c r="J37" s="305" t="n"/>
      <c r="L37" s="305" t="n"/>
    </row>
    <row r="38" ht="25.5" customHeight="1" s="327">
      <c r="A38" s="399" t="n">
        <v>24</v>
      </c>
      <c r="B38" s="369" t="n"/>
      <c r="C38" s="297" t="inlineStr">
        <is>
          <t>91.21.22-432</t>
        </is>
      </c>
      <c r="D38" s="296" t="inlineStr">
        <is>
          <t>Установка вакуумной обработки трансформаторного масла</t>
        </is>
      </c>
      <c r="E38" s="399" t="inlineStr">
        <is>
          <t>маш.час</t>
        </is>
      </c>
      <c r="F38" s="399" t="n">
        <v>95.28</v>
      </c>
      <c r="G38" s="294" t="n">
        <v>77.03</v>
      </c>
      <c r="H38" s="301">
        <f>ROUND(F38*G38,2)</f>
        <v/>
      </c>
      <c r="I38" s="305" t="n"/>
      <c r="J38" s="305" t="n"/>
    </row>
    <row r="39">
      <c r="A39" s="399" t="n">
        <v>25</v>
      </c>
      <c r="B39" s="369" t="n"/>
      <c r="C39" s="297" t="inlineStr">
        <is>
          <t>91.14.02-001</t>
        </is>
      </c>
      <c r="D39" s="296" t="inlineStr">
        <is>
          <t>Автомобили бортовые, грузоподъемность: до 5 т</t>
        </is>
      </c>
      <c r="E39" s="399" t="inlineStr">
        <is>
          <t>маш.час</t>
        </is>
      </c>
      <c r="F39" s="399" t="n">
        <v>75.26000000000001</v>
      </c>
      <c r="G39" s="294" t="n">
        <v>65.70999999999999</v>
      </c>
      <c r="H39" s="301">
        <f>ROUND(F39*G39,2)</f>
        <v/>
      </c>
      <c r="J39" s="305" t="n"/>
    </row>
    <row r="40">
      <c r="A40" s="399" t="n">
        <v>26</v>
      </c>
      <c r="B40" s="369" t="n"/>
      <c r="C40" s="297" t="inlineStr">
        <is>
          <t>91.19.12-021</t>
        </is>
      </c>
      <c r="D40" s="296" t="inlineStr">
        <is>
          <t>Насос вакуумный: 3,6 м3/мин</t>
        </is>
      </c>
      <c r="E40" s="399" t="inlineStr">
        <is>
          <t>маш.час</t>
        </is>
      </c>
      <c r="F40" s="399" t="n">
        <v>756</v>
      </c>
      <c r="G40" s="294" t="n">
        <v>6.28</v>
      </c>
      <c r="H40" s="301">
        <f>ROUND(F40*G40,2)</f>
        <v/>
      </c>
      <c r="J40" s="305" t="n"/>
    </row>
    <row r="41">
      <c r="A41" s="399" t="n">
        <v>27</v>
      </c>
      <c r="B41" s="369" t="n"/>
      <c r="C41" s="297" t="inlineStr">
        <is>
          <t>91.21.18-011</t>
        </is>
      </c>
      <c r="D41" s="296" t="inlineStr">
        <is>
          <t>Маслоподогреватель</t>
        </is>
      </c>
      <c r="E41" s="399" t="inlineStr">
        <is>
          <t>маш.час</t>
        </is>
      </c>
      <c r="F41" s="399" t="n">
        <v>113.69</v>
      </c>
      <c r="G41" s="294" t="n">
        <v>38.87</v>
      </c>
      <c r="H41" s="301">
        <f>ROUND(F41*G41,2)</f>
        <v/>
      </c>
      <c r="J41" s="305" t="n"/>
    </row>
    <row r="42">
      <c r="A42" s="399" t="n">
        <v>28</v>
      </c>
      <c r="B42" s="369" t="n"/>
      <c r="C42" s="297" t="inlineStr">
        <is>
          <t>91.19.08-004</t>
        </is>
      </c>
      <c r="D42" s="296" t="inlineStr">
        <is>
          <t>Насосы, мощность 4 кВт</t>
        </is>
      </c>
      <c r="E42" s="399" t="inlineStr">
        <is>
          <t>маш.час</t>
        </is>
      </c>
      <c r="F42" s="399" t="n">
        <v>1426.43</v>
      </c>
      <c r="G42" s="294" t="n">
        <v>2.96</v>
      </c>
      <c r="H42" s="301">
        <f>ROUND(F42*G42,2)</f>
        <v/>
      </c>
      <c r="J42" s="305" t="n"/>
    </row>
    <row r="43">
      <c r="A43" s="399" t="n">
        <v>29</v>
      </c>
      <c r="B43" s="369" t="n"/>
      <c r="C43" s="297" t="inlineStr">
        <is>
          <t>91.06.06-042</t>
        </is>
      </c>
      <c r="D43" s="296" t="inlineStr">
        <is>
          <t>Подъемники гидравлические высотой подъема: 10 м</t>
        </is>
      </c>
      <c r="E43" s="399" t="inlineStr">
        <is>
          <t>маш.час</t>
        </is>
      </c>
      <c r="F43" s="399" t="n">
        <v>121.18</v>
      </c>
      <c r="G43" s="294" t="n">
        <v>29.6</v>
      </c>
      <c r="H43" s="301">
        <f>ROUND(F43*G43,2)</f>
        <v/>
      </c>
      <c r="J43" s="305" t="n"/>
    </row>
    <row r="44">
      <c r="A44" s="399" t="n">
        <v>30</v>
      </c>
      <c r="B44" s="369" t="n"/>
      <c r="C44" s="297" t="inlineStr">
        <is>
          <t>91.01.01-034</t>
        </is>
      </c>
      <c r="D44" s="296" t="inlineStr">
        <is>
          <t>Бульдозеры, мощность 59 кВт (80 л.с.)</t>
        </is>
      </c>
      <c r="E44" s="399" t="inlineStr">
        <is>
          <t>маш.час</t>
        </is>
      </c>
      <c r="F44" s="399" t="n">
        <v>54.68</v>
      </c>
      <c r="G44" s="294" t="n">
        <v>59.47</v>
      </c>
      <c r="H44" s="301">
        <f>ROUND(F44*G44,2)</f>
        <v/>
      </c>
      <c r="J44" s="305" t="n"/>
    </row>
    <row r="45">
      <c r="A45" s="399" t="n">
        <v>31</v>
      </c>
      <c r="B45" s="369" t="n"/>
      <c r="C45" s="297" t="inlineStr">
        <is>
          <t>91.05.06-007</t>
        </is>
      </c>
      <c r="D45" s="296" t="inlineStr">
        <is>
          <t>Краны на гусеничном ходу, грузоподъемность 25 т</t>
        </is>
      </c>
      <c r="E45" s="399" t="inlineStr">
        <is>
          <t>маш.час</t>
        </is>
      </c>
      <c r="F45" s="399" t="n">
        <v>22.29</v>
      </c>
      <c r="G45" s="294" t="n">
        <v>120.04</v>
      </c>
      <c r="H45" s="301">
        <f>ROUND(F45*G45,2)</f>
        <v/>
      </c>
      <c r="J45" s="265" t="n"/>
      <c r="L45" s="305" t="n"/>
    </row>
    <row r="46">
      <c r="A46" s="399" t="n">
        <v>32</v>
      </c>
      <c r="B46" s="369" t="n"/>
      <c r="C46" s="297" t="inlineStr">
        <is>
          <t>91.01.01-035</t>
        </is>
      </c>
      <c r="D46" s="296" t="inlineStr">
        <is>
          <t>Бульдозеры, мощность 79 кВт (108 л.с.)</t>
        </is>
      </c>
      <c r="E46" s="399" t="inlineStr">
        <is>
          <t>маш.час</t>
        </is>
      </c>
      <c r="F46" s="399" t="n">
        <v>28.25</v>
      </c>
      <c r="G46" s="294" t="n">
        <v>79.06999999999999</v>
      </c>
      <c r="H46" s="301">
        <f>ROUND(F46*G46,2)</f>
        <v/>
      </c>
      <c r="L46" s="305" t="n"/>
    </row>
    <row r="47">
      <c r="A47" s="399" t="n">
        <v>33</v>
      </c>
      <c r="B47" s="369" t="n"/>
      <c r="C47" s="297" t="inlineStr">
        <is>
          <t>91.21.22-438</t>
        </is>
      </c>
      <c r="D47" s="296" t="inlineStr">
        <is>
          <t>Установка: передвижная цеолитовая</t>
        </is>
      </c>
      <c r="E47" s="399" t="inlineStr">
        <is>
          <t>маш.час</t>
        </is>
      </c>
      <c r="F47" s="399" t="n">
        <v>56.19</v>
      </c>
      <c r="G47" s="294" t="n">
        <v>38.65</v>
      </c>
      <c r="H47" s="301">
        <f>ROUND(F47*G47,2)</f>
        <v/>
      </c>
      <c r="L47" s="305" t="n"/>
    </row>
    <row r="48" ht="25.5" customHeight="1" s="327">
      <c r="A48" s="399" t="n">
        <v>34</v>
      </c>
      <c r="B48" s="369" t="n"/>
      <c r="C48" s="297" t="inlineStr">
        <is>
          <t>91.05.06-012</t>
        </is>
      </c>
      <c r="D48" s="296" t="inlineStr">
        <is>
          <t>Краны на гусеничном ходу, грузоподъемность до 16 т</t>
        </is>
      </c>
      <c r="E48" s="399" t="inlineStr">
        <is>
          <t>маш.час</t>
        </is>
      </c>
      <c r="F48" s="399" t="n">
        <v>16.97</v>
      </c>
      <c r="G48" s="294" t="n">
        <v>96.89</v>
      </c>
      <c r="H48" s="301">
        <f>ROUND(F48*G48,2)</f>
        <v/>
      </c>
    </row>
    <row r="49">
      <c r="A49" s="399" t="n">
        <v>35</v>
      </c>
      <c r="B49" s="369" t="n"/>
      <c r="C49" s="297" t="inlineStr">
        <is>
          <t>91.09.12-101</t>
        </is>
      </c>
      <c r="D49" s="296" t="inlineStr">
        <is>
          <t>Станок рельсорезный</t>
        </is>
      </c>
      <c r="E49" s="399" t="inlineStr">
        <is>
          <t>маш.час</t>
        </is>
      </c>
      <c r="F49" s="399" t="n">
        <v>72.11</v>
      </c>
      <c r="G49" s="294" t="n">
        <v>20</v>
      </c>
      <c r="H49" s="301">
        <f>ROUND(F49*G49,2)</f>
        <v/>
      </c>
    </row>
    <row r="50">
      <c r="A50" s="399" t="n">
        <v>36</v>
      </c>
      <c r="B50" s="369" t="n"/>
      <c r="C50" s="297" t="inlineStr">
        <is>
          <t>91.21.18-031</t>
        </is>
      </c>
      <c r="D50" s="296" t="inlineStr">
        <is>
          <t>Установка: "Суховей"</t>
        </is>
      </c>
      <c r="E50" s="399" t="inlineStr">
        <is>
          <t>маш.час</t>
        </is>
      </c>
      <c r="F50" s="399" t="n">
        <v>82.40000000000001</v>
      </c>
      <c r="G50" s="294" t="n">
        <v>13.49</v>
      </c>
      <c r="H50" s="301">
        <f>ROUND(F50*G50,2)</f>
        <v/>
      </c>
    </row>
    <row r="51">
      <c r="A51" s="399" t="n">
        <v>37</v>
      </c>
      <c r="B51" s="369" t="n"/>
      <c r="C51" s="297" t="inlineStr">
        <is>
          <t>91.16.01-002</t>
        </is>
      </c>
      <c r="D51" s="296" t="inlineStr">
        <is>
          <t>Электростанции передвижные, мощность 4 кВт</t>
        </is>
      </c>
      <c r="E51" s="399" t="inlineStr">
        <is>
          <t>маш.час</t>
        </is>
      </c>
      <c r="F51" s="399" t="n">
        <v>38.38</v>
      </c>
      <c r="G51" s="294" t="n">
        <v>27.11</v>
      </c>
      <c r="H51" s="301">
        <f>ROUND(F51*G51,2)</f>
        <v/>
      </c>
    </row>
    <row r="52" ht="25.5" customHeight="1" s="327">
      <c r="A52" s="399" t="n">
        <v>38</v>
      </c>
      <c r="B52" s="369" t="n"/>
      <c r="C52" s="297" t="inlineStr">
        <is>
          <t>91.17.04-233</t>
        </is>
      </c>
      <c r="D52" s="296" t="inlineStr">
        <is>
          <t>Установки для сварки: ручной дуговой (постоянного тока)</t>
        </is>
      </c>
      <c r="E52" s="399" t="inlineStr">
        <is>
          <t>маш.час</t>
        </is>
      </c>
      <c r="F52" s="399" t="n">
        <v>113.74</v>
      </c>
      <c r="G52" s="294" t="n">
        <v>8.1</v>
      </c>
      <c r="H52" s="301">
        <f>ROUND(F52*G52,2)</f>
        <v/>
      </c>
    </row>
    <row r="53" ht="25.5" customHeight="1" s="327">
      <c r="A53" s="399" t="n">
        <v>39</v>
      </c>
      <c r="B53" s="369" t="n"/>
      <c r="C53" s="297" t="inlineStr">
        <is>
          <t>91.17.04-033</t>
        </is>
      </c>
      <c r="D53" s="296" t="inlineStr">
        <is>
          <t>Агрегаты сварочные двухпостовые для ручной сварки: на тракторе 79 кВт (108 л.с.)</t>
        </is>
      </c>
      <c r="E53" s="399" t="inlineStr">
        <is>
          <t>маш.час</t>
        </is>
      </c>
      <c r="F53" s="399" t="n">
        <v>6.66</v>
      </c>
      <c r="G53" s="294" t="n">
        <v>133.97</v>
      </c>
      <c r="H53" s="301">
        <f>ROUND(F53*G53,2)</f>
        <v/>
      </c>
      <c r="J53" s="265" t="n"/>
      <c r="L53" s="305" t="n"/>
    </row>
    <row r="54" ht="25.5" customFormat="1" customHeight="1" s="260">
      <c r="A54" s="399" t="n">
        <v>40</v>
      </c>
      <c r="B54" s="369" t="n"/>
      <c r="C54" s="297" t="inlineStr">
        <is>
          <t>91.15.02-024</t>
        </is>
      </c>
      <c r="D54" s="296" t="inlineStr">
        <is>
          <t>Тракторы на гусеничном ходу, мощность 79 кВт (108 л.с.)</t>
        </is>
      </c>
      <c r="E54" s="399" t="inlineStr">
        <is>
          <t>маш.час</t>
        </is>
      </c>
      <c r="F54" s="399" t="n">
        <v>7.98</v>
      </c>
      <c r="G54" s="294" t="n">
        <v>83.09999999999999</v>
      </c>
      <c r="H54" s="301">
        <f>ROUND(F54*G54,2)</f>
        <v/>
      </c>
      <c r="L54" s="305" t="n"/>
    </row>
    <row r="55" ht="26.45" customHeight="1" s="327">
      <c r="A55" s="399" t="n">
        <v>41</v>
      </c>
      <c r="B55" s="369" t="n"/>
      <c r="C55" s="297" t="inlineStr">
        <is>
          <t>91.06.01-003</t>
        </is>
      </c>
      <c r="D55" s="296" t="inlineStr">
        <is>
          <t>Домкраты гидравлические, грузоподъемность 63-100 т</t>
        </is>
      </c>
      <c r="E55" s="399" t="inlineStr">
        <is>
          <t>маш.час</t>
        </is>
      </c>
      <c r="F55" s="399" t="n">
        <v>628.72</v>
      </c>
      <c r="G55" s="294" t="n">
        <v>0.9</v>
      </c>
      <c r="H55" s="301">
        <f>ROUND(F55*G55,2)</f>
        <v/>
      </c>
    </row>
    <row r="56">
      <c r="A56" s="399" t="n">
        <v>42</v>
      </c>
      <c r="B56" s="369" t="n"/>
      <c r="C56" s="297" t="inlineStr">
        <is>
          <t>91.05.01-017</t>
        </is>
      </c>
      <c r="D56" s="296" t="inlineStr">
        <is>
          <t>Краны башенные, грузоподъемность 8 т</t>
        </is>
      </c>
      <c r="E56" s="399" t="inlineStr">
        <is>
          <t>маш.час</t>
        </is>
      </c>
      <c r="F56" s="399" t="n">
        <v>6.16</v>
      </c>
      <c r="G56" s="294" t="n">
        <v>86.40000000000001</v>
      </c>
      <c r="H56" s="301">
        <f>ROUND(F56*G56,2)</f>
        <v/>
      </c>
      <c r="J56" s="265" t="n"/>
      <c r="L56" s="305" t="n"/>
    </row>
    <row r="57" ht="25.5" customHeight="1" s="327">
      <c r="A57" s="399" t="n">
        <v>43</v>
      </c>
      <c r="B57" s="369" t="n"/>
      <c r="C57" s="297" t="inlineStr">
        <is>
          <t>91.10.05-004</t>
        </is>
      </c>
      <c r="D57" s="296" t="inlineStr">
        <is>
          <t>Трубоукладчики для труб диаметром: до 400 мм грузоподъемностью 6,3 т</t>
        </is>
      </c>
      <c r="E57" s="399" t="inlineStr">
        <is>
          <t>маш.час</t>
        </is>
      </c>
      <c r="F57" s="399" t="n">
        <v>2.81</v>
      </c>
      <c r="G57" s="294" t="n">
        <v>160.03</v>
      </c>
      <c r="H57" s="301">
        <f>ROUND(F57*G57,2)</f>
        <v/>
      </c>
      <c r="L57" s="305" t="n"/>
    </row>
    <row r="58">
      <c r="A58" s="399" t="n">
        <v>44</v>
      </c>
      <c r="B58" s="369" t="n"/>
      <c r="C58" s="297" t="inlineStr">
        <is>
          <t>91.14.02-002</t>
        </is>
      </c>
      <c r="D58" s="296" t="inlineStr">
        <is>
          <t>Автомобили бортовые, грузоподъемность: до 8 т</t>
        </is>
      </c>
      <c r="E58" s="399" t="inlineStr">
        <is>
          <t>маш.час</t>
        </is>
      </c>
      <c r="F58" s="399" t="n">
        <v>4.04</v>
      </c>
      <c r="G58" s="294" t="n">
        <v>85.84</v>
      </c>
      <c r="H58" s="301">
        <f>ROUND(F58*G58,2)</f>
        <v/>
      </c>
      <c r="L58" s="305" t="n"/>
    </row>
    <row r="59" ht="25.5" customHeight="1" s="327">
      <c r="A59" s="399" t="n">
        <v>45</v>
      </c>
      <c r="B59" s="369" t="n"/>
      <c r="C59" s="297" t="inlineStr">
        <is>
          <t>91.17.04-171</t>
        </is>
      </c>
      <c r="D59" s="296" t="inlineStr">
        <is>
          <t>Преобразователи сварочные с номинальным сварочным током 315-500 А</t>
        </is>
      </c>
      <c r="E59" s="399" t="inlineStr">
        <is>
          <t>маш.час</t>
        </is>
      </c>
      <c r="F59" s="399" t="n">
        <v>27.52</v>
      </c>
      <c r="G59" s="294" t="n">
        <v>12.31</v>
      </c>
      <c r="H59" s="301">
        <f>ROUND(F59*G59,2)</f>
        <v/>
      </c>
      <c r="L59" s="305" t="n"/>
    </row>
    <row r="60" ht="25.5" customHeight="1" s="327">
      <c r="A60" s="399" t="n">
        <v>46</v>
      </c>
      <c r="B60" s="369" t="n"/>
      <c r="C60" s="297" t="inlineStr">
        <is>
          <t>91.08.09-023</t>
        </is>
      </c>
      <c r="D60" s="296" t="inlineStr">
        <is>
          <t>Трамбовки пневматические при работе от: передвижных компрессорных станций</t>
        </is>
      </c>
      <c r="E60" s="399" t="inlineStr">
        <is>
          <t>маш.час</t>
        </is>
      </c>
      <c r="F60" s="399" t="n">
        <v>325.94</v>
      </c>
      <c r="G60" s="294" t="n">
        <v>0.55</v>
      </c>
      <c r="H60" s="301">
        <f>ROUND(F60*G60,2)</f>
        <v/>
      </c>
    </row>
    <row r="61" ht="25.5" customHeight="1" s="327">
      <c r="A61" s="399" t="n">
        <v>47</v>
      </c>
      <c r="B61" s="369" t="n"/>
      <c r="C61" s="297" t="inlineStr">
        <is>
          <t>91.21.22-091</t>
        </is>
      </c>
      <c r="D61" s="296" t="inlineStr">
        <is>
          <t>Выпрямитель полупроводниковый для подогрева трансформаторов</t>
        </is>
      </c>
      <c r="E61" s="399" t="inlineStr">
        <is>
          <t>маш.час</t>
        </is>
      </c>
      <c r="F61" s="399" t="n">
        <v>46.4</v>
      </c>
      <c r="G61" s="294" t="n">
        <v>3.82</v>
      </c>
      <c r="H61" s="301">
        <f>ROUND(F61*G61,2)</f>
        <v/>
      </c>
      <c r="J61" s="265" t="n"/>
      <c r="L61" s="305" t="n"/>
    </row>
    <row r="62" customFormat="1" s="260">
      <c r="A62" s="399" t="n">
        <v>48</v>
      </c>
      <c r="B62" s="369" t="n"/>
      <c r="C62" s="297" t="inlineStr">
        <is>
          <t>91.21.22-491</t>
        </is>
      </c>
      <c r="D62" s="296" t="inlineStr">
        <is>
          <t>Шинотрубогиб</t>
        </is>
      </c>
      <c r="E62" s="399" t="inlineStr">
        <is>
          <t>маш.час</t>
        </is>
      </c>
      <c r="F62" s="399" t="n">
        <v>9.42</v>
      </c>
      <c r="G62" s="294" t="n">
        <v>15.24</v>
      </c>
      <c r="H62" s="301">
        <f>ROUND(F62*G62,2)</f>
        <v/>
      </c>
      <c r="L62" s="305" t="n"/>
    </row>
    <row r="63" ht="25.5" customHeight="1" s="327">
      <c r="A63" s="399" t="n">
        <v>49</v>
      </c>
      <c r="B63" s="369" t="n"/>
      <c r="C63" s="297" t="inlineStr">
        <is>
          <t>91.15.03-014</t>
        </is>
      </c>
      <c r="D63" s="296" t="inlineStr">
        <is>
          <t>Тракторы на пневмоколесном ходу, мощность 59 кВт (80 л.с.)</t>
        </is>
      </c>
      <c r="E63" s="399" t="inlineStr">
        <is>
          <t>маш.час</t>
        </is>
      </c>
      <c r="F63" s="399" t="n">
        <v>1.76</v>
      </c>
      <c r="G63" s="294" t="n">
        <v>74.61</v>
      </c>
      <c r="H63" s="301">
        <f>ROUND(F63*G63,2)</f>
        <v/>
      </c>
      <c r="J63" s="265" t="n"/>
      <c r="L63" s="305" t="n"/>
    </row>
    <row r="64" customFormat="1" s="260">
      <c r="A64" s="399" t="n">
        <v>50</v>
      </c>
      <c r="B64" s="369" t="n"/>
      <c r="C64" s="297" t="inlineStr">
        <is>
          <t>91.08.04-021</t>
        </is>
      </c>
      <c r="D64" s="296" t="inlineStr">
        <is>
          <t>Котлы битумные: передвижные 400 л</t>
        </is>
      </c>
      <c r="E64" s="399" t="inlineStr">
        <is>
          <t>маш.час</t>
        </is>
      </c>
      <c r="F64" s="399" t="n">
        <v>3.76</v>
      </c>
      <c r="G64" s="294" t="n">
        <v>30</v>
      </c>
      <c r="H64" s="301">
        <f>ROUND(F64*G64,2)</f>
        <v/>
      </c>
      <c r="L64" s="305" t="n"/>
    </row>
    <row r="65" ht="25.5" customHeight="1" s="327">
      <c r="A65" s="399" t="n">
        <v>51</v>
      </c>
      <c r="B65" s="369" t="n"/>
      <c r="C65" s="297" t="inlineStr">
        <is>
          <t>91.19.02-002</t>
        </is>
      </c>
      <c r="D65" s="296" t="inlineStr">
        <is>
          <t>Маслонасосы шестеренные, производительность м3/час: 2,3</t>
        </is>
      </c>
      <c r="E65" s="399" t="inlineStr">
        <is>
          <t>маш.час</t>
        </is>
      </c>
      <c r="F65" s="399" t="n">
        <v>99.56999999999999</v>
      </c>
      <c r="G65" s="294" t="n">
        <v>0.9</v>
      </c>
      <c r="H65" s="301">
        <f>ROUND(F65*G65,2)</f>
        <v/>
      </c>
      <c r="L65" s="305" t="n"/>
    </row>
    <row r="66" ht="25.5" customHeight="1" s="327">
      <c r="A66" s="399" t="n">
        <v>52</v>
      </c>
      <c r="B66" s="369" t="n"/>
      <c r="C66" s="297" t="inlineStr">
        <is>
          <t>91.06.05-057</t>
        </is>
      </c>
      <c r="D66" s="296" t="inlineStr">
        <is>
          <t>Погрузчики одноковшовые универсальные фронтальные пневмоколесные 3 т</t>
        </is>
      </c>
      <c r="E66" s="399" t="inlineStr">
        <is>
          <t>маш.час</t>
        </is>
      </c>
      <c r="F66" s="399" t="n">
        <v>0.96</v>
      </c>
      <c r="G66" s="294" t="n">
        <v>90.40000000000001</v>
      </c>
      <c r="H66" s="301">
        <f>ROUND(F66*G66,2)</f>
        <v/>
      </c>
      <c r="L66" s="305" t="n"/>
    </row>
    <row r="67" ht="51" customHeight="1" s="327">
      <c r="A67" s="399" t="n">
        <v>53</v>
      </c>
      <c r="B67" s="369" t="n"/>
      <c r="C67" s="297" t="inlineStr">
        <is>
          <t>91.10.09-012</t>
        </is>
      </c>
      <c r="D67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9" t="inlineStr">
        <is>
          <t>маш.час</t>
        </is>
      </c>
      <c r="F67" s="399" t="n">
        <v>2.13</v>
      </c>
      <c r="G67" s="294" t="n">
        <v>26.32</v>
      </c>
      <c r="H67" s="301">
        <f>ROUND(F67*G67,2)</f>
        <v/>
      </c>
    </row>
    <row r="68">
      <c r="A68" s="399" t="n">
        <v>54</v>
      </c>
      <c r="B68" s="369" t="n"/>
      <c r="C68" s="297" t="inlineStr">
        <is>
          <t>91.05.01-025</t>
        </is>
      </c>
      <c r="D68" s="296" t="inlineStr">
        <is>
          <t>Краны башенные, грузоподъемность 25-75 т</t>
        </is>
      </c>
      <c r="E68" s="399" t="inlineStr">
        <is>
          <t>маш.час</t>
        </is>
      </c>
      <c r="F68" s="399" t="n">
        <v>0.17</v>
      </c>
      <c r="G68" s="294" t="n">
        <v>312.21</v>
      </c>
      <c r="H68" s="301">
        <f>ROUND(F68*G68,2)</f>
        <v/>
      </c>
    </row>
    <row r="69">
      <c r="A69" s="399" t="n">
        <v>55</v>
      </c>
      <c r="B69" s="369" t="n"/>
      <c r="C69" s="297" t="inlineStr">
        <is>
          <t>91.05.02-005</t>
        </is>
      </c>
      <c r="D69" s="296" t="inlineStr">
        <is>
          <t>Краны козловые, грузоподъемность 32 т</t>
        </is>
      </c>
      <c r="E69" s="399" t="inlineStr">
        <is>
          <t>маш.час</t>
        </is>
      </c>
      <c r="F69" s="399" t="n">
        <v>0.43</v>
      </c>
      <c r="G69" s="294" t="n">
        <v>120.24</v>
      </c>
      <c r="H69" s="301">
        <f>ROUND(F69*G69,2)</f>
        <v/>
      </c>
    </row>
    <row r="70">
      <c r="A70" s="399" t="n">
        <v>56</v>
      </c>
      <c r="B70" s="369" t="n"/>
      <c r="C70" s="297" t="inlineStr">
        <is>
          <t>91.21.18-051</t>
        </is>
      </c>
      <c r="D70" s="296" t="inlineStr">
        <is>
          <t>Шкаф сушильный</t>
        </is>
      </c>
      <c r="E70" s="399" t="inlineStr">
        <is>
          <t>маш.час</t>
        </is>
      </c>
      <c r="F70" s="399" t="n">
        <v>18.56</v>
      </c>
      <c r="G70" s="294" t="n">
        <v>2.67</v>
      </c>
      <c r="H70" s="301">
        <f>ROUND(F70*G70,2)</f>
        <v/>
      </c>
      <c r="J70" s="265" t="n"/>
      <c r="L70" s="305" t="n"/>
    </row>
    <row r="71">
      <c r="A71" s="399" t="n">
        <v>57</v>
      </c>
      <c r="B71" s="369" t="n"/>
      <c r="C71" s="297" t="n">
        <v>330301</v>
      </c>
      <c r="D71" s="296" t="inlineStr">
        <is>
          <t>Машины шлифовальные: электрические</t>
        </is>
      </c>
      <c r="E71" s="399" t="inlineStr">
        <is>
          <t>маш.час</t>
        </is>
      </c>
      <c r="F71" s="399" t="n">
        <v>7.56</v>
      </c>
      <c r="G71" s="294" t="n">
        <v>5.13</v>
      </c>
      <c r="H71" s="301">
        <f>ROUND(F71*G71,2)</f>
        <v/>
      </c>
      <c r="L71" s="305" t="n"/>
    </row>
    <row r="72">
      <c r="A72" s="399" t="n">
        <v>58</v>
      </c>
      <c r="B72" s="369" t="n"/>
      <c r="C72" s="297" t="inlineStr">
        <is>
          <t>91.19.10-031</t>
        </is>
      </c>
      <c r="D72" s="296" t="inlineStr">
        <is>
          <t>Станция насосная для привода гидродомкратов</t>
        </is>
      </c>
      <c r="E72" s="399" t="inlineStr">
        <is>
          <t>маш.час</t>
        </is>
      </c>
      <c r="F72" s="399" t="n">
        <v>18.1</v>
      </c>
      <c r="G72" s="294" t="n">
        <v>1.82</v>
      </c>
      <c r="H72" s="301">
        <f>ROUND(F72*G72,2)</f>
        <v/>
      </c>
    </row>
    <row r="73">
      <c r="A73" s="399" t="n">
        <v>59</v>
      </c>
      <c r="B73" s="369" t="n"/>
      <c r="C73" s="297" t="inlineStr">
        <is>
          <t>91.07.04-001</t>
        </is>
      </c>
      <c r="D73" s="296" t="inlineStr">
        <is>
          <t>Вибратор глубинный</t>
        </is>
      </c>
      <c r="E73" s="399" t="inlineStr">
        <is>
          <t>маш.час</t>
        </is>
      </c>
      <c r="F73" s="399" t="n">
        <v>8.43</v>
      </c>
      <c r="G73" s="294" t="n">
        <v>1.9</v>
      </c>
      <c r="H73" s="301">
        <f>ROUND(F73*G73,2)</f>
        <v/>
      </c>
    </row>
    <row r="74">
      <c r="A74" s="399" t="n">
        <v>60</v>
      </c>
      <c r="B74" s="369" t="n"/>
      <c r="C74" s="297" t="inlineStr">
        <is>
          <t>91.06.05-011</t>
        </is>
      </c>
      <c r="D74" s="296" t="inlineStr">
        <is>
          <t>Погрузчики, грузоподъемность 5 т</t>
        </is>
      </c>
      <c r="E74" s="399" t="inlineStr">
        <is>
          <t>маш.час</t>
        </is>
      </c>
      <c r="F74" s="399" t="n">
        <v>0.16</v>
      </c>
      <c r="G74" s="294" t="n">
        <v>89.98999999999999</v>
      </c>
      <c r="H74" s="301">
        <f>ROUND(F74*G74,2)</f>
        <v/>
      </c>
    </row>
    <row r="75" ht="25.5" customHeight="1" s="327">
      <c r="A75" s="399" t="n">
        <v>61</v>
      </c>
      <c r="B75" s="369" t="n"/>
      <c r="C75" s="297" t="inlineStr">
        <is>
          <t>91.06.03-046</t>
        </is>
      </c>
      <c r="D75" s="296" t="inlineStr">
        <is>
          <t>Лебедки ручные и рычажные тяговым усилием 29,43 кН (3 т)</t>
        </is>
      </c>
      <c r="E75" s="399" t="inlineStr">
        <is>
          <t>маш.час</t>
        </is>
      </c>
      <c r="F75" s="399" t="n">
        <v>14.8</v>
      </c>
      <c r="G75" s="294" t="n">
        <v>0.9</v>
      </c>
      <c r="H75" s="301">
        <f>ROUND(F75*G75,2)</f>
        <v/>
      </c>
    </row>
    <row r="76">
      <c r="A76" s="399" t="n">
        <v>62</v>
      </c>
      <c r="B76" s="369" t="n"/>
      <c r="C76" s="297" t="inlineStr">
        <is>
          <t>91.14.03-001</t>
        </is>
      </c>
      <c r="D76" s="296" t="inlineStr">
        <is>
          <t>Автомобиль-самосвал, грузоподъемность: до 7 т</t>
        </is>
      </c>
      <c r="E76" s="399" t="inlineStr">
        <is>
          <t>маш.час</t>
        </is>
      </c>
      <c r="F76" s="399" t="n">
        <v>0.14</v>
      </c>
      <c r="G76" s="294" t="n">
        <v>89.54000000000001</v>
      </c>
      <c r="H76" s="301">
        <f>ROUND(F76*G76,2)</f>
        <v/>
      </c>
    </row>
    <row r="77" ht="25.5" customHeight="1" s="327">
      <c r="A77" s="399" t="n">
        <v>63</v>
      </c>
      <c r="B77" s="369" t="n"/>
      <c r="C77" s="297" t="n">
        <v>70117</v>
      </c>
      <c r="D77" s="296" t="inlineStr">
        <is>
          <t>Бульдозеры при работе на сооружении магистральных трубопроводов 96 кВт (130 л.с.)</t>
        </is>
      </c>
      <c r="E77" s="399" t="inlineStr">
        <is>
          <t>маш.час</t>
        </is>
      </c>
      <c r="F77" s="399" t="n">
        <v>0.08</v>
      </c>
      <c r="G77" s="294" t="n">
        <v>149.2</v>
      </c>
      <c r="H77" s="301">
        <f>ROUND(F77*G77,2)</f>
        <v/>
      </c>
      <c r="J77" s="265" t="n"/>
      <c r="L77" s="305" t="n"/>
    </row>
    <row r="78" customFormat="1" s="260">
      <c r="A78" s="399" t="n">
        <v>64</v>
      </c>
      <c r="B78" s="369" t="n"/>
      <c r="C78" s="297" t="inlineStr">
        <is>
          <t>91.10.06-001</t>
        </is>
      </c>
      <c r="D78" s="296" t="inlineStr">
        <is>
          <t>Установки для подогрева стыков</t>
        </is>
      </c>
      <c r="E78" s="399" t="inlineStr">
        <is>
          <t>маш.час</t>
        </is>
      </c>
      <c r="F78" s="399" t="n">
        <v>0.31</v>
      </c>
      <c r="G78" s="294" t="n">
        <v>36.9</v>
      </c>
      <c r="H78" s="301">
        <f>ROUND(F78*G78,2)</f>
        <v/>
      </c>
      <c r="L78" s="305" t="n"/>
    </row>
    <row r="79">
      <c r="A79" s="399" t="n">
        <v>65</v>
      </c>
      <c r="B79" s="369" t="n"/>
      <c r="C79" s="297" t="inlineStr">
        <is>
          <t>91.06.03-052</t>
        </is>
      </c>
      <c r="D79" s="296" t="inlineStr">
        <is>
          <t>Лебедки тракторные тяговым усилием 78,48 кН (8 т)</t>
        </is>
      </c>
      <c r="E79" s="399" t="inlineStr">
        <is>
          <t>маш.час</t>
        </is>
      </c>
      <c r="F79" s="399" t="n">
        <v>0.96</v>
      </c>
      <c r="G79" s="294" t="n">
        <v>9.210000000000001</v>
      </c>
      <c r="H79" s="301">
        <f>ROUND(F79*G79,2)</f>
        <v/>
      </c>
      <c r="J79" s="265" t="n"/>
      <c r="L79" s="305" t="n"/>
    </row>
    <row r="80" customFormat="1" s="260">
      <c r="A80" s="399" t="n">
        <v>66</v>
      </c>
      <c r="B80" s="369" t="n"/>
      <c r="C80" s="297" t="inlineStr">
        <is>
          <t>91.17.04-042</t>
        </is>
      </c>
      <c r="D80" s="296" t="inlineStr">
        <is>
          <t>Аппарат для газовой сварки и резки</t>
        </is>
      </c>
      <c r="E80" s="399" t="inlineStr">
        <is>
          <t>маш.час</t>
        </is>
      </c>
      <c r="F80" s="399" t="n">
        <v>7.15</v>
      </c>
      <c r="G80" s="294" t="n">
        <v>1.2</v>
      </c>
      <c r="H80" s="301">
        <f>ROUND(F80*G80,2)</f>
        <v/>
      </c>
      <c r="L80" s="305" t="n"/>
    </row>
    <row r="81" ht="25.5" customHeight="1" s="327">
      <c r="A81" s="399" t="n">
        <v>67</v>
      </c>
      <c r="B81" s="369" t="n"/>
      <c r="C81" s="297" t="inlineStr">
        <is>
          <t>91.21.01-012</t>
        </is>
      </c>
      <c r="D81" s="296" t="inlineStr">
        <is>
          <t>Агрегаты окрасочные высокого давления для окраски поверхностей конструкций, мощность 1 кВт</t>
        </is>
      </c>
      <c r="E81" s="399" t="inlineStr">
        <is>
          <t>маш.час</t>
        </is>
      </c>
      <c r="F81" s="399" t="n">
        <v>0.93</v>
      </c>
      <c r="G81" s="294" t="n">
        <v>6.82</v>
      </c>
      <c r="H81" s="301">
        <f>ROUND(F81*G81,2)</f>
        <v/>
      </c>
      <c r="L81" s="305" t="n"/>
    </row>
    <row r="82" ht="51" customHeight="1" s="327">
      <c r="A82" s="399" t="n">
        <v>68</v>
      </c>
      <c r="B82" s="369" t="n"/>
      <c r="C82" s="297" t="n">
        <v>41401</v>
      </c>
      <c r="D82" s="29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9" t="inlineStr">
        <is>
          <t>маш.час</t>
        </is>
      </c>
      <c r="F82" s="399" t="n">
        <v>1.23</v>
      </c>
      <c r="G82" s="294" t="n">
        <v>3.62</v>
      </c>
      <c r="H82" s="301">
        <f>ROUND(F82*G82,2)</f>
        <v/>
      </c>
      <c r="L82" s="305" t="n"/>
    </row>
    <row r="83" ht="25.5" customHeight="1" s="327">
      <c r="A83" s="399" t="n">
        <v>69</v>
      </c>
      <c r="B83" s="369" t="n"/>
      <c r="C83" s="297" t="n">
        <v>42400</v>
      </c>
      <c r="D83" s="296" t="inlineStr">
        <is>
          <t>Узлы вакуумные испытательные для контроля герметичности шва</t>
        </is>
      </c>
      <c r="E83" s="399" t="inlineStr">
        <is>
          <t>маш.час</t>
        </is>
      </c>
      <c r="F83" s="399" t="n">
        <v>0.32</v>
      </c>
      <c r="G83" s="294" t="n">
        <v>12.24</v>
      </c>
      <c r="H83" s="301">
        <f>ROUND(F83*G83,2)</f>
        <v/>
      </c>
    </row>
    <row r="84">
      <c r="A84" s="399" t="n">
        <v>70</v>
      </c>
      <c r="B84" s="369" t="n"/>
      <c r="C84" s="297" t="n">
        <v>331532</v>
      </c>
      <c r="D84" s="296" t="inlineStr">
        <is>
          <t>Пила: цепная электрическая</t>
        </is>
      </c>
      <c r="E84" s="399" t="inlineStr">
        <is>
          <t>маш.час</t>
        </is>
      </c>
      <c r="F84" s="399" t="n">
        <v>0.15</v>
      </c>
      <c r="G84" s="294" t="n">
        <v>3.27</v>
      </c>
      <c r="H84" s="301">
        <f>ROUND(F84*G84,2)</f>
        <v/>
      </c>
      <c r="J84" s="265" t="n"/>
      <c r="L84" s="305" t="n"/>
    </row>
    <row r="85">
      <c r="A85" s="399" t="n">
        <v>71</v>
      </c>
      <c r="B85" s="369" t="n"/>
      <c r="C85" s="297" t="inlineStr">
        <is>
          <t>91.08.09-025</t>
        </is>
      </c>
      <c r="D85" s="296" t="inlineStr">
        <is>
          <t>Трамбовки электрические</t>
        </is>
      </c>
      <c r="E85" s="399" t="inlineStr">
        <is>
          <t>маш.час</t>
        </is>
      </c>
      <c r="F85" s="399" t="n">
        <v>0.06</v>
      </c>
      <c r="G85" s="294" t="n">
        <v>6.7</v>
      </c>
      <c r="H85" s="301">
        <f>ROUND(F85*G85,2)</f>
        <v/>
      </c>
      <c r="L85" s="305" t="n"/>
    </row>
    <row r="86" ht="25.5" customHeight="1" s="327">
      <c r="A86" s="399" t="n">
        <v>72</v>
      </c>
      <c r="B86" s="369" t="n"/>
      <c r="C86" s="297" t="inlineStr">
        <is>
          <t>91.06.03-060</t>
        </is>
      </c>
      <c r="D86" s="296" t="inlineStr">
        <is>
          <t>Лебедки электрические тяговым усилием: до 5,79 кН (0,59 т)</t>
        </is>
      </c>
      <c r="E86" s="399" t="inlineStr">
        <is>
          <t>маш.час</t>
        </is>
      </c>
      <c r="F86" s="399" t="n">
        <v>0.02</v>
      </c>
      <c r="G86" s="294" t="n">
        <v>1.7</v>
      </c>
      <c r="H86" s="301">
        <f>ROUND(F86*G86,2)</f>
        <v/>
      </c>
    </row>
    <row r="87" ht="15" customHeight="1" s="327">
      <c r="A87" s="367" t="inlineStr">
        <is>
          <t>Оборудование</t>
        </is>
      </c>
      <c r="B87" s="444" t="n"/>
      <c r="C87" s="444" t="n"/>
      <c r="D87" s="444" t="n"/>
      <c r="E87" s="445" t="n"/>
      <c r="F87" s="293" t="n"/>
      <c r="G87" s="293" t="n"/>
      <c r="H87" s="291">
        <f>SUM(H88:H90)</f>
        <v/>
      </c>
    </row>
    <row r="88" ht="51" customHeight="1" s="327">
      <c r="A88" s="288" t="n">
        <v>73</v>
      </c>
      <c r="B88" s="367" t="n"/>
      <c r="C88" s="297" t="inlineStr">
        <is>
          <t>Прайс из СД ОП</t>
        </is>
      </c>
      <c r="D88" s="296" t="inlineStr">
        <is>
          <t>Трансформатор силовой, трёхфазный, напряжением 110/10 кВ типа ТДН-25000/110 У1</t>
        </is>
      </c>
      <c r="E88" s="399" t="inlineStr">
        <is>
          <t>комплект (2 трансформатора)</t>
        </is>
      </c>
      <c r="F88" s="399" t="n">
        <v>2</v>
      </c>
      <c r="G88" s="301" t="n">
        <v>3764903.65</v>
      </c>
      <c r="H88" s="301">
        <f>ROUND(F88*G88,2)</f>
        <v/>
      </c>
      <c r="I88" s="290" t="n"/>
    </row>
    <row r="89" ht="25.5" customHeight="1" s="327">
      <c r="A89" s="288" t="n">
        <v>74</v>
      </c>
      <c r="B89" s="367" t="n"/>
      <c r="C89" s="297" t="inlineStr">
        <is>
          <t>Прайс из СД ОП</t>
        </is>
      </c>
      <c r="D89" s="296" t="inlineStr">
        <is>
          <t>Ограничитель перенапряжения 110 кВ типа ОПН-110/88-10/900 (III) 2 УХЛ1 Цена=34990/3,58</t>
        </is>
      </c>
      <c r="E89" s="399" t="inlineStr">
        <is>
          <t>шт</t>
        </is>
      </c>
      <c r="F89" s="399" t="n">
        <v>6</v>
      </c>
      <c r="G89" s="301" t="n">
        <v>9773.74</v>
      </c>
      <c r="H89" s="301">
        <f>ROUND(F89*G89,2)</f>
        <v/>
      </c>
      <c r="I89" s="290" t="n"/>
    </row>
    <row r="90" ht="25.5" customHeight="1" s="327">
      <c r="A90" s="288" t="n">
        <v>75</v>
      </c>
      <c r="B90" s="367" t="n"/>
      <c r="C90" s="297" t="inlineStr">
        <is>
          <t>Прайс из СД ОП</t>
        </is>
      </c>
      <c r="D90" s="296" t="inlineStr">
        <is>
          <t>Ограничитель перенапряжения 10 кВ типа ОПН-10/12-10/650 (II) 2 УХЛ1 Цена=1500/3,58</t>
        </is>
      </c>
      <c r="E90" s="399" t="inlineStr">
        <is>
          <t>шт</t>
        </is>
      </c>
      <c r="F90" s="399" t="n">
        <v>6</v>
      </c>
      <c r="G90" s="301" t="n">
        <v>419</v>
      </c>
      <c r="H90" s="301">
        <f>ROUND(F90*G90,2)</f>
        <v/>
      </c>
      <c r="I90" s="290" t="n"/>
    </row>
    <row r="91">
      <c r="A91" s="368" t="inlineStr">
        <is>
          <t>Материалы</t>
        </is>
      </c>
      <c r="B91" s="444" t="n"/>
      <c r="C91" s="444" t="n"/>
      <c r="D91" s="444" t="n"/>
      <c r="E91" s="445" t="n"/>
      <c r="F91" s="368" t="n"/>
      <c r="G91" s="261" t="n"/>
      <c r="H91" s="291">
        <f>SUM(H92:H258)</f>
        <v/>
      </c>
    </row>
    <row r="92" ht="63.75" customHeight="1" s="327">
      <c r="A92" s="288" t="n">
        <v>76</v>
      </c>
      <c r="B92" s="369" t="n"/>
      <c r="C92" s="297" t="inlineStr">
        <is>
          <t>07.5.02.01-0028</t>
        </is>
      </c>
      <c r="D92" s="29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9" t="inlineStr">
        <is>
          <t>шт</t>
        </is>
      </c>
      <c r="F92" s="399" t="n">
        <v>1</v>
      </c>
      <c r="G92" s="301" t="n">
        <v>1037574.27</v>
      </c>
      <c r="H92" s="301">
        <f>ROUND(F92*G92,2)</f>
        <v/>
      </c>
      <c r="I92" s="290" t="n"/>
      <c r="J92" s="305" t="n"/>
      <c r="K92" s="305" t="n"/>
    </row>
    <row r="93" ht="25.5" customHeight="1" s="327">
      <c r="A93" s="288" t="n">
        <v>77</v>
      </c>
      <c r="B93" s="369" t="n"/>
      <c r="C93" s="297" t="inlineStr">
        <is>
          <t>05.1.08.06-0092</t>
        </is>
      </c>
      <c r="D93" s="296" t="inlineStr">
        <is>
          <t>Плиты сборные железобетонные для укладки рельсовых путей</t>
        </is>
      </c>
      <c r="E93" s="399" t="inlineStr">
        <is>
          <t>м3</t>
        </is>
      </c>
      <c r="F93" s="399" t="n">
        <v>77.39</v>
      </c>
      <c r="G93" s="301" t="n">
        <v>3356.1</v>
      </c>
      <c r="H93" s="301">
        <f>ROUND(F93*G93,2)</f>
        <v/>
      </c>
      <c r="I93" s="290" t="n"/>
      <c r="J93" s="305" t="n"/>
      <c r="K93" s="305" t="n"/>
    </row>
    <row r="94">
      <c r="A94" s="288" t="n">
        <v>78</v>
      </c>
      <c r="B94" s="369" t="n"/>
      <c r="C94" s="297" t="inlineStr">
        <is>
          <t>02.3.01.02-1012</t>
        </is>
      </c>
      <c r="D94" s="296" t="inlineStr">
        <is>
          <t>Песок природный II класс, средний, круглые сита</t>
        </is>
      </c>
      <c r="E94" s="399" t="inlineStr">
        <is>
          <t>м3</t>
        </is>
      </c>
      <c r="F94" s="399" t="n">
        <v>1754</v>
      </c>
      <c r="G94" s="301" t="n">
        <v>59.99</v>
      </c>
      <c r="H94" s="301">
        <f>ROUND(F94*G94,2)</f>
        <v/>
      </c>
      <c r="I94" s="290" t="n"/>
      <c r="J94" s="305" t="n"/>
      <c r="K94" s="305" t="n"/>
    </row>
    <row r="95" ht="38.25" customHeight="1" s="327">
      <c r="A95" s="288" t="n">
        <v>79</v>
      </c>
      <c r="B95" s="369" t="n"/>
      <c r="C95" s="297" t="inlineStr">
        <is>
          <t>02.3.01.02-0016</t>
        </is>
      </c>
      <c r="D95" s="296" t="inlineStr">
        <is>
          <t>Песок природный для строительных: работ средний с крупностью зерен размером свыше 5 мм-до 5% по массе</t>
        </is>
      </c>
      <c r="E95" s="399" t="inlineStr">
        <is>
          <t>м3</t>
        </is>
      </c>
      <c r="F95" s="399" t="n">
        <v>930.3200000000001</v>
      </c>
      <c r="G95" s="301" t="n">
        <v>55.26</v>
      </c>
      <c r="H95" s="301">
        <f>ROUND(F95*G95,2)</f>
        <v/>
      </c>
      <c r="I95" s="290" t="n"/>
      <c r="J95" s="305" t="n"/>
    </row>
    <row r="96" ht="38.25" customHeight="1" s="327">
      <c r="A96" s="288" t="n">
        <v>80</v>
      </c>
      <c r="B96" s="369" t="n"/>
      <c r="C96" s="297" t="inlineStr">
        <is>
          <t>23.3.01.04-0075</t>
        </is>
      </c>
      <c r="D96" s="29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9" t="inlineStr">
        <is>
          <t>м</t>
        </is>
      </c>
      <c r="F96" s="399" t="n">
        <v>50</v>
      </c>
      <c r="G96" s="301" t="n">
        <v>922.52</v>
      </c>
      <c r="H96" s="301">
        <f>ROUND(F96*G96,2)</f>
        <v/>
      </c>
      <c r="I96" s="290" t="n"/>
      <c r="J96" s="305" t="n"/>
    </row>
    <row r="97">
      <c r="A97" s="288" t="n">
        <v>81</v>
      </c>
      <c r="B97" s="369" t="n"/>
      <c r="C97" s="297" t="inlineStr">
        <is>
          <t>20.5.03.03-0002</t>
        </is>
      </c>
      <c r="D97" s="296" t="inlineStr">
        <is>
          <t>Шины и ленты из цветных металлов</t>
        </is>
      </c>
      <c r="E97" s="399" t="inlineStr">
        <is>
          <t>т</t>
        </is>
      </c>
      <c r="F97" s="399" t="n">
        <v>0.161611</v>
      </c>
      <c r="G97" s="301" t="n">
        <v>124900</v>
      </c>
      <c r="H97" s="301">
        <f>ROUND(F97*G97,2)</f>
        <v/>
      </c>
      <c r="I97" s="290" t="n"/>
      <c r="J97" s="305" t="n"/>
    </row>
    <row r="98" ht="38.25" customHeight="1" s="327">
      <c r="A98" s="288" t="n">
        <v>82</v>
      </c>
      <c r="B98" s="369" t="n"/>
      <c r="C98" s="297" t="inlineStr">
        <is>
          <t>08.4.01.01-0022</t>
        </is>
      </c>
      <c r="D98" s="29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9" t="inlineStr">
        <is>
          <t>т</t>
        </is>
      </c>
      <c r="F98" s="399" t="n">
        <v>1.8</v>
      </c>
      <c r="G98" s="301" t="n">
        <v>10100</v>
      </c>
      <c r="H98" s="301">
        <f>ROUND(F98*G98,2)</f>
        <v/>
      </c>
      <c r="I98" s="290" t="n"/>
      <c r="J98" s="305" t="n"/>
    </row>
    <row r="99" ht="25.5" customHeight="1" s="327">
      <c r="A99" s="288" t="n">
        <v>83</v>
      </c>
      <c r="B99" s="369" t="n"/>
      <c r="C99" s="297" t="inlineStr">
        <is>
          <t>04.1.02.05-0041</t>
        </is>
      </c>
      <c r="D99" s="296" t="inlineStr">
        <is>
          <t>Бетон тяжелый, крупность заполнителя 20 мм, класс В10 (М150)</t>
        </is>
      </c>
      <c r="E99" s="399" t="inlineStr">
        <is>
          <t>м3</t>
        </is>
      </c>
      <c r="F99" s="399" t="n">
        <v>28.26</v>
      </c>
      <c r="G99" s="301" t="n">
        <v>542.24</v>
      </c>
      <c r="H99" s="301">
        <f>ROUND(F99*G99,2)</f>
        <v/>
      </c>
      <c r="I99" s="290" t="n"/>
      <c r="J99" s="305" t="n"/>
    </row>
    <row r="100" ht="38.25" customHeight="1" s="327">
      <c r="A100" s="288" t="n">
        <v>84</v>
      </c>
      <c r="B100" s="369" t="n"/>
      <c r="C100" s="297" t="inlineStr">
        <is>
          <t>05.2.02.01-0057</t>
        </is>
      </c>
      <c r="D100" s="29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9" t="inlineStr">
        <is>
          <t>шт</t>
        </is>
      </c>
      <c r="F100" s="399" t="n">
        <v>26</v>
      </c>
      <c r="G100" s="301" t="n">
        <v>472.7</v>
      </c>
      <c r="H100" s="301">
        <f>ROUND(F100*G100,2)</f>
        <v/>
      </c>
      <c r="I100" s="290" t="n"/>
      <c r="J100" s="305" t="n"/>
    </row>
    <row r="101">
      <c r="A101" s="288" t="n">
        <v>85</v>
      </c>
      <c r="B101" s="369" t="n"/>
      <c r="C101" s="297" t="inlineStr">
        <is>
          <t>01.3.02.01-0003</t>
        </is>
      </c>
      <c r="D101" s="296" t="inlineStr">
        <is>
          <t>Азот жидкий технический</t>
        </is>
      </c>
      <c r="E101" s="399" t="inlineStr">
        <is>
          <t>т</t>
        </is>
      </c>
      <c r="F101" s="399" t="n">
        <v>6</v>
      </c>
      <c r="G101" s="301" t="n">
        <v>1885.83</v>
      </c>
      <c r="H101" s="301">
        <f>ROUND(F101*G101,2)</f>
        <v/>
      </c>
      <c r="I101" s="290" t="n"/>
      <c r="J101" s="305" t="n"/>
    </row>
    <row r="102" ht="25.5" customHeight="1" s="327">
      <c r="A102" s="288" t="n">
        <v>86</v>
      </c>
      <c r="B102" s="369" t="n"/>
      <c r="C102" s="297" t="inlineStr">
        <is>
          <t>25.1.04.03-0021</t>
        </is>
      </c>
      <c r="D102" s="296" t="inlineStr">
        <is>
          <t>Болты путевые с гайками для скрепления рельсов диаметром 22 мм</t>
        </is>
      </c>
      <c r="E102" s="399" t="inlineStr">
        <is>
          <t>т</t>
        </is>
      </c>
      <c r="F102" s="399" t="n">
        <v>0.891</v>
      </c>
      <c r="G102" s="301" t="n">
        <v>9743.43</v>
      </c>
      <c r="H102" s="301">
        <f>ROUND(F102*G102,2)</f>
        <v/>
      </c>
      <c r="I102" s="290" t="n"/>
      <c r="J102" s="305" t="n"/>
    </row>
    <row r="103">
      <c r="A103" s="288" t="n">
        <v>87</v>
      </c>
      <c r="B103" s="369" t="n"/>
      <c r="C103" s="297" t="inlineStr">
        <is>
          <t>04.1.02.05-0009</t>
        </is>
      </c>
      <c r="D103" s="296" t="inlineStr">
        <is>
          <t>Бетон тяжелый, класс: В25 (М350)</t>
        </is>
      </c>
      <c r="E103" s="399" t="inlineStr">
        <is>
          <t>м3</t>
        </is>
      </c>
      <c r="F103" s="399" t="n">
        <v>8.932</v>
      </c>
      <c r="G103" s="301" t="n">
        <v>725.6900000000001</v>
      </c>
      <c r="H103" s="301">
        <f>ROUND(F103*G103,2)</f>
        <v/>
      </c>
      <c r="I103" s="290" t="n"/>
      <c r="J103" s="305" t="n"/>
    </row>
    <row r="104">
      <c r="A104" s="288" t="n">
        <v>88</v>
      </c>
      <c r="B104" s="369" t="n"/>
      <c r="C104" s="297" t="inlineStr">
        <is>
          <t>01.7.03.04-0001</t>
        </is>
      </c>
      <c r="D104" s="296" t="inlineStr">
        <is>
          <t>Электроэнергия</t>
        </is>
      </c>
      <c r="E104" s="399" t="inlineStr">
        <is>
          <t>кВт-ч</t>
        </is>
      </c>
      <c r="F104" s="399" t="n">
        <v>12010</v>
      </c>
      <c r="G104" s="301" t="n">
        <v>0.4</v>
      </c>
      <c r="H104" s="301">
        <f>ROUND(F104*G104,2)</f>
        <v/>
      </c>
      <c r="I104" s="290" t="n"/>
      <c r="J104" s="305" t="n"/>
    </row>
    <row r="105" customFormat="1" s="260">
      <c r="A105" s="288" t="n">
        <v>89</v>
      </c>
      <c r="B105" s="369" t="n"/>
      <c r="C105" s="297" t="inlineStr">
        <is>
          <t>01.3.03.08-0021</t>
        </is>
      </c>
      <c r="D105" s="296" t="inlineStr">
        <is>
          <t>Углекислота</t>
        </is>
      </c>
      <c r="E105" s="399" t="inlineStr">
        <is>
          <t>кг</t>
        </is>
      </c>
      <c r="F105" s="399" t="n">
        <v>2480</v>
      </c>
      <c r="G105" s="301" t="n">
        <v>1.92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69" t="n"/>
      <c r="C106" s="297" t="inlineStr">
        <is>
          <t>Прайс из СД ОП</t>
        </is>
      </c>
      <c r="D106" s="296" t="inlineStr">
        <is>
          <t>Шинодержатель ШППШ-3кВ-2 У3</t>
        </is>
      </c>
      <c r="E106" s="399" t="inlineStr">
        <is>
          <t>шт.</t>
        </is>
      </c>
      <c r="F106" s="399" t="n">
        <v>18</v>
      </c>
      <c r="G106" s="301" t="n">
        <v>262.05</v>
      </c>
      <c r="H106" s="301">
        <f>ROUND(F106*G106,2)</f>
        <v/>
      </c>
      <c r="I106" s="290" t="n"/>
      <c r="J106" s="305" t="n"/>
    </row>
    <row r="107" ht="25.5" customHeight="1" s="327">
      <c r="A107" s="288" t="n">
        <v>91</v>
      </c>
      <c r="B107" s="369" t="n"/>
      <c r="C107" s="297" t="inlineStr">
        <is>
          <t>24.2.05.03-0005</t>
        </is>
      </c>
      <c r="D107" s="296" t="inlineStr">
        <is>
          <t>Трубы хризотилцементные напорные: ВТ6, диаметр условного прохода 300 мм</t>
        </is>
      </c>
      <c r="E107" s="399" t="inlineStr">
        <is>
          <t>м</t>
        </is>
      </c>
      <c r="F107" s="399" t="n">
        <v>60.48</v>
      </c>
      <c r="G107" s="301" t="n">
        <v>67.47</v>
      </c>
      <c r="H107" s="301">
        <f>ROUND(F107*G107,2)</f>
        <v/>
      </c>
      <c r="I107" s="290" t="n"/>
      <c r="J107" s="305" t="n"/>
      <c r="K107" s="305" t="n"/>
    </row>
    <row r="108">
      <c r="A108" s="288" t="n">
        <v>92</v>
      </c>
      <c r="B108" s="369" t="n"/>
      <c r="C108" s="297" t="inlineStr">
        <is>
          <t>20.5.03.02-0001</t>
        </is>
      </c>
      <c r="D108" s="296" t="inlineStr">
        <is>
          <t>Шинодержатели 375/750 тип ШП, ШР</t>
        </is>
      </c>
      <c r="E108" s="399" t="inlineStr">
        <is>
          <t>шт.</t>
        </is>
      </c>
      <c r="F108" s="399" t="n">
        <v>24</v>
      </c>
      <c r="G108" s="301" t="n">
        <v>163.88</v>
      </c>
      <c r="H108" s="301">
        <f>ROUND(F108*G108,2)</f>
        <v/>
      </c>
      <c r="I108" s="290" t="n"/>
      <c r="J108" s="305" t="n"/>
      <c r="K108" s="305" t="n"/>
    </row>
    <row r="109" ht="25.5" customHeight="1" s="327">
      <c r="A109" s="288" t="n">
        <v>93</v>
      </c>
      <c r="B109" s="369" t="n"/>
      <c r="C109" s="297" t="inlineStr">
        <is>
          <t>08.4.03.02-0002</t>
        </is>
      </c>
      <c r="D109" s="296" t="inlineStr">
        <is>
          <t>Горячекатаная арматурная сталь гладкая класса А-I, диаметром: 8 мм</t>
        </is>
      </c>
      <c r="E109" s="399" t="inlineStr">
        <is>
          <t>т</t>
        </is>
      </c>
      <c r="F109" s="399" t="n">
        <v>0.572</v>
      </c>
      <c r="G109" s="301" t="n">
        <v>6780</v>
      </c>
      <c r="H109" s="301">
        <f>ROUND(F109*G109,2)</f>
        <v/>
      </c>
      <c r="I109" s="290" t="n"/>
      <c r="J109" s="305" t="n"/>
      <c r="K109" s="305" t="n"/>
    </row>
    <row r="110">
      <c r="A110" s="288" t="n">
        <v>94</v>
      </c>
      <c r="B110" s="369" t="n"/>
      <c r="C110" s="297" t="inlineStr">
        <is>
          <t>Прайс из СД ОП</t>
        </is>
      </c>
      <c r="D110" s="296" t="inlineStr">
        <is>
          <t>Лоток стальной поворотный У1 100х200 37014HDZ</t>
        </is>
      </c>
      <c r="E110" s="399" t="inlineStr">
        <is>
          <t>шт.</t>
        </is>
      </c>
      <c r="F110" s="399" t="n">
        <v>5</v>
      </c>
      <c r="G110" s="301" t="n">
        <v>607.1799999999999</v>
      </c>
      <c r="H110" s="301">
        <f>ROUND(F110*G110,2)</f>
        <v/>
      </c>
      <c r="J110" s="305" t="n"/>
    </row>
    <row r="111">
      <c r="A111" s="288" t="n">
        <v>95</v>
      </c>
      <c r="B111" s="369" t="n"/>
      <c r="C111" s="297" t="inlineStr">
        <is>
          <t>07.2.07.13-0012</t>
        </is>
      </c>
      <c r="D111" s="296" t="inlineStr">
        <is>
          <t>Балки промежуточные</t>
        </is>
      </c>
      <c r="E111" s="399" t="inlineStr">
        <is>
          <t>т</t>
        </is>
      </c>
      <c r="F111" s="399" t="n">
        <v>0.2556</v>
      </c>
      <c r="G111" s="301" t="n">
        <v>11425.09</v>
      </c>
      <c r="H111" s="301">
        <f>ROUND(F111*G111,2)</f>
        <v/>
      </c>
      <c r="J111" s="305" t="n"/>
    </row>
    <row r="112" ht="25.5" customHeight="1" s="327">
      <c r="A112" s="288" t="n">
        <v>96</v>
      </c>
      <c r="B112" s="369" t="n"/>
      <c r="C112" s="297" t="inlineStr">
        <is>
          <t>25.1.05.01-0012</t>
        </is>
      </c>
      <c r="D112" s="296" t="inlineStr">
        <is>
          <t>Накладки двухголовые для рельсов: раздельного скрепления</t>
        </is>
      </c>
      <c r="E112" s="399" t="inlineStr">
        <is>
          <t>т</t>
        </is>
      </c>
      <c r="F112" s="399" t="n">
        <v>0.7459</v>
      </c>
      <c r="G112" s="301" t="n">
        <v>3824.28</v>
      </c>
      <c r="H112" s="301">
        <f>ROUND(F112*G112,2)</f>
        <v/>
      </c>
      <c r="J112" s="305" t="n"/>
    </row>
    <row r="113">
      <c r="A113" s="288" t="n">
        <v>97</v>
      </c>
      <c r="B113" s="369" t="n"/>
      <c r="C113" s="297" t="inlineStr">
        <is>
          <t>14.5.09.01-0003</t>
        </is>
      </c>
      <c r="D113" s="296" t="inlineStr">
        <is>
          <t>Ацетон технический, сорт высший</t>
        </is>
      </c>
      <c r="E113" s="399" t="inlineStr">
        <is>
          <t>т</t>
        </is>
      </c>
      <c r="F113" s="399" t="n">
        <v>0.28</v>
      </c>
      <c r="G113" s="301" t="n">
        <v>9360</v>
      </c>
      <c r="H113" s="301">
        <f>ROUND(F113*G113,2)</f>
        <v/>
      </c>
      <c r="J113" s="305" t="n"/>
    </row>
    <row r="114" ht="38.25" customHeight="1" s="327">
      <c r="A114" s="288" t="n">
        <v>98</v>
      </c>
      <c r="B114" s="369" t="n"/>
      <c r="C114" s="297" t="inlineStr">
        <is>
          <t>05.2.02.01-0038</t>
        </is>
      </c>
      <c r="D114" s="29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9" t="inlineStr">
        <is>
          <t>шт</t>
        </is>
      </c>
      <c r="F114" s="399" t="n">
        <v>14</v>
      </c>
      <c r="G114" s="301" t="n">
        <v>181.66</v>
      </c>
      <c r="H114" s="301">
        <f>ROUND(F114*G114,2)</f>
        <v/>
      </c>
      <c r="J114" s="305" t="n"/>
    </row>
    <row r="115">
      <c r="A115" s="288" t="n">
        <v>99</v>
      </c>
      <c r="B115" s="369" t="n"/>
      <c r="C115" s="297" t="inlineStr">
        <is>
          <t>08.4.01.02-0001</t>
        </is>
      </c>
      <c r="D115" s="296" t="inlineStr">
        <is>
          <t>Детали закладные весом до 1 килограмма</t>
        </is>
      </c>
      <c r="E115" s="399" t="inlineStr">
        <is>
          <t>т</t>
        </is>
      </c>
      <c r="F115" s="399" t="n">
        <v>0.2098</v>
      </c>
      <c r="G115" s="301" t="n">
        <v>11684</v>
      </c>
      <c r="H115" s="301">
        <f>ROUND(F115*G115,2)</f>
        <v/>
      </c>
      <c r="J115" s="305" t="n"/>
    </row>
    <row r="116" ht="63.75" customHeight="1" s="327">
      <c r="A116" s="288" t="n">
        <v>100</v>
      </c>
      <c r="B116" s="369" t="n"/>
      <c r="C116" s="297" t="inlineStr">
        <is>
          <t>07.2.07.12-0003</t>
        </is>
      </c>
      <c r="D11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9" t="inlineStr">
        <is>
          <t>т</t>
        </is>
      </c>
      <c r="F116" s="399" t="n">
        <v>0.1854</v>
      </c>
      <c r="G116" s="301" t="n">
        <v>11255</v>
      </c>
      <c r="H116" s="301">
        <f>ROUND(F116*G116,2)</f>
        <v/>
      </c>
      <c r="J116" s="305" t="n"/>
    </row>
    <row r="117">
      <c r="A117" s="288" t="n">
        <v>101</v>
      </c>
      <c r="B117" s="369" t="n"/>
      <c r="C117" s="297" t="inlineStr">
        <is>
          <t>Прайс из СД ОП</t>
        </is>
      </c>
      <c r="D117" s="296" t="inlineStr">
        <is>
          <t xml:space="preserve">Шинный компенсатор 10 кВ КША 120*10 Б У2 </t>
        </is>
      </c>
      <c r="E117" s="399" t="inlineStr">
        <is>
          <t>шт.</t>
        </is>
      </c>
      <c r="F117" s="399" t="n">
        <v>6</v>
      </c>
      <c r="G117" s="301" t="n">
        <v>335.43</v>
      </c>
      <c r="H117" s="301">
        <f>ROUND(F117*G117,2)</f>
        <v/>
      </c>
      <c r="J117" s="305" t="n"/>
    </row>
    <row r="118">
      <c r="A118" s="288" t="n">
        <v>102</v>
      </c>
      <c r="B118" s="369" t="n"/>
      <c r="C118" s="297" t="inlineStr">
        <is>
          <t>01.7.19.04-0003</t>
        </is>
      </c>
      <c r="D118" s="296" t="inlineStr">
        <is>
          <t>Пластина техническая без тканевых прокладок</t>
        </is>
      </c>
      <c r="E118" s="399" t="inlineStr">
        <is>
          <t>т</t>
        </is>
      </c>
      <c r="F118" s="399" t="n">
        <v>0.036</v>
      </c>
      <c r="G118" s="301" t="n">
        <v>53400</v>
      </c>
      <c r="H118" s="301">
        <f>ROUND(F118*G118,2)</f>
        <v/>
      </c>
      <c r="J118" s="305" t="n"/>
    </row>
    <row r="119">
      <c r="A119" s="288" t="n">
        <v>103</v>
      </c>
      <c r="B119" s="369" t="n"/>
      <c r="C119" s="297" t="inlineStr">
        <is>
          <t>04.3.01.09-0011</t>
        </is>
      </c>
      <c r="D119" s="296" t="inlineStr">
        <is>
          <t>Раствор готовый кладочный цементный марки: 25</t>
        </is>
      </c>
      <c r="E119" s="399" t="inlineStr">
        <is>
          <t>м3</t>
        </is>
      </c>
      <c r="F119" s="399" t="n">
        <v>4.135</v>
      </c>
      <c r="G119" s="301" t="n">
        <v>463.3</v>
      </c>
      <c r="H119" s="301">
        <f>ROUND(F119*G119,2)</f>
        <v/>
      </c>
    </row>
    <row r="120" ht="38.25" customFormat="1" customHeight="1" s="260">
      <c r="A120" s="288" t="n">
        <v>104</v>
      </c>
      <c r="B120" s="369" t="n"/>
      <c r="C120" s="297" t="inlineStr">
        <is>
          <t>05.2.02.01-0049</t>
        </is>
      </c>
      <c r="D120" s="29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9" t="inlineStr">
        <is>
          <t>шт</t>
        </is>
      </c>
      <c r="F120" s="399" t="n">
        <v>8</v>
      </c>
      <c r="G120" s="301" t="n">
        <v>238.8</v>
      </c>
      <c r="H120" s="301">
        <f>ROUND(F120*G120,2)</f>
        <v/>
      </c>
    </row>
    <row r="121">
      <c r="A121" s="288" t="n">
        <v>105</v>
      </c>
      <c r="B121" s="369" t="n"/>
      <c r="C121" s="297" t="inlineStr">
        <is>
          <t>01.7.15.03-0042</t>
        </is>
      </c>
      <c r="D121" s="296" t="inlineStr">
        <is>
          <t>Болты с гайками и шайбами строительные</t>
        </is>
      </c>
      <c r="E121" s="399" t="inlineStr">
        <is>
          <t>кг</t>
        </is>
      </c>
      <c r="F121" s="399" t="n">
        <v>208.8725</v>
      </c>
      <c r="G121" s="301" t="n">
        <v>9.039999999999999</v>
      </c>
      <c r="H121" s="301">
        <f>ROUND(F121*G121,2)</f>
        <v/>
      </c>
    </row>
    <row r="122" ht="25.5" customHeight="1" s="327">
      <c r="A122" s="288" t="n">
        <v>106</v>
      </c>
      <c r="B122" s="369" t="n"/>
      <c r="C122" s="297" t="inlineStr">
        <is>
          <t>08.3.07.01-0076</t>
        </is>
      </c>
      <c r="D122" s="296" t="inlineStr">
        <is>
          <t>Сталь полосовая, марка стали: Ст3сп шириной 50-200 мм толщиной 4-5 мм</t>
        </is>
      </c>
      <c r="E122" s="399" t="inlineStr">
        <is>
          <t>т</t>
        </is>
      </c>
      <c r="F122" s="399" t="n">
        <v>0.3732</v>
      </c>
      <c r="G122" s="301" t="n">
        <v>5000</v>
      </c>
      <c r="H122" s="301">
        <f>ROUND(F122*G122,2)</f>
        <v/>
      </c>
      <c r="K122" s="305" t="n"/>
    </row>
    <row r="123" ht="51" customHeight="1" s="327">
      <c r="A123" s="288" t="n">
        <v>107</v>
      </c>
      <c r="B123" s="369" t="n"/>
      <c r="C123" s="297" t="inlineStr">
        <is>
          <t>21.2.01.02-0091</t>
        </is>
      </c>
      <c r="D123" s="29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9" t="inlineStr">
        <is>
          <t>т</t>
        </is>
      </c>
      <c r="F123" s="399" t="n">
        <v>0.05256</v>
      </c>
      <c r="G123" s="301" t="n">
        <v>33046.39</v>
      </c>
      <c r="H123" s="301">
        <f>ROUND(F123*G123,2)</f>
        <v/>
      </c>
      <c r="K123" s="305" t="n"/>
    </row>
    <row r="124">
      <c r="A124" s="288" t="n">
        <v>108</v>
      </c>
      <c r="B124" s="369" t="n"/>
      <c r="C124" s="297" t="inlineStr">
        <is>
          <t>01.2.03.03-0013</t>
        </is>
      </c>
      <c r="D124" s="296" t="inlineStr">
        <is>
          <t>Мастика битумная кровельная горячая</t>
        </is>
      </c>
      <c r="E124" s="399" t="inlineStr">
        <is>
          <t>т</t>
        </is>
      </c>
      <c r="F124" s="399" t="n">
        <v>0.4623</v>
      </c>
      <c r="G124" s="301" t="n">
        <v>3390</v>
      </c>
      <c r="H124" s="301">
        <f>ROUND(F124*G124,2)</f>
        <v/>
      </c>
      <c r="K124" s="305" t="n"/>
    </row>
    <row r="125" ht="51" customHeight="1" s="327">
      <c r="A125" s="288" t="n">
        <v>109</v>
      </c>
      <c r="B125" s="369" t="n"/>
      <c r="C125" s="297" t="inlineStr">
        <is>
          <t>07.2.07.12-0020</t>
        </is>
      </c>
      <c r="D12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9" t="inlineStr">
        <is>
          <t>т</t>
        </is>
      </c>
      <c r="F125" s="399" t="n">
        <v>0.1916</v>
      </c>
      <c r="G125" s="301" t="n">
        <v>7712</v>
      </c>
      <c r="H125" s="301">
        <f>ROUND(F125*G125,2)</f>
        <v/>
      </c>
    </row>
    <row r="126" ht="25.5" customHeight="1" s="327">
      <c r="A126" s="288" t="n">
        <v>110</v>
      </c>
      <c r="B126" s="369" t="n"/>
      <c r="C126" s="297" t="inlineStr">
        <is>
          <t>999-9950</t>
        </is>
      </c>
      <c r="D126" s="296" t="inlineStr">
        <is>
          <t>Вспомогательные ненормируемые ресурсы (2% от Оплаты труда рабочих)</t>
        </is>
      </c>
      <c r="E126" s="399" t="inlineStr">
        <is>
          <t>руб.</t>
        </is>
      </c>
      <c r="F126" s="399" t="n">
        <v>1428.4554</v>
      </c>
      <c r="G126" s="301" t="n">
        <v>1</v>
      </c>
      <c r="H126" s="301">
        <f>ROUND(F126*G126,2)</f>
        <v/>
      </c>
    </row>
    <row r="127">
      <c r="A127" s="288" t="n">
        <v>111</v>
      </c>
      <c r="B127" s="369" t="n"/>
      <c r="C127" s="297" t="inlineStr">
        <is>
          <t>02.2.05.04-1767</t>
        </is>
      </c>
      <c r="D127" s="296" t="inlineStr">
        <is>
          <t>Щебень М 400, фракция 20-40 мм, группа 2</t>
        </is>
      </c>
      <c r="E127" s="399" t="inlineStr">
        <is>
          <t>м3</t>
        </is>
      </c>
      <c r="F127" s="399" t="n">
        <v>15.6</v>
      </c>
      <c r="G127" s="301" t="n">
        <v>91.5</v>
      </c>
      <c r="H127" s="301">
        <f>ROUND(F127*G127,2)</f>
        <v/>
      </c>
    </row>
    <row r="128">
      <c r="A128" s="288" t="n">
        <v>112</v>
      </c>
      <c r="B128" s="369" t="n"/>
      <c r="C128" s="297" t="inlineStr">
        <is>
          <t>25.1.01.04-0031</t>
        </is>
      </c>
      <c r="D128" s="296" t="inlineStr">
        <is>
          <t>Шпалы непропитанные для железных дорог: 1 тип</t>
        </is>
      </c>
      <c r="E128" s="399" t="inlineStr">
        <is>
          <t>шт</t>
        </is>
      </c>
      <c r="F128" s="399" t="n">
        <v>4.8</v>
      </c>
      <c r="G128" s="301" t="n">
        <v>266.67</v>
      </c>
      <c r="H128" s="301">
        <f>ROUND(F128*G128,2)</f>
        <v/>
      </c>
    </row>
    <row r="129">
      <c r="A129" s="288" t="n">
        <v>113</v>
      </c>
      <c r="B129" s="369" t="n"/>
      <c r="C129" s="297" t="inlineStr">
        <is>
          <t>01.7.19.07-0002</t>
        </is>
      </c>
      <c r="D129" s="296" t="inlineStr">
        <is>
          <t>Резина листовая вулканизованная цветная</t>
        </is>
      </c>
      <c r="E129" s="399" t="inlineStr">
        <is>
          <t>кг</t>
        </is>
      </c>
      <c r="F129" s="399" t="n">
        <v>46.1</v>
      </c>
      <c r="G129" s="301" t="n">
        <v>24.86</v>
      </c>
      <c r="H129" s="301">
        <f>ROUND(F129*G129,2)</f>
        <v/>
      </c>
    </row>
    <row r="130">
      <c r="A130" s="288" t="n">
        <v>114</v>
      </c>
      <c r="B130" s="369" t="n"/>
      <c r="C130" s="297" t="inlineStr">
        <is>
          <t>04.3.01.09-0014</t>
        </is>
      </c>
      <c r="D130" s="296" t="inlineStr">
        <is>
          <t>Раствор готовый кладочный цементный марки: 100</t>
        </is>
      </c>
      <c r="E130" s="399" t="inlineStr">
        <is>
          <t>м3</t>
        </is>
      </c>
      <c r="F130" s="399" t="n">
        <v>2.166</v>
      </c>
      <c r="G130" s="301" t="n">
        <v>519.8</v>
      </c>
      <c r="H130" s="301">
        <f>ROUND(F130*G130,2)</f>
        <v/>
      </c>
    </row>
    <row r="131">
      <c r="A131" s="288" t="n">
        <v>115</v>
      </c>
      <c r="B131" s="369" t="n"/>
      <c r="C131" s="297" t="inlineStr">
        <is>
          <t>08.1.02.06-0041</t>
        </is>
      </c>
      <c r="D131" s="296" t="inlineStr">
        <is>
          <t>Люки чугунные легкие</t>
        </is>
      </c>
      <c r="E131" s="399" t="inlineStr">
        <is>
          <t>шт.</t>
        </is>
      </c>
      <c r="F131" s="399" t="n">
        <v>3</v>
      </c>
      <c r="G131" s="301" t="n">
        <v>375</v>
      </c>
      <c r="H131" s="301">
        <f>ROUND(F131*G131,2)</f>
        <v/>
      </c>
    </row>
    <row r="132" ht="38.25" customHeight="1" s="327">
      <c r="A132" s="288" t="n">
        <v>116</v>
      </c>
      <c r="B132" s="369" t="n"/>
      <c r="C132" s="297" t="inlineStr">
        <is>
          <t>05.1.01.09-0056</t>
        </is>
      </c>
      <c r="D132" s="296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9" t="inlineStr">
        <is>
          <t>шт.</t>
        </is>
      </c>
      <c r="F132" s="399" t="n">
        <v>3</v>
      </c>
      <c r="G132" s="301" t="n">
        <v>362.1</v>
      </c>
      <c r="H132" s="301">
        <f>ROUND(F132*G132,2)</f>
        <v/>
      </c>
    </row>
    <row r="133">
      <c r="A133" s="288" t="n">
        <v>117</v>
      </c>
      <c r="B133" s="369" t="n"/>
      <c r="C133" s="297" t="inlineStr">
        <is>
          <t>Прайс из СД ОП</t>
        </is>
      </c>
      <c r="D133" s="296" t="inlineStr">
        <is>
          <t xml:space="preserve">Пластина переходная АП 120х10 УХЛ1 (1,07кг)   </t>
        </is>
      </c>
      <c r="E133" s="399" t="inlineStr">
        <is>
          <t>шт.</t>
        </is>
      </c>
      <c r="F133" s="399" t="n">
        <v>12</v>
      </c>
      <c r="G133" s="301" t="n">
        <v>78.62</v>
      </c>
      <c r="H133" s="301">
        <f>ROUND(F133*G133,2)</f>
        <v/>
      </c>
    </row>
    <row r="134">
      <c r="A134" s="288" t="n">
        <v>118</v>
      </c>
      <c r="B134" s="369" t="n"/>
      <c r="C134" s="297" t="inlineStr">
        <is>
          <t>04.1.02.05-0004</t>
        </is>
      </c>
      <c r="D134" s="296" t="inlineStr">
        <is>
          <t>Бетон тяжелый, класс В10 (М150)</t>
        </is>
      </c>
      <c r="E134" s="399" t="inlineStr">
        <is>
          <t>м3</t>
        </is>
      </c>
      <c r="F134" s="399" t="n">
        <v>1.8</v>
      </c>
      <c r="G134" s="301" t="n">
        <v>490</v>
      </c>
      <c r="H134" s="301">
        <f>ROUND(F134*G134,2)</f>
        <v/>
      </c>
    </row>
    <row r="135" ht="25.5" customFormat="1" customHeight="1" s="260">
      <c r="A135" s="288" t="n">
        <v>119</v>
      </c>
      <c r="B135" s="369" t="n"/>
      <c r="C135" s="297" t="inlineStr">
        <is>
          <t>01.3.01.06-0050</t>
        </is>
      </c>
      <c r="D135" s="296" t="inlineStr">
        <is>
          <t>Смазка универсальная тугоплавкая УТ (консталин жировой)</t>
        </is>
      </c>
      <c r="E135" s="399" t="inlineStr">
        <is>
          <t>т</t>
        </is>
      </c>
      <c r="F135" s="399" t="n">
        <v>0.0495</v>
      </c>
      <c r="G135" s="301" t="n">
        <v>17500</v>
      </c>
      <c r="H135" s="301">
        <f>ROUND(F135*G135,2)</f>
        <v/>
      </c>
    </row>
    <row r="136" ht="38.25" customHeight="1" s="327">
      <c r="A136" s="288" t="n">
        <v>120</v>
      </c>
      <c r="B136" s="369" t="n"/>
      <c r="C136" s="297" t="inlineStr">
        <is>
          <t>25.1.05.02-0062</t>
        </is>
      </c>
      <c r="D136" s="296" t="inlineStr">
        <is>
          <t>Подкладки раздельного скрепления: КБ-65 для рельсов типа Р-75, Р-65 и КБ-50 для рельсов типа Р-50</t>
        </is>
      </c>
      <c r="E136" s="399" t="inlineStr">
        <is>
          <t>т</t>
        </is>
      </c>
      <c r="F136" s="399" t="n">
        <v>0.1575</v>
      </c>
      <c r="G136" s="301" t="n">
        <v>4679.74</v>
      </c>
      <c r="H136" s="301">
        <f>ROUND(F136*G136,2)</f>
        <v/>
      </c>
    </row>
    <row r="137" ht="25.5" customHeight="1" s="327">
      <c r="A137" s="288" t="n">
        <v>121</v>
      </c>
      <c r="B137" s="369" t="n"/>
      <c r="C137" s="297" t="inlineStr">
        <is>
          <t>Прайс из СД ОП</t>
        </is>
      </c>
      <c r="D137" s="296" t="inlineStr">
        <is>
          <t>Лоток стальной прямой У1 100х3000х200 35103HDZ   Цена  /1171,86/4,77</t>
        </is>
      </c>
      <c r="E137" s="399" t="inlineStr">
        <is>
          <t>шт.</t>
        </is>
      </c>
      <c r="F137" s="399" t="n">
        <v>3</v>
      </c>
      <c r="G137" s="301" t="n">
        <v>245.67</v>
      </c>
      <c r="H137" s="301">
        <f>ROUND(F137*G137,2)</f>
        <v/>
      </c>
      <c r="K137" s="305" t="n"/>
    </row>
    <row r="138" ht="25.5" customHeight="1" s="327">
      <c r="A138" s="288" t="n">
        <v>122</v>
      </c>
      <c r="B138" s="369" t="n"/>
      <c r="C138" s="297" t="inlineStr">
        <is>
          <t>05.1.01.11-0044</t>
        </is>
      </c>
      <c r="D138" s="296" t="inlineStr">
        <is>
          <t>Плита днища ПН10 /бетон В15 (М200), объем 0,18 м3, расход ар-ры 15,14 кг / (серия 3.900.1-14)</t>
        </is>
      </c>
      <c r="E138" s="399" t="inlineStr">
        <is>
          <t>шт.</t>
        </is>
      </c>
      <c r="F138" s="399" t="n">
        <v>3</v>
      </c>
      <c r="G138" s="301" t="n">
        <v>215.48</v>
      </c>
      <c r="H138" s="301">
        <f>ROUND(F138*G138,2)</f>
        <v/>
      </c>
      <c r="K138" s="305" t="n"/>
    </row>
    <row r="139">
      <c r="A139" s="288" t="n">
        <v>123</v>
      </c>
      <c r="B139" s="369" t="n"/>
      <c r="C139" s="297" t="inlineStr">
        <is>
          <t>Прайс из СД ОП</t>
        </is>
      </c>
      <c r="D139" s="296" t="inlineStr">
        <is>
          <t>Рукав гибкий металлический РЗ-ЦХ 40мм</t>
        </is>
      </c>
      <c r="E139" s="399" t="inlineStr">
        <is>
          <t>м</t>
        </is>
      </c>
      <c r="F139" s="399" t="n">
        <v>200</v>
      </c>
      <c r="G139" s="301" t="n">
        <v>2.84</v>
      </c>
      <c r="H139" s="301">
        <f>ROUND(F139*G139,2)</f>
        <v/>
      </c>
      <c r="K139" s="305" t="n"/>
    </row>
    <row r="140">
      <c r="A140" s="288" t="n">
        <v>124</v>
      </c>
      <c r="B140" s="369" t="n"/>
      <c r="C140" s="297" t="inlineStr">
        <is>
          <t>01.7.03.01-0001</t>
        </is>
      </c>
      <c r="D140" s="296" t="inlineStr">
        <is>
          <t>Вода</t>
        </is>
      </c>
      <c r="E140" s="399" t="inlineStr">
        <is>
          <t>м3</t>
        </is>
      </c>
      <c r="F140" s="399" t="n">
        <v>230.376</v>
      </c>
      <c r="G140" s="301" t="n">
        <v>2.44</v>
      </c>
      <c r="H140" s="301">
        <f>ROUND(F140*G140,2)</f>
        <v/>
      </c>
    </row>
    <row r="141">
      <c r="A141" s="288" t="n">
        <v>125</v>
      </c>
      <c r="B141" s="369" t="n"/>
      <c r="C141" s="297" t="inlineStr">
        <is>
          <t>Прайс из СД ОП</t>
        </is>
      </c>
      <c r="D141" s="296" t="inlineStr">
        <is>
          <t xml:space="preserve">Зажим аппаратный прессуемый А4А-185-8   </t>
        </is>
      </c>
      <c r="E141" s="399" t="inlineStr">
        <is>
          <t>шт.</t>
        </is>
      </c>
      <c r="F141" s="399" t="n">
        <v>18</v>
      </c>
      <c r="G141" s="301" t="n">
        <v>31.09</v>
      </c>
      <c r="H141" s="301">
        <f>ROUND(F141*G141,2)</f>
        <v/>
      </c>
    </row>
    <row r="142">
      <c r="A142" s="288" t="n">
        <v>126</v>
      </c>
      <c r="B142" s="369" t="n"/>
      <c r="C142" s="297" t="inlineStr">
        <is>
          <t>08.1.02.11-0001</t>
        </is>
      </c>
      <c r="D142" s="296" t="inlineStr">
        <is>
          <t>Поковки из квадратных заготовок, масса: 1,8 кг</t>
        </is>
      </c>
      <c r="E142" s="399" t="inlineStr">
        <is>
          <t>т</t>
        </is>
      </c>
      <c r="F142" s="399" t="n">
        <v>0.093</v>
      </c>
      <c r="G142" s="301" t="n">
        <v>5989</v>
      </c>
      <c r="H142" s="301">
        <f>ROUND(F142*G142,2)</f>
        <v/>
      </c>
    </row>
    <row r="143">
      <c r="A143" s="288" t="n">
        <v>127</v>
      </c>
      <c r="B143" s="369" t="n"/>
      <c r="C143" s="297" t="inlineStr">
        <is>
          <t>18.5.08.09-0001</t>
        </is>
      </c>
      <c r="D143" s="296" t="inlineStr">
        <is>
          <t>Патрубки</t>
        </is>
      </c>
      <c r="E143" s="399" t="inlineStr">
        <is>
          <t>10 шт</t>
        </is>
      </c>
      <c r="F143" s="399" t="n">
        <v>2</v>
      </c>
      <c r="G143" s="301" t="n">
        <v>277.5</v>
      </c>
      <c r="H143" s="301">
        <f>ROUND(F143*G143,2)</f>
        <v/>
      </c>
    </row>
    <row r="144" ht="38.25" customHeight="1" s="327">
      <c r="A144" s="288" t="n">
        <v>128</v>
      </c>
      <c r="B144" s="369" t="n"/>
      <c r="C144" s="297" t="inlineStr">
        <is>
          <t>05.1.01.09-0055</t>
        </is>
      </c>
      <c r="D144" s="296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9" t="inlineStr">
        <is>
          <t>шт.</t>
        </is>
      </c>
      <c r="F144" s="399" t="n">
        <v>2</v>
      </c>
      <c r="G144" s="301" t="n">
        <v>242.94</v>
      </c>
      <c r="H144" s="301">
        <f>ROUND(F144*G144,2)</f>
        <v/>
      </c>
    </row>
    <row r="145">
      <c r="A145" s="288" t="n">
        <v>129</v>
      </c>
      <c r="B145" s="369" t="n"/>
      <c r="C145" s="297" t="inlineStr">
        <is>
          <t>01.7.20.08-0031</t>
        </is>
      </c>
      <c r="D145" s="296" t="inlineStr">
        <is>
          <t>Бязь суровая арт. 6804</t>
        </is>
      </c>
      <c r="E145" s="399" t="inlineStr">
        <is>
          <t>10 м2</t>
        </is>
      </c>
      <c r="F145" s="399" t="n">
        <v>5.62</v>
      </c>
      <c r="G145" s="301" t="n">
        <v>79.09999999999999</v>
      </c>
      <c r="H145" s="301">
        <f>ROUND(F145*G145,2)</f>
        <v/>
      </c>
    </row>
    <row r="146">
      <c r="A146" s="288" t="n">
        <v>130</v>
      </c>
      <c r="B146" s="369" t="n"/>
      <c r="C146" s="297" t="inlineStr">
        <is>
          <t>14.4.02.09-0301</t>
        </is>
      </c>
      <c r="D146" s="296" t="inlineStr">
        <is>
          <t>Краска "Цинол"</t>
        </is>
      </c>
      <c r="E146" s="399" t="inlineStr">
        <is>
          <t>кг</t>
        </is>
      </c>
      <c r="F146" s="399" t="n">
        <v>1.84</v>
      </c>
      <c r="G146" s="301" t="n">
        <v>238.48</v>
      </c>
      <c r="H146" s="301">
        <f>ROUND(F146*G146,2)</f>
        <v/>
      </c>
    </row>
    <row r="147" ht="25.5" customHeight="1" s="327">
      <c r="A147" s="288" t="n">
        <v>131</v>
      </c>
      <c r="B147" s="369" t="n"/>
      <c r="C147" s="297" t="inlineStr">
        <is>
          <t>08.3.05.02-0101</t>
        </is>
      </c>
      <c r="D147" s="296" t="inlineStr">
        <is>
          <t>Сталь листовая углеродистая обыкновенного качества марки ВСт3пс5 толщиной: 4-6 мм</t>
        </is>
      </c>
      <c r="E147" s="399" t="inlineStr">
        <is>
          <t>т</t>
        </is>
      </c>
      <c r="F147" s="399" t="n">
        <v>0.0697</v>
      </c>
      <c r="G147" s="301" t="n">
        <v>5763</v>
      </c>
      <c r="H147" s="301">
        <f>ROUND(F147*G147,2)</f>
        <v/>
      </c>
    </row>
    <row r="148">
      <c r="A148" s="288" t="n">
        <v>132</v>
      </c>
      <c r="B148" s="369" t="n"/>
      <c r="C148" s="297" t="inlineStr">
        <is>
          <t>14.4.02.09-0001</t>
        </is>
      </c>
      <c r="D148" s="296" t="inlineStr">
        <is>
          <t>Краска</t>
        </is>
      </c>
      <c r="E148" s="399" t="inlineStr">
        <is>
          <t>кг</t>
        </is>
      </c>
      <c r="F148" s="399" t="n">
        <v>13.735</v>
      </c>
      <c r="G148" s="301" t="n">
        <v>28.6</v>
      </c>
      <c r="H148" s="301">
        <f>ROUND(F148*G148,2)</f>
        <v/>
      </c>
    </row>
    <row r="149" ht="25.5" customHeight="1" s="327">
      <c r="A149" s="288" t="n">
        <v>133</v>
      </c>
      <c r="B149" s="369" t="n"/>
      <c r="C149" s="297" t="inlineStr">
        <is>
          <t>05.1.06.09-0087</t>
        </is>
      </c>
      <c r="D149" s="296" t="inlineStr">
        <is>
          <t>Плита перекрытия ПП10-1 /бетон В15 (М200), объем 0,10 м3, расход ар-ры 8,38 кг/ (серия 3.900.1-14)</t>
        </is>
      </c>
      <c r="E149" s="399" t="inlineStr">
        <is>
          <t>шт.</t>
        </is>
      </c>
      <c r="F149" s="399" t="n">
        <v>3</v>
      </c>
      <c r="G149" s="301" t="n">
        <v>119.5</v>
      </c>
      <c r="H149" s="301">
        <f>ROUND(F149*G149,2)</f>
        <v/>
      </c>
    </row>
    <row r="150" ht="25.5" customFormat="1" customHeight="1" s="260">
      <c r="A150" s="288" t="n">
        <v>134</v>
      </c>
      <c r="B150" s="369" t="n"/>
      <c r="C150" s="297" t="inlineStr">
        <is>
          <t>24.2.06.04-0015</t>
        </is>
      </c>
      <c r="D150" s="296" t="inlineStr">
        <is>
          <t>Муфты хризотилцементные: САМ 6, для напорных труб условным проходом 300 мм</t>
        </is>
      </c>
      <c r="E150" s="399" t="inlineStr">
        <is>
          <t>шт.</t>
        </is>
      </c>
      <c r="F150" s="399" t="n">
        <v>15.12</v>
      </c>
      <c r="G150" s="301" t="n">
        <v>22.6</v>
      </c>
      <c r="H150" s="301">
        <f>ROUND(F150*G150,2)</f>
        <v/>
      </c>
    </row>
    <row r="151">
      <c r="A151" s="288" t="n">
        <v>135</v>
      </c>
      <c r="B151" s="369" t="n"/>
      <c r="C151" s="297" t="inlineStr">
        <is>
          <t>11.2.13.04-0012</t>
        </is>
      </c>
      <c r="D151" s="296" t="inlineStr">
        <is>
          <t>Щиты: из досок толщиной 40 мм</t>
        </is>
      </c>
      <c r="E151" s="399" t="inlineStr">
        <is>
          <t>м2</t>
        </is>
      </c>
      <c r="F151" s="399" t="n">
        <v>5.85</v>
      </c>
      <c r="G151" s="301" t="n">
        <v>57.63</v>
      </c>
      <c r="H151" s="301">
        <f>ROUND(F151*G151,2)</f>
        <v/>
      </c>
    </row>
    <row r="152" ht="25.5" customHeight="1" s="327">
      <c r="A152" s="288" t="n">
        <v>136</v>
      </c>
      <c r="B152" s="369" t="n"/>
      <c r="C152" s="297" t="inlineStr">
        <is>
          <t>08.4.03.03-0032</t>
        </is>
      </c>
      <c r="D152" s="296" t="inlineStr">
        <is>
          <t>Горячекатаная арматурная сталь периодического профиля класса А-III, диаметром 12 мм</t>
        </is>
      </c>
      <c r="E152" s="399" t="inlineStr">
        <is>
          <t>т</t>
        </is>
      </c>
      <c r="F152" s="399" t="n">
        <v>0.0378</v>
      </c>
      <c r="G152" s="301" t="n">
        <v>7997.23</v>
      </c>
      <c r="H152" s="301">
        <f>ROUND(F152*G152,2)</f>
        <v/>
      </c>
      <c r="K152" s="305" t="n"/>
    </row>
    <row r="153">
      <c r="A153" s="288" t="n">
        <v>137</v>
      </c>
      <c r="B153" s="369" t="n"/>
      <c r="C153" s="297" t="inlineStr">
        <is>
          <t>01.7.11.07-0054</t>
        </is>
      </c>
      <c r="D153" s="296" t="inlineStr">
        <is>
          <t>Электроды диаметром: 6 мм Э42</t>
        </is>
      </c>
      <c r="E153" s="399" t="inlineStr">
        <is>
          <t>т</t>
        </is>
      </c>
      <c r="F153" s="399" t="n">
        <v>0.03</v>
      </c>
      <c r="G153" s="301" t="n">
        <v>9424</v>
      </c>
      <c r="H153" s="301">
        <f>ROUND(F153*G153,2)</f>
        <v/>
      </c>
      <c r="K153" s="305" t="n"/>
    </row>
    <row r="154">
      <c r="A154" s="288" t="n">
        <v>138</v>
      </c>
      <c r="B154" s="369" t="n"/>
      <c r="C154" s="297" t="inlineStr">
        <is>
          <t>20.1.01.02-0088</t>
        </is>
      </c>
      <c r="D154" s="296" t="inlineStr">
        <is>
          <t>Зажим аппаратный штыревой АШМ-16-1</t>
        </is>
      </c>
      <c r="E154" s="399" t="inlineStr">
        <is>
          <t>шт.</t>
        </is>
      </c>
      <c r="F154" s="399" t="n">
        <v>2</v>
      </c>
      <c r="G154" s="301" t="n">
        <v>140</v>
      </c>
      <c r="H154" s="301">
        <f>ROUND(F154*G154,2)</f>
        <v/>
      </c>
      <c r="K154" s="305" t="n"/>
    </row>
    <row r="155" ht="38.25" customHeight="1" s="327">
      <c r="A155" s="288" t="n">
        <v>139</v>
      </c>
      <c r="B155" s="369" t="n"/>
      <c r="C155" s="297" t="inlineStr">
        <is>
          <t>23.3.06.04-0011</t>
        </is>
      </c>
      <c r="D155" s="29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9" t="inlineStr">
        <is>
          <t>м</t>
        </is>
      </c>
      <c r="F155" s="399" t="n">
        <v>9.800000000000001</v>
      </c>
      <c r="G155" s="301" t="n">
        <v>28.05</v>
      </c>
      <c r="H155" s="301">
        <f>ROUND(F155*G155,2)</f>
        <v/>
      </c>
    </row>
    <row r="156">
      <c r="A156" s="288" t="n">
        <v>140</v>
      </c>
      <c r="B156" s="369" t="n"/>
      <c r="C156" s="297" t="inlineStr">
        <is>
          <t>01.7.11.07-0032</t>
        </is>
      </c>
      <c r="D156" s="296" t="inlineStr">
        <is>
          <t>Электроды диаметром: 4 мм Э42</t>
        </is>
      </c>
      <c r="E156" s="399" t="inlineStr">
        <is>
          <t>т</t>
        </is>
      </c>
      <c r="F156" s="399" t="n">
        <v>0.0264</v>
      </c>
      <c r="G156" s="301" t="n">
        <v>10315.01</v>
      </c>
      <c r="H156" s="301">
        <f>ROUND(F156*G156,2)</f>
        <v/>
      </c>
    </row>
    <row r="157">
      <c r="A157" s="288" t="n">
        <v>141</v>
      </c>
      <c r="B157" s="369" t="n"/>
      <c r="C157" s="297" t="inlineStr">
        <is>
          <t>01.7.11.07-0034</t>
        </is>
      </c>
      <c r="D157" s="296" t="inlineStr">
        <is>
          <t>Электроды диаметром: 4 мм Э42А</t>
        </is>
      </c>
      <c r="E157" s="399" t="inlineStr">
        <is>
          <t>кг</t>
        </is>
      </c>
      <c r="F157" s="399" t="n">
        <v>24.2896</v>
      </c>
      <c r="G157" s="301" t="n">
        <v>10.57</v>
      </c>
      <c r="H157" s="301">
        <f>ROUND(F157*G157,2)</f>
        <v/>
      </c>
    </row>
    <row r="158">
      <c r="A158" s="288" t="n">
        <v>142</v>
      </c>
      <c r="B158" s="369" t="n"/>
      <c r="C158" s="297" t="inlineStr">
        <is>
          <t>01.7.15.10-0053</t>
        </is>
      </c>
      <c r="D158" s="296" t="inlineStr">
        <is>
          <t>Скобы: металлические</t>
        </is>
      </c>
      <c r="E158" s="399" t="inlineStr">
        <is>
          <t>кг</t>
        </is>
      </c>
      <c r="F158" s="399" t="n">
        <v>40</v>
      </c>
      <c r="G158" s="301" t="n">
        <v>6.4</v>
      </c>
      <c r="H158" s="301">
        <f>ROUND(F158*G158,2)</f>
        <v/>
      </c>
    </row>
    <row r="159">
      <c r="A159" s="288" t="n">
        <v>143</v>
      </c>
      <c r="B159" s="369" t="n"/>
      <c r="C159" s="297" t="inlineStr">
        <is>
          <t>20.1.01.02-0063</t>
        </is>
      </c>
      <c r="D159" s="296" t="inlineStr">
        <is>
          <t>Зажим аппаратный прессуемый: А4А-185-2</t>
        </is>
      </c>
      <c r="E159" s="399" t="inlineStr">
        <is>
          <t>100 шт</t>
        </is>
      </c>
      <c r="F159" s="399" t="n">
        <v>0.08</v>
      </c>
      <c r="G159" s="301" t="n">
        <v>3083</v>
      </c>
      <c r="H159" s="301">
        <f>ROUND(F159*G159,2)</f>
        <v/>
      </c>
    </row>
    <row r="160">
      <c r="A160" s="288" t="n">
        <v>144</v>
      </c>
      <c r="B160" s="369" t="n"/>
      <c r="C160" s="297" t="inlineStr">
        <is>
          <t>11.2.13.04-0011</t>
        </is>
      </c>
      <c r="D160" s="296" t="inlineStr">
        <is>
          <t>Щиты: из досок толщиной 25 мм</t>
        </is>
      </c>
      <c r="E160" s="399" t="inlineStr">
        <is>
          <t>м2</t>
        </is>
      </c>
      <c r="F160" s="399" t="n">
        <v>6.855</v>
      </c>
      <c r="G160" s="301" t="n">
        <v>35.53</v>
      </c>
      <c r="H160" s="301">
        <f>ROUND(F160*G160,2)</f>
        <v/>
      </c>
    </row>
    <row r="161">
      <c r="A161" s="288" t="n">
        <v>145</v>
      </c>
      <c r="B161" s="369" t="n"/>
      <c r="C161" s="297" t="inlineStr">
        <is>
          <t>25.2.01.01-0001</t>
        </is>
      </c>
      <c r="D161" s="296" t="inlineStr">
        <is>
          <t>Бирки-оконцеватели</t>
        </is>
      </c>
      <c r="E161" s="399" t="inlineStr">
        <is>
          <t>100 шт</t>
        </is>
      </c>
      <c r="F161" s="399" t="n">
        <v>3.68</v>
      </c>
      <c r="G161" s="301" t="n">
        <v>63</v>
      </c>
      <c r="H161" s="301">
        <f>ROUND(F161*G161,2)</f>
        <v/>
      </c>
    </row>
    <row r="162" ht="25.5" customHeight="1" s="327">
      <c r="A162" s="288" t="n">
        <v>146</v>
      </c>
      <c r="B162" s="369" t="n"/>
      <c r="C162" s="297" t="inlineStr">
        <is>
          <t>01.7.19.02-0031</t>
        </is>
      </c>
      <c r="D162" s="296" t="inlineStr">
        <is>
          <t>Кольца резиновые для хризотилцементных: напорных муфт САМ</t>
        </is>
      </c>
      <c r="E162" s="399" t="inlineStr">
        <is>
          <t>кг</t>
        </is>
      </c>
      <c r="F162" s="399" t="n">
        <v>7.74</v>
      </c>
      <c r="G162" s="301" t="n">
        <v>28.33</v>
      </c>
      <c r="H162" s="301">
        <f>ROUND(F162*G162,2)</f>
        <v/>
      </c>
    </row>
    <row r="163" ht="25.5" customHeight="1" s="327">
      <c r="A163" s="288" t="n">
        <v>147</v>
      </c>
      <c r="B163" s="369" t="n"/>
      <c r="C163" s="297" t="inlineStr">
        <is>
          <t>08.4.03.02-0003</t>
        </is>
      </c>
      <c r="D163" s="296" t="inlineStr">
        <is>
          <t>Горячекатаная арматурная сталь гладкая класса А-I, диаметром: 10 мм</t>
        </is>
      </c>
      <c r="E163" s="399" t="inlineStr">
        <is>
          <t>т</t>
        </is>
      </c>
      <c r="F163" s="399" t="n">
        <v>0.0324</v>
      </c>
      <c r="G163" s="301" t="n">
        <v>6726.18</v>
      </c>
      <c r="H163" s="301">
        <f>ROUND(F163*G163,2)</f>
        <v/>
      </c>
    </row>
    <row r="164">
      <c r="A164" s="288" t="n">
        <v>148</v>
      </c>
      <c r="B164" s="369" t="n"/>
      <c r="C164" s="297" t="inlineStr">
        <is>
          <t>01.7.11.07-0066</t>
        </is>
      </c>
      <c r="D164" s="296" t="inlineStr">
        <is>
          <t>Электроды диаметром: 8 мм Э46</t>
        </is>
      </c>
      <c r="E164" s="399" t="inlineStr">
        <is>
          <t>т</t>
        </is>
      </c>
      <c r="F164" s="399" t="n">
        <v>0.0213</v>
      </c>
      <c r="G164" s="301" t="n">
        <v>9503</v>
      </c>
      <c r="H164" s="301">
        <f>ROUND(F164*G164,2)</f>
        <v/>
      </c>
    </row>
    <row r="165" customFormat="1" s="260">
      <c r="A165" s="288" t="n">
        <v>149</v>
      </c>
      <c r="B165" s="369" t="n"/>
      <c r="C165" s="297" t="inlineStr">
        <is>
          <t>20.2.09.13-0011</t>
        </is>
      </c>
      <c r="D165" s="296" t="inlineStr">
        <is>
          <t>Муфта</t>
        </is>
      </c>
      <c r="E165" s="399" t="inlineStr">
        <is>
          <t>шт</t>
        </is>
      </c>
      <c r="F165" s="399" t="n">
        <v>40</v>
      </c>
      <c r="G165" s="301" t="n">
        <v>5</v>
      </c>
      <c r="H165" s="301">
        <f>ROUND(F165*G165,2)</f>
        <v/>
      </c>
    </row>
    <row r="166" ht="25.5" customHeight="1" s="327">
      <c r="A166" s="288" t="n">
        <v>150</v>
      </c>
      <c r="B166" s="369" t="n"/>
      <c r="C166" s="297" t="inlineStr">
        <is>
          <t>14.4.02.04-0015</t>
        </is>
      </c>
      <c r="D166" s="296" t="inlineStr">
        <is>
          <t>Краска для наружных работ: черная, марок МА-015, ПФ-014</t>
        </is>
      </c>
      <c r="E166" s="399" t="inlineStr">
        <is>
          <t>т</t>
        </is>
      </c>
      <c r="F166" s="399" t="n">
        <v>0.0124</v>
      </c>
      <c r="G166" s="301" t="n">
        <v>15707</v>
      </c>
      <c r="H166" s="301">
        <f>ROUND(F166*G166,2)</f>
        <v/>
      </c>
    </row>
    <row r="167" ht="25.5" customHeight="1" s="327">
      <c r="A167" s="288" t="n">
        <v>151</v>
      </c>
      <c r="B167" s="369" t="n"/>
      <c r="C167" s="297" t="inlineStr">
        <is>
          <t>05.1.01.09-0042</t>
        </is>
      </c>
      <c r="D167" s="296" t="inlineStr">
        <is>
          <t>Кольцо опорное КО-6 /бетон В15 (М200), объем 0,02 м3, расход ар-ры 1,10 кг / (серия 3.900.1-14)</t>
        </is>
      </c>
      <c r="E167" s="399" t="inlineStr">
        <is>
          <t>шт.</t>
        </is>
      </c>
      <c r="F167" s="399" t="n">
        <v>6</v>
      </c>
      <c r="G167" s="301" t="n">
        <v>31.43</v>
      </c>
      <c r="H167" s="301">
        <f>ROUND(F167*G167,2)</f>
        <v/>
      </c>
      <c r="K167" s="305" t="n"/>
    </row>
    <row r="168" ht="25.5" customHeight="1" s="327">
      <c r="A168" s="288" t="n">
        <v>152</v>
      </c>
      <c r="B168" s="369" t="n"/>
      <c r="C168" s="297" t="inlineStr">
        <is>
          <t>07.2.07.04-0007</t>
        </is>
      </c>
      <c r="D168" s="296" t="inlineStr">
        <is>
          <t>Конструкции стальные индивидуальные: решетчатые сварные массой до 0,1 т</t>
        </is>
      </c>
      <c r="E168" s="399" t="inlineStr">
        <is>
          <t>т</t>
        </is>
      </c>
      <c r="F168" s="399" t="n">
        <v>0.0158</v>
      </c>
      <c r="G168" s="301" t="n">
        <v>11500</v>
      </c>
      <c r="H168" s="301">
        <f>ROUND(F168*G168,2)</f>
        <v/>
      </c>
      <c r="K168" s="305" t="n"/>
    </row>
    <row r="169">
      <c r="A169" s="288" t="n">
        <v>153</v>
      </c>
      <c r="B169" s="369" t="n"/>
      <c r="C169" s="297" t="inlineStr">
        <is>
          <t>01.7.17.11-0001</t>
        </is>
      </c>
      <c r="D169" s="296" t="inlineStr">
        <is>
          <t>Бумага шлифовальная</t>
        </is>
      </c>
      <c r="E169" s="399" t="inlineStr">
        <is>
          <t>кг</t>
        </is>
      </c>
      <c r="F169" s="399" t="n">
        <v>3.44</v>
      </c>
      <c r="G169" s="301" t="n">
        <v>50</v>
      </c>
      <c r="H169" s="301">
        <f>ROUND(F169*G169,2)</f>
        <v/>
      </c>
      <c r="K169" s="305" t="n"/>
    </row>
    <row r="170">
      <c r="A170" s="288" t="n">
        <v>154</v>
      </c>
      <c r="B170" s="369" t="n"/>
      <c r="C170" s="297" t="inlineStr">
        <is>
          <t>04.1.02.05-0005</t>
        </is>
      </c>
      <c r="D170" s="296" t="inlineStr">
        <is>
          <t>Бетон тяжелый, класс: В12,5 (М150)</t>
        </is>
      </c>
      <c r="E170" s="399" t="inlineStr">
        <is>
          <t>м3</t>
        </is>
      </c>
      <c r="F170" s="399" t="n">
        <v>0.2784</v>
      </c>
      <c r="G170" s="301" t="n">
        <v>600</v>
      </c>
      <c r="H170" s="301">
        <f>ROUND(F170*G170,2)</f>
        <v/>
      </c>
    </row>
    <row r="171" ht="25.5" customHeight="1" s="327">
      <c r="A171" s="288" t="n">
        <v>155</v>
      </c>
      <c r="B171" s="369" t="n"/>
      <c r="C171" s="297" t="inlineStr">
        <is>
          <t>01.1.02.02-0021</t>
        </is>
      </c>
      <c r="D171" s="296" t="inlineStr">
        <is>
          <t>Бумага асбестовая электроизоляционная марки: БЭ толщиной 0,2-0,3 мм</t>
        </is>
      </c>
      <c r="E171" s="399" t="inlineStr">
        <is>
          <t>т</t>
        </is>
      </c>
      <c r="F171" s="399" t="n">
        <v>0.014</v>
      </c>
      <c r="G171" s="301" t="n">
        <v>11549</v>
      </c>
      <c r="H171" s="301">
        <f>ROUND(F171*G171,2)</f>
        <v/>
      </c>
    </row>
    <row r="172" ht="38.25" customHeight="1" s="327">
      <c r="A172" s="288" t="n">
        <v>156</v>
      </c>
      <c r="B172" s="369" t="n"/>
      <c r="C172" s="297" t="inlineStr">
        <is>
          <t>05.1.05.16-0001</t>
        </is>
      </c>
      <c r="D172" s="29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9" t="inlineStr">
        <is>
          <t>м3</t>
        </is>
      </c>
      <c r="F172" s="399" t="n">
        <v>0.1064</v>
      </c>
      <c r="G172" s="301" t="n">
        <v>1410</v>
      </c>
      <c r="H172" s="301">
        <f>ROUND(F172*G172,2)</f>
        <v/>
      </c>
    </row>
    <row r="173">
      <c r="A173" s="288" t="n">
        <v>157</v>
      </c>
      <c r="B173" s="369" t="n"/>
      <c r="C173" s="297" t="inlineStr">
        <is>
          <t>14.4.04.08-0003</t>
        </is>
      </c>
      <c r="D173" s="296" t="inlineStr">
        <is>
          <t>Эмаль ПФ-115 серая</t>
        </is>
      </c>
      <c r="E173" s="399" t="inlineStr">
        <is>
          <t>т</t>
        </is>
      </c>
      <c r="F173" s="399" t="n">
        <v>0.01</v>
      </c>
      <c r="G173" s="301" t="n">
        <v>14312.87</v>
      </c>
      <c r="H173" s="301">
        <f>ROUND(F173*G173,2)</f>
        <v/>
      </c>
    </row>
    <row r="174" ht="38.25" customHeight="1" s="327">
      <c r="A174" s="288" t="n">
        <v>158</v>
      </c>
      <c r="B174" s="369" t="n"/>
      <c r="C174" s="297" t="inlineStr">
        <is>
          <t>05.1.01.09-0054</t>
        </is>
      </c>
      <c r="D174" s="296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9" t="inlineStr">
        <is>
          <t>шт.</t>
        </is>
      </c>
      <c r="F174" s="399" t="n">
        <v>1</v>
      </c>
      <c r="G174" s="301" t="n">
        <v>121.2</v>
      </c>
      <c r="H174" s="301">
        <f>ROUND(F174*G174,2)</f>
        <v/>
      </c>
    </row>
    <row r="175">
      <c r="A175" s="288" t="n">
        <v>159</v>
      </c>
      <c r="B175" s="369" t="n"/>
      <c r="C175" s="297" t="inlineStr">
        <is>
          <t>01.7.20.08-0102</t>
        </is>
      </c>
      <c r="D175" s="296" t="inlineStr">
        <is>
          <t>Миткаль «Т-2» суровый (суровье)</t>
        </is>
      </c>
      <c r="E175" s="399" t="inlineStr">
        <is>
          <t>10 м</t>
        </is>
      </c>
      <c r="F175" s="399" t="n">
        <v>1.6</v>
      </c>
      <c r="G175" s="301" t="n">
        <v>73.65000000000001</v>
      </c>
      <c r="H175" s="301">
        <f>ROUND(F175*G175,2)</f>
        <v/>
      </c>
    </row>
    <row r="176" ht="25.5" customHeight="1" s="327">
      <c r="A176" s="288" t="n">
        <v>160</v>
      </c>
      <c r="B176" s="369" t="n"/>
      <c r="C176" s="297" t="inlineStr">
        <is>
          <t>11.1.03.05-0085</t>
        </is>
      </c>
      <c r="D176" s="296" t="inlineStr">
        <is>
          <t>Доски необрезные хвойных пород длиной: 4-6,5 м, все ширины, толщиной 44 мм и более, III сорта</t>
        </is>
      </c>
      <c r="E176" s="399" t="inlineStr">
        <is>
          <t>м3</t>
        </is>
      </c>
      <c r="F176" s="399" t="n">
        <v>0.164</v>
      </c>
      <c r="G176" s="301" t="n">
        <v>684</v>
      </c>
      <c r="H176" s="301">
        <f>ROUND(F176*G176,2)</f>
        <v/>
      </c>
    </row>
    <row r="177">
      <c r="A177" s="288" t="n">
        <v>161</v>
      </c>
      <c r="B177" s="369" t="n"/>
      <c r="C177" s="297" t="inlineStr">
        <is>
          <t>14.4.01.01-0003</t>
        </is>
      </c>
      <c r="D177" s="296" t="inlineStr">
        <is>
          <t>Грунтовка: ГФ-021 красно-коричневая</t>
        </is>
      </c>
      <c r="E177" s="399" t="inlineStr">
        <is>
          <t>т</t>
        </is>
      </c>
      <c r="F177" s="399" t="n">
        <v>0.0064</v>
      </c>
      <c r="G177" s="301" t="n">
        <v>15620</v>
      </c>
      <c r="H177" s="301">
        <f>ROUND(F177*G177,2)</f>
        <v/>
      </c>
    </row>
    <row r="178" ht="25.5" customHeight="1" s="327">
      <c r="A178" s="288" t="n">
        <v>162</v>
      </c>
      <c r="B178" s="369" t="n"/>
      <c r="C178" s="297" t="inlineStr">
        <is>
          <t>08.3.03.06-0002</t>
        </is>
      </c>
      <c r="D178" s="296" t="inlineStr">
        <is>
          <t>Проволока горячекатаная в мотках, диаметром 6,3-6,5 мм</t>
        </is>
      </c>
      <c r="E178" s="399" t="inlineStr">
        <is>
          <t>т</t>
        </is>
      </c>
      <c r="F178" s="399" t="n">
        <v>0.022</v>
      </c>
      <c r="G178" s="301" t="n">
        <v>4455.2</v>
      </c>
      <c r="H178" s="301">
        <f>ROUND(F178*G178,2)</f>
        <v/>
      </c>
    </row>
    <row r="179">
      <c r="A179" s="288" t="n">
        <v>163</v>
      </c>
      <c r="B179" s="369" t="n"/>
      <c r="C179" s="297" t="inlineStr">
        <is>
          <t>01.3.01.03-0002</t>
        </is>
      </c>
      <c r="D179" s="296" t="inlineStr">
        <is>
          <t>Керосин для технических целей марок КТ-1, КТ-2</t>
        </is>
      </c>
      <c r="E179" s="399" t="inlineStr">
        <is>
          <t>т</t>
        </is>
      </c>
      <c r="F179" s="399" t="n">
        <v>0.0363</v>
      </c>
      <c r="G179" s="301" t="n">
        <v>2606.9</v>
      </c>
      <c r="H179" s="301">
        <f>ROUND(F179*G179,2)</f>
        <v/>
      </c>
    </row>
    <row r="180" customFormat="1" s="260">
      <c r="A180" s="288" t="n">
        <v>164</v>
      </c>
      <c r="B180" s="369" t="n"/>
      <c r="C180" s="297" t="inlineStr">
        <is>
          <t>Прайс из СД ОП</t>
        </is>
      </c>
      <c r="D180" s="296" t="inlineStr">
        <is>
          <t xml:space="preserve">Зажим аппаратный прессуемый А1М-185-2 </t>
        </is>
      </c>
      <c r="E180" s="399" t="inlineStr">
        <is>
          <t>шт.</t>
        </is>
      </c>
      <c r="F180" s="399" t="n">
        <v>4</v>
      </c>
      <c r="G180" s="301" t="n">
        <v>23.1</v>
      </c>
      <c r="H180" s="301">
        <f>ROUND(F180*G180,2)</f>
        <v/>
      </c>
    </row>
    <row r="181" ht="38.25" customHeight="1" s="327">
      <c r="A181" s="288" t="n">
        <v>165</v>
      </c>
      <c r="B181" s="369" t="n"/>
      <c r="C181" s="297" t="inlineStr">
        <is>
          <t>10.1.02.04-0009</t>
        </is>
      </c>
      <c r="D181" s="29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9" t="inlineStr">
        <is>
          <t>т</t>
        </is>
      </c>
      <c r="F181" s="399" t="n">
        <v>0.0016</v>
      </c>
      <c r="G181" s="301" t="n">
        <v>55960.01</v>
      </c>
      <c r="H181" s="301">
        <f>ROUND(F181*G181,2)</f>
        <v/>
      </c>
    </row>
    <row r="182" ht="25.5" customHeight="1" s="327">
      <c r="A182" s="288" t="n">
        <v>166</v>
      </c>
      <c r="B182" s="369" t="n"/>
      <c r="C182" s="297" t="inlineStr">
        <is>
          <t>101-2016</t>
        </is>
      </c>
      <c r="D182" s="296" t="inlineStr">
        <is>
          <t>Мастика битумно-резиновая МБР изоляционная для защиты алюминиевой оболочки и брони от коррозии</t>
        </is>
      </c>
      <c r="E182" s="399" t="inlineStr">
        <is>
          <t>кг</t>
        </is>
      </c>
      <c r="F182" s="399" t="n">
        <v>12</v>
      </c>
      <c r="G182" s="301" t="n">
        <v>7.4</v>
      </c>
      <c r="H182" s="301">
        <f>ROUND(F182*G182,2)</f>
        <v/>
      </c>
      <c r="K182" s="305" t="n"/>
    </row>
    <row r="183" ht="25.5" customHeight="1" s="327">
      <c r="A183" s="288" t="n">
        <v>167</v>
      </c>
      <c r="B183" s="369" t="n"/>
      <c r="C183" s="297" t="inlineStr">
        <is>
          <t>102-0061</t>
        </is>
      </c>
      <c r="D183" s="296" t="inlineStr">
        <is>
          <t>Доски обрезные хвойных пород длиной: 4-6,5 м, шириной 75-150 мм, толщиной 44 мм и более, III сорта</t>
        </is>
      </c>
      <c r="E183" s="399" t="inlineStr">
        <is>
          <t>м3</t>
        </is>
      </c>
      <c r="F183" s="399" t="n">
        <v>0.0791</v>
      </c>
      <c r="G183" s="301" t="n">
        <v>1056</v>
      </c>
      <c r="H183" s="301">
        <f>ROUND(F183*G183,2)</f>
        <v/>
      </c>
      <c r="K183" s="305" t="n"/>
    </row>
    <row r="184">
      <c r="A184" s="288" t="n">
        <v>168</v>
      </c>
      <c r="B184" s="369" t="n"/>
      <c r="C184" s="297" t="inlineStr">
        <is>
          <t>402-0002</t>
        </is>
      </c>
      <c r="D184" s="296" t="inlineStr">
        <is>
          <t>Раствор готовый кладочный цементный марки: 50</t>
        </is>
      </c>
      <c r="E184" s="399" t="inlineStr">
        <is>
          <t>м3</t>
        </is>
      </c>
      <c r="F184" s="399" t="n">
        <v>0.1602</v>
      </c>
      <c r="G184" s="301" t="n">
        <v>485.9</v>
      </c>
      <c r="H184" s="301">
        <f>ROUND(F184*G184,2)</f>
        <v/>
      </c>
      <c r="K184" s="305" t="n"/>
    </row>
    <row r="185" ht="25.5" customHeight="1" s="327">
      <c r="A185" s="288" t="n">
        <v>169</v>
      </c>
      <c r="B185" s="369" t="n"/>
      <c r="C185" s="297" t="inlineStr">
        <is>
          <t>11.1.03.06-0095</t>
        </is>
      </c>
      <c r="D185" s="296" t="inlineStr">
        <is>
          <t>Доски обрезные хвойных пород длиной: 4-6,5 м, шириной 75-150 мм, толщиной 44 мм и более, III сорта</t>
        </is>
      </c>
      <c r="E185" s="399" t="inlineStr">
        <is>
          <t>м3</t>
        </is>
      </c>
      <c r="F185" s="399" t="n">
        <v>0.0713</v>
      </c>
      <c r="G185" s="301" t="n">
        <v>1056</v>
      </c>
      <c r="H185" s="301">
        <f>ROUND(F185*G185,2)</f>
        <v/>
      </c>
    </row>
    <row r="186">
      <c r="A186" s="288" t="n">
        <v>170</v>
      </c>
      <c r="B186" s="369" t="n"/>
      <c r="C186" s="297" t="inlineStr">
        <is>
          <t>01.3.02.09-0022</t>
        </is>
      </c>
      <c r="D186" s="296" t="inlineStr">
        <is>
          <t>Пропан-бутан, смесь техническая</t>
        </is>
      </c>
      <c r="E186" s="399" t="inlineStr">
        <is>
          <t>кг</t>
        </is>
      </c>
      <c r="F186" s="399" t="n">
        <v>12.1508</v>
      </c>
      <c r="G186" s="301" t="n">
        <v>6.09</v>
      </c>
      <c r="H186" s="301">
        <f>ROUND(F186*G186,2)</f>
        <v/>
      </c>
    </row>
    <row r="187">
      <c r="A187" s="288" t="n">
        <v>171</v>
      </c>
      <c r="B187" s="369" t="n"/>
      <c r="C187" s="297" t="inlineStr">
        <is>
          <t>101-1513</t>
        </is>
      </c>
      <c r="D187" s="296" t="inlineStr">
        <is>
          <t>Электроды диаметром: 4 мм Э42</t>
        </is>
      </c>
      <c r="E187" s="399" t="inlineStr">
        <is>
          <t>т</t>
        </is>
      </c>
      <c r="F187" s="399" t="n">
        <v>0.007</v>
      </c>
      <c r="G187" s="301" t="n">
        <v>10315.01</v>
      </c>
      <c r="H187" s="301">
        <f>ROUND(F187*G187,2)</f>
        <v/>
      </c>
    </row>
    <row r="188">
      <c r="A188" s="288" t="n">
        <v>172</v>
      </c>
      <c r="B188" s="369" t="n"/>
      <c r="C188" s="297" t="inlineStr">
        <is>
          <t>101-1714</t>
        </is>
      </c>
      <c r="D188" s="296" t="inlineStr">
        <is>
          <t>Болты с гайками и шайбами строительные</t>
        </is>
      </c>
      <c r="E188" s="399" t="inlineStr">
        <is>
          <t>т</t>
        </is>
      </c>
      <c r="F188" s="399" t="n">
        <v>0.0077</v>
      </c>
      <c r="G188" s="301" t="n">
        <v>9040.01</v>
      </c>
      <c r="H188" s="301">
        <f>ROUND(F188*G188,2)</f>
        <v/>
      </c>
    </row>
    <row r="189">
      <c r="A189" s="288" t="n">
        <v>173</v>
      </c>
      <c r="B189" s="369" t="n"/>
      <c r="C189" s="297" t="inlineStr">
        <is>
          <t>01.3.02.08-0001</t>
        </is>
      </c>
      <c r="D189" s="296" t="inlineStr">
        <is>
          <t>Кислород технический: газообразный</t>
        </is>
      </c>
      <c r="E189" s="399" t="inlineStr">
        <is>
          <t>м3</t>
        </is>
      </c>
      <c r="F189" s="399" t="n">
        <v>11.1584</v>
      </c>
      <c r="G189" s="301" t="n">
        <v>6.22</v>
      </c>
      <c r="H189" s="301">
        <f>ROUND(F189*G189,2)</f>
        <v/>
      </c>
    </row>
    <row r="190" ht="25.5" customHeight="1" s="327">
      <c r="A190" s="288" t="n">
        <v>174</v>
      </c>
      <c r="B190" s="369" t="n"/>
      <c r="C190" s="297" t="inlineStr">
        <is>
          <t>106-0023</t>
        </is>
      </c>
      <c r="D190" s="296" t="inlineStr">
        <is>
          <t>Шпалы из древесины хвойных пород длиной: 1500 мм для колеи 750 мм пропитанные, тип 2</t>
        </is>
      </c>
      <c r="E190" s="399" t="inlineStr">
        <is>
          <t>шт.</t>
        </is>
      </c>
      <c r="F190" s="399" t="n">
        <v>1.011</v>
      </c>
      <c r="G190" s="301" t="n">
        <v>68</v>
      </c>
      <c r="H190" s="301">
        <f>ROUND(F190*G190,2)</f>
        <v/>
      </c>
    </row>
    <row r="191">
      <c r="A191" s="288" t="n">
        <v>175</v>
      </c>
      <c r="B191" s="369" t="n"/>
      <c r="C191" s="297" t="inlineStr">
        <is>
          <t>101-0962</t>
        </is>
      </c>
      <c r="D191" s="296" t="inlineStr">
        <is>
          <t>Смазка солидол жировой марки «Ж»</t>
        </is>
      </c>
      <c r="E191" s="399" t="inlineStr">
        <is>
          <t>т</t>
        </is>
      </c>
      <c r="F191" s="399" t="n">
        <v>0.007</v>
      </c>
      <c r="G191" s="301" t="n">
        <v>9661.5</v>
      </c>
      <c r="H191" s="301">
        <f>ROUND(F191*G191,2)</f>
        <v/>
      </c>
    </row>
    <row r="192">
      <c r="A192" s="288" t="n">
        <v>176</v>
      </c>
      <c r="B192" s="369" t="n"/>
      <c r="C192" s="297" t="inlineStr">
        <is>
          <t>01.3.01.07-0008</t>
        </is>
      </c>
      <c r="D192" s="296" t="inlineStr">
        <is>
          <t>Спирт этиловый ректификованный технический, сорт I</t>
        </is>
      </c>
      <c r="E192" s="399" t="inlineStr">
        <is>
          <t>т</t>
        </is>
      </c>
      <c r="F192" s="399" t="n">
        <v>0.0016</v>
      </c>
      <c r="G192" s="301" t="n">
        <v>38890</v>
      </c>
      <c r="H192" s="301">
        <f>ROUND(F192*G192,2)</f>
        <v/>
      </c>
    </row>
    <row r="193">
      <c r="A193" s="288" t="n">
        <v>177</v>
      </c>
      <c r="B193" s="369" t="n"/>
      <c r="C193" s="297" t="inlineStr">
        <is>
          <t>01.7.15.11-0026</t>
        </is>
      </c>
      <c r="D193" s="296" t="inlineStr">
        <is>
          <t>Шайбы квадратные</t>
        </is>
      </c>
      <c r="E193" s="399" t="inlineStr">
        <is>
          <t>100 шт</t>
        </is>
      </c>
      <c r="F193" s="399" t="n">
        <v>0.24</v>
      </c>
      <c r="G193" s="301" t="n">
        <v>254</v>
      </c>
      <c r="H193" s="301">
        <f>ROUND(F193*G193,2)</f>
        <v/>
      </c>
    </row>
    <row r="194" ht="51" customHeight="1" s="327">
      <c r="A194" s="288" t="n">
        <v>178</v>
      </c>
      <c r="B194" s="369" t="n"/>
      <c r="C194" s="297" t="inlineStr">
        <is>
          <t>23.3.06.05-0002</t>
        </is>
      </c>
      <c r="D194" s="29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9" t="inlineStr">
        <is>
          <t>м</t>
        </is>
      </c>
      <c r="F194" s="399" t="n">
        <v>4</v>
      </c>
      <c r="G194" s="301" t="n">
        <v>14.1</v>
      </c>
      <c r="H194" s="301">
        <f>ROUND(F194*G194,2)</f>
        <v/>
      </c>
    </row>
    <row r="195" customFormat="1" s="260">
      <c r="A195" s="288" t="n">
        <v>179</v>
      </c>
      <c r="B195" s="369" t="n"/>
      <c r="C195" s="297" t="inlineStr">
        <is>
          <t>01.7.15.04-0011</t>
        </is>
      </c>
      <c r="D195" s="296" t="inlineStr">
        <is>
          <t>Винты с полукруглой головкой длиной: 50 мм</t>
        </is>
      </c>
      <c r="E195" s="399" t="inlineStr">
        <is>
          <t>т</t>
        </is>
      </c>
      <c r="F195" s="399" t="n">
        <v>0.0044</v>
      </c>
      <c r="G195" s="301" t="n">
        <v>12430</v>
      </c>
      <c r="H195" s="301">
        <f>ROUND(F195*G195,2)</f>
        <v/>
      </c>
    </row>
    <row r="196">
      <c r="A196" s="288" t="n">
        <v>180</v>
      </c>
      <c r="B196" s="369" t="n"/>
      <c r="C196" s="297" t="inlineStr">
        <is>
          <t>101-1019</t>
        </is>
      </c>
      <c r="D196" s="296" t="inlineStr">
        <is>
          <t>Швеллеры № 40 из стали марки: Ст0</t>
        </is>
      </c>
      <c r="E196" s="399" t="inlineStr">
        <is>
          <t>т</t>
        </is>
      </c>
      <c r="F196" s="399" t="n">
        <v>0.0103</v>
      </c>
      <c r="G196" s="301" t="n">
        <v>4920</v>
      </c>
      <c r="H196" s="301">
        <f>ROUND(F196*G196,2)</f>
        <v/>
      </c>
    </row>
    <row r="197">
      <c r="A197" s="288" t="n">
        <v>181</v>
      </c>
      <c r="B197" s="369" t="n"/>
      <c r="C197" s="297" t="inlineStr">
        <is>
          <t>402-0004</t>
        </is>
      </c>
      <c r="D197" s="296" t="inlineStr">
        <is>
          <t>Раствор готовый кладочный цементный марки: 100</t>
        </is>
      </c>
      <c r="E197" s="399" t="inlineStr">
        <is>
          <t>м3</t>
        </is>
      </c>
      <c r="F197" s="399" t="n">
        <v>0.096</v>
      </c>
      <c r="G197" s="301" t="n">
        <v>519.8</v>
      </c>
      <c r="H197" s="301">
        <f>ROUND(F197*G197,2)</f>
        <v/>
      </c>
      <c r="K197" s="305" t="n"/>
    </row>
    <row r="198">
      <c r="A198" s="288" t="n">
        <v>182</v>
      </c>
      <c r="B198" s="369" t="n"/>
      <c r="C198" s="297" t="inlineStr">
        <is>
          <t>101-0807</t>
        </is>
      </c>
      <c r="D198" s="296" t="inlineStr">
        <is>
          <t>Проволока сварочная легированная диаметром: 4 мм</t>
        </is>
      </c>
      <c r="E198" s="399" t="inlineStr">
        <is>
          <t>т</t>
        </is>
      </c>
      <c r="F198" s="399" t="n">
        <v>0.0035</v>
      </c>
      <c r="G198" s="301" t="n">
        <v>13560</v>
      </c>
      <c r="H198" s="301">
        <f>ROUND(F198*G198,2)</f>
        <v/>
      </c>
      <c r="K198" s="305" t="n"/>
    </row>
    <row r="199" ht="25.5" customHeight="1" s="327">
      <c r="A199" s="288" t="n">
        <v>183</v>
      </c>
      <c r="B199" s="369" t="n"/>
      <c r="C199" s="297" t="inlineStr">
        <is>
          <t>102-0025</t>
        </is>
      </c>
      <c r="D199" s="296" t="inlineStr">
        <is>
          <t>Бруски обрезные хвойных пород длиной: 4-6,5 м, шириной 75-150 мм, толщиной 40-75 мм, III сорта</t>
        </is>
      </c>
      <c r="E199" s="399" t="inlineStr">
        <is>
          <t>м3</t>
        </is>
      </c>
      <c r="F199" s="399" t="n">
        <v>0.0357</v>
      </c>
      <c r="G199" s="301" t="n">
        <v>1287</v>
      </c>
      <c r="H199" s="301">
        <f>ROUND(F199*G199,2)</f>
        <v/>
      </c>
      <c r="K199" s="305" t="n"/>
    </row>
    <row r="200" ht="25.5" customHeight="1" s="327">
      <c r="A200" s="288" t="n">
        <v>184</v>
      </c>
      <c r="B200" s="369" t="n"/>
      <c r="C200" s="297" t="inlineStr">
        <is>
          <t>08.3.08.02-0052</t>
        </is>
      </c>
      <c r="D200" s="296" t="inlineStr">
        <is>
          <t>Сталь угловая равнополочная, марка стали: ВСт3кп2, размером 50x50x5 мм</t>
        </is>
      </c>
      <c r="E200" s="399" t="inlineStr">
        <is>
          <t>т</t>
        </is>
      </c>
      <c r="F200" s="399" t="n">
        <v>0.0077</v>
      </c>
      <c r="G200" s="301" t="n">
        <v>5763</v>
      </c>
      <c r="H200" s="301">
        <f>ROUND(F200*G200,2)</f>
        <v/>
      </c>
    </row>
    <row r="201">
      <c r="A201" s="288" t="n">
        <v>185</v>
      </c>
      <c r="B201" s="369" t="n"/>
      <c r="C201" s="297" t="inlineStr">
        <is>
          <t>101-1705</t>
        </is>
      </c>
      <c r="D201" s="296" t="inlineStr">
        <is>
          <t>Пакля пропитанная</t>
        </is>
      </c>
      <c r="E201" s="399" t="inlineStr">
        <is>
          <t>кг</t>
        </is>
      </c>
      <c r="F201" s="399" t="n">
        <v>4.8</v>
      </c>
      <c r="G201" s="301" t="n">
        <v>9.039999999999999</v>
      </c>
      <c r="H201" s="301">
        <f>ROUND(F201*G201,2)</f>
        <v/>
      </c>
    </row>
    <row r="202" ht="25.5" customHeight="1" s="327">
      <c r="A202" s="288" t="n">
        <v>186</v>
      </c>
      <c r="B202" s="369" t="n"/>
      <c r="C202" s="297" t="inlineStr">
        <is>
          <t>10.2.02.10-0013</t>
        </is>
      </c>
      <c r="D202" s="296" t="inlineStr">
        <is>
          <t>Пруток круглый медный марки М3-Т, диаметром: 20 мм</t>
        </is>
      </c>
      <c r="E202" s="399" t="inlineStr">
        <is>
          <t>т</t>
        </is>
      </c>
      <c r="F202" s="399" t="n">
        <v>0.0005999999999999999</v>
      </c>
      <c r="G202" s="301" t="n">
        <v>71640</v>
      </c>
      <c r="H202" s="301">
        <f>ROUND(F202*G202,2)</f>
        <v/>
      </c>
    </row>
    <row r="203">
      <c r="A203" s="288" t="n">
        <v>187</v>
      </c>
      <c r="B203" s="369" t="n"/>
      <c r="C203" s="297" t="inlineStr">
        <is>
          <t>20.1.02.23-0082</t>
        </is>
      </c>
      <c r="D203" s="296" t="inlineStr">
        <is>
          <t>Перемычки гибкие, тип ПГС-50</t>
        </is>
      </c>
      <c r="E203" s="399" t="inlineStr">
        <is>
          <t>10 шт</t>
        </is>
      </c>
      <c r="F203" s="399" t="n">
        <v>1.032</v>
      </c>
      <c r="G203" s="301" t="n">
        <v>39</v>
      </c>
      <c r="H203" s="301">
        <f>ROUND(F203*G203,2)</f>
        <v/>
      </c>
    </row>
    <row r="204">
      <c r="A204" s="288" t="n">
        <v>188</v>
      </c>
      <c r="B204" s="369" t="n"/>
      <c r="C204" s="297" t="inlineStr">
        <is>
          <t>01.7.15.06-0111</t>
        </is>
      </c>
      <c r="D204" s="296" t="inlineStr">
        <is>
          <t>Гвозди строительные</t>
        </is>
      </c>
      <c r="E204" s="399" t="inlineStr">
        <is>
          <t>т</t>
        </is>
      </c>
      <c r="F204" s="399" t="n">
        <v>0.0033</v>
      </c>
      <c r="G204" s="301" t="n">
        <v>11978</v>
      </c>
      <c r="H204" s="301">
        <f>ROUND(F204*G204,2)</f>
        <v/>
      </c>
    </row>
    <row r="205">
      <c r="A205" s="288" t="n">
        <v>189</v>
      </c>
      <c r="B205" s="369" t="n"/>
      <c r="C205" s="297" t="inlineStr">
        <is>
          <t>101-0324</t>
        </is>
      </c>
      <c r="D205" s="296" t="inlineStr">
        <is>
          <t>Кислород технический: газообразный</t>
        </is>
      </c>
      <c r="E205" s="399" t="inlineStr">
        <is>
          <t>м3</t>
        </is>
      </c>
      <c r="F205" s="399" t="n">
        <v>5.96</v>
      </c>
      <c r="G205" s="301" t="n">
        <v>6.22</v>
      </c>
      <c r="H205" s="301">
        <f>ROUND(F205*G205,2)</f>
        <v/>
      </c>
    </row>
    <row r="206" ht="25.5" customHeight="1" s="327">
      <c r="A206" s="288" t="n">
        <v>190</v>
      </c>
      <c r="B206" s="369" t="n"/>
      <c r="C206" s="297" t="inlineStr">
        <is>
          <t>102-0008</t>
        </is>
      </c>
      <c r="D206" s="296" t="inlineStr">
        <is>
          <t>Лесоматериалы круглые хвойных пород для строительства диаметром 14-24 см, длиной 3-6,5 м</t>
        </is>
      </c>
      <c r="E206" s="399" t="inlineStr">
        <is>
          <t>м3</t>
        </is>
      </c>
      <c r="F206" s="399" t="n">
        <v>0.0622</v>
      </c>
      <c r="G206" s="301" t="n">
        <v>558.33</v>
      </c>
      <c r="H206" s="301">
        <f>ROUND(F206*G206,2)</f>
        <v/>
      </c>
    </row>
    <row r="207">
      <c r="A207" s="288" t="n">
        <v>191</v>
      </c>
      <c r="B207" s="369" t="n"/>
      <c r="C207" s="297" t="inlineStr">
        <is>
          <t>101-2467</t>
        </is>
      </c>
      <c r="D207" s="296" t="inlineStr">
        <is>
          <t>Растворитель марки: Р-4</t>
        </is>
      </c>
      <c r="E207" s="399" t="inlineStr">
        <is>
          <t>т</t>
        </is>
      </c>
      <c r="F207" s="399" t="n">
        <v>0.0032</v>
      </c>
      <c r="G207" s="301" t="n">
        <v>9420</v>
      </c>
      <c r="H207" s="301">
        <f>ROUND(F207*G207,2)</f>
        <v/>
      </c>
    </row>
    <row r="208" ht="38.25" customHeight="1" s="327">
      <c r="A208" s="288" t="n">
        <v>192</v>
      </c>
      <c r="B208" s="369" t="n"/>
      <c r="C208" s="297" t="inlineStr">
        <is>
          <t>07.2.01.01-0003</t>
        </is>
      </c>
      <c r="D208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9" t="inlineStr">
        <is>
          <t>т</t>
        </is>
      </c>
      <c r="F208" s="399" t="n">
        <v>0.003</v>
      </c>
      <c r="G208" s="301" t="n">
        <v>9670</v>
      </c>
      <c r="H208" s="301">
        <f>ROUND(F208*G208,2)</f>
        <v/>
      </c>
    </row>
    <row r="209">
      <c r="A209" s="288" t="n">
        <v>193</v>
      </c>
      <c r="B209" s="369" t="n"/>
      <c r="C209" s="297" t="inlineStr">
        <is>
          <t>101-1805</t>
        </is>
      </c>
      <c r="D209" s="296" t="inlineStr">
        <is>
          <t>Гвозди строительные</t>
        </is>
      </c>
      <c r="E209" s="399" t="inlineStr">
        <is>
          <t>т</t>
        </is>
      </c>
      <c r="F209" s="399" t="n">
        <v>0.0024</v>
      </c>
      <c r="G209" s="301" t="n">
        <v>11978</v>
      </c>
      <c r="H209" s="301">
        <f>ROUND(F209*G209,2)</f>
        <v/>
      </c>
    </row>
    <row r="210" customFormat="1" s="260">
      <c r="A210" s="288" t="n">
        <v>194</v>
      </c>
      <c r="B210" s="369" t="n"/>
      <c r="C210" s="297" t="inlineStr">
        <is>
          <t>01.7.02.07-0011</t>
        </is>
      </c>
      <c r="D210" s="296" t="inlineStr">
        <is>
          <t>Прессшпан листовой, марки А</t>
        </is>
      </c>
      <c r="E210" s="399" t="inlineStr">
        <is>
          <t>кг</t>
        </is>
      </c>
      <c r="F210" s="399" t="n">
        <v>0.6</v>
      </c>
      <c r="G210" s="301" t="n">
        <v>47.57</v>
      </c>
      <c r="H210" s="301">
        <f>ROUND(F210*G210,2)</f>
        <v/>
      </c>
    </row>
    <row r="211">
      <c r="A211" s="288" t="n">
        <v>195</v>
      </c>
      <c r="B211" s="369" t="n"/>
      <c r="C211" s="297" t="inlineStr">
        <is>
          <t>01.2.01.02-0054</t>
        </is>
      </c>
      <c r="D211" s="296" t="inlineStr">
        <is>
          <t>Битумы нефтяные строительные марки: БН-90/10</t>
        </is>
      </c>
      <c r="E211" s="399" t="inlineStr">
        <is>
          <t>т</t>
        </is>
      </c>
      <c r="F211" s="399" t="n">
        <v>0.0198</v>
      </c>
      <c r="G211" s="301" t="n">
        <v>1383.1</v>
      </c>
      <c r="H211" s="301">
        <f>ROUND(F211*G211,2)</f>
        <v/>
      </c>
    </row>
    <row r="212">
      <c r="A212" s="288" t="n">
        <v>196</v>
      </c>
      <c r="B212" s="369" t="n"/>
      <c r="C212" s="297" t="inlineStr">
        <is>
          <t>101-2562</t>
        </is>
      </c>
      <c r="D212" s="296" t="inlineStr">
        <is>
          <t>Флюс: АН-47</t>
        </is>
      </c>
      <c r="E212" s="399" t="inlineStr">
        <is>
          <t>т</t>
        </is>
      </c>
      <c r="F212" s="399" t="n">
        <v>0.0045</v>
      </c>
      <c r="G212" s="301" t="n">
        <v>6000</v>
      </c>
      <c r="H212" s="301">
        <f>ROUND(F212*G212,2)</f>
        <v/>
      </c>
      <c r="K212" s="305" t="n"/>
    </row>
    <row r="213">
      <c r="A213" s="288" t="n">
        <v>197</v>
      </c>
      <c r="B213" s="369" t="n"/>
      <c r="C213" s="297" t="inlineStr">
        <is>
          <t>101-1668</t>
        </is>
      </c>
      <c r="D213" s="296" t="inlineStr">
        <is>
          <t>Рогожа</t>
        </is>
      </c>
      <c r="E213" s="399" t="inlineStr">
        <is>
          <t>м2</t>
        </is>
      </c>
      <c r="F213" s="399" t="n">
        <v>2.515</v>
      </c>
      <c r="G213" s="301" t="n">
        <v>10.2</v>
      </c>
      <c r="H213" s="301">
        <f>ROUND(F213*G213,2)</f>
        <v/>
      </c>
      <c r="K213" s="305" t="n"/>
    </row>
    <row r="214">
      <c r="A214" s="288" t="n">
        <v>198</v>
      </c>
      <c r="B214" s="369" t="n"/>
      <c r="C214" s="297" t="inlineStr">
        <is>
          <t>113-0021</t>
        </is>
      </c>
      <c r="D214" s="296" t="inlineStr">
        <is>
          <t>Грунтовка: ГФ-021 красно-коричневая</t>
        </is>
      </c>
      <c r="E214" s="399" t="inlineStr">
        <is>
          <t>т</t>
        </is>
      </c>
      <c r="F214" s="399" t="n">
        <v>0.0016</v>
      </c>
      <c r="G214" s="301" t="n">
        <v>15620</v>
      </c>
      <c r="H214" s="301">
        <f>ROUND(F214*G214,2)</f>
        <v/>
      </c>
      <c r="K214" s="305" t="n"/>
    </row>
    <row r="215">
      <c r="A215" s="288" t="n">
        <v>199</v>
      </c>
      <c r="B215" s="369" t="n"/>
      <c r="C215" s="297" t="inlineStr">
        <is>
          <t>01.7.15.06-0121</t>
        </is>
      </c>
      <c r="D215" s="296" t="inlineStr">
        <is>
          <t>Гвозди строительные с плоской головкой: 1,6x50 мм</t>
        </is>
      </c>
      <c r="E215" s="399" t="inlineStr">
        <is>
          <t>т</t>
        </is>
      </c>
      <c r="F215" s="399" t="n">
        <v>0.0024</v>
      </c>
      <c r="G215" s="301" t="n">
        <v>8475</v>
      </c>
      <c r="H215" s="301">
        <f>ROUND(F215*G215,2)</f>
        <v/>
      </c>
    </row>
    <row r="216" ht="25.5" customHeight="1" s="327">
      <c r="A216" s="288" t="n">
        <v>200</v>
      </c>
      <c r="B216" s="369" t="n"/>
      <c r="C216" s="297" t="inlineStr">
        <is>
          <t>101-0797</t>
        </is>
      </c>
      <c r="D216" s="296" t="inlineStr">
        <is>
          <t>Проволока горячекатаная в мотках, диаметром 6,3-6,5 мм</t>
        </is>
      </c>
      <c r="E216" s="399" t="inlineStr">
        <is>
          <t>т</t>
        </is>
      </c>
      <c r="F216" s="399" t="n">
        <v>0.0044</v>
      </c>
      <c r="G216" s="301" t="n">
        <v>4455.2</v>
      </c>
      <c r="H216" s="301">
        <f>ROUND(F216*G216,2)</f>
        <v/>
      </c>
    </row>
    <row r="217">
      <c r="A217" s="288" t="n">
        <v>201</v>
      </c>
      <c r="B217" s="369" t="n"/>
      <c r="C217" s="297" t="inlineStr">
        <is>
          <t>101-0309</t>
        </is>
      </c>
      <c r="D217" s="296" t="inlineStr">
        <is>
          <t>Канаты пеньковые пропитанные</t>
        </is>
      </c>
      <c r="E217" s="399" t="inlineStr">
        <is>
          <t>т</t>
        </is>
      </c>
      <c r="F217" s="399" t="n">
        <v>0.0005</v>
      </c>
      <c r="G217" s="301" t="n">
        <v>37900</v>
      </c>
      <c r="H217" s="301">
        <f>ROUND(F217*G217,2)</f>
        <v/>
      </c>
    </row>
    <row r="218">
      <c r="A218" s="288" t="n">
        <v>202</v>
      </c>
      <c r="B218" s="369" t="n"/>
      <c r="C218" s="297" t="inlineStr">
        <is>
          <t>408-0122</t>
        </is>
      </c>
      <c r="D218" s="296" t="inlineStr">
        <is>
          <t>Песок природный для строительных: работ средний</t>
        </is>
      </c>
      <c r="E218" s="399" t="inlineStr">
        <is>
          <t>м3</t>
        </is>
      </c>
      <c r="F218" s="399" t="n">
        <v>0.3328</v>
      </c>
      <c r="G218" s="301" t="n">
        <v>55.26</v>
      </c>
      <c r="H218" s="301">
        <f>ROUND(F218*G218,2)</f>
        <v/>
      </c>
    </row>
    <row r="219">
      <c r="A219" s="288" t="n">
        <v>203</v>
      </c>
      <c r="B219" s="369" t="n"/>
      <c r="C219" s="297" t="inlineStr">
        <is>
          <t>01.7.07.20-0002</t>
        </is>
      </c>
      <c r="D219" s="296" t="inlineStr">
        <is>
          <t>Тальк молотый, сорт I</t>
        </is>
      </c>
      <c r="E219" s="399" t="inlineStr">
        <is>
          <t>т</t>
        </is>
      </c>
      <c r="F219" s="399" t="n">
        <v>0.0098</v>
      </c>
      <c r="G219" s="301" t="n">
        <v>1820</v>
      </c>
      <c r="H219" s="301">
        <f>ROUND(F219*G219,2)</f>
        <v/>
      </c>
    </row>
    <row r="220" ht="25.5" customHeight="1" s="327">
      <c r="A220" s="288" t="n">
        <v>204</v>
      </c>
      <c r="B220" s="369" t="n"/>
      <c r="C220" s="297" t="inlineStr">
        <is>
          <t>01.7.06.05-0041</t>
        </is>
      </c>
      <c r="D220" s="296" t="inlineStr">
        <is>
          <t>Лента изоляционная прорезиненная односторонняя ширина 20 мм, толщина 0,25-0,35 мм</t>
        </is>
      </c>
      <c r="E220" s="399" t="inlineStr">
        <is>
          <t>кг</t>
        </is>
      </c>
      <c r="F220" s="399" t="n">
        <v>0.5264</v>
      </c>
      <c r="G220" s="301" t="n">
        <v>30.4</v>
      </c>
      <c r="H220" s="301">
        <f>ROUND(F220*G220,2)</f>
        <v/>
      </c>
    </row>
    <row r="221" ht="25.5" customHeight="1" s="327">
      <c r="A221" s="288" t="n">
        <v>205</v>
      </c>
      <c r="B221" s="369" t="n"/>
      <c r="C221" s="297" t="inlineStr">
        <is>
          <t>02.2.05.04-0093</t>
        </is>
      </c>
      <c r="D221" s="296" t="inlineStr">
        <is>
          <t>Щебень из природного камня для строительных работ марка: 800, фракция 20-40 мм</t>
        </is>
      </c>
      <c r="E221" s="399" t="inlineStr">
        <is>
          <t>м3</t>
        </is>
      </c>
      <c r="F221" s="399" t="n">
        <v>0.1404</v>
      </c>
      <c r="G221" s="301" t="n">
        <v>108.4</v>
      </c>
      <c r="H221" s="301">
        <f>ROUND(F221*G221,2)</f>
        <v/>
      </c>
    </row>
    <row r="222">
      <c r="A222" s="288" t="n">
        <v>206</v>
      </c>
      <c r="B222" s="369" t="n"/>
      <c r="C222" s="297" t="inlineStr">
        <is>
          <t>101-2611</t>
        </is>
      </c>
      <c r="D222" s="296" t="inlineStr">
        <is>
          <t>Опалубка металлическая</t>
        </is>
      </c>
      <c r="E222" s="399" t="inlineStr">
        <is>
          <t>т</t>
        </is>
      </c>
      <c r="F222" s="399" t="n">
        <v>0.0035</v>
      </c>
      <c r="G222" s="301" t="n">
        <v>3938.2</v>
      </c>
      <c r="H222" s="301">
        <f>ROUND(F222*G222,2)</f>
        <v/>
      </c>
    </row>
    <row r="223" ht="25.5" customHeight="1" s="327">
      <c r="A223" s="288" t="n">
        <v>207</v>
      </c>
      <c r="B223" s="369" t="n"/>
      <c r="C223" s="297" t="inlineStr">
        <is>
          <t>10.3.02.03-0011</t>
        </is>
      </c>
      <c r="D223" s="296" t="inlineStr">
        <is>
          <t>Припои оловянно-свинцовые бессурьмянистые марки: ПОС30</t>
        </is>
      </c>
      <c r="E223" s="399" t="inlineStr">
        <is>
          <t>кг</t>
        </is>
      </c>
      <c r="F223" s="399" t="n">
        <v>0.2</v>
      </c>
      <c r="G223" s="301" t="n">
        <v>68.05</v>
      </c>
      <c r="H223" s="301">
        <f>ROUND(F223*G223,2)</f>
        <v/>
      </c>
    </row>
    <row r="224">
      <c r="A224" s="288" t="n">
        <v>208</v>
      </c>
      <c r="B224" s="369" t="n"/>
      <c r="C224" s="297" t="inlineStr">
        <is>
          <t>01.7.06.12-0004</t>
        </is>
      </c>
      <c r="D224" s="296" t="inlineStr">
        <is>
          <t>Лента киперная 40 мм</t>
        </is>
      </c>
      <c r="E224" s="399" t="inlineStr">
        <is>
          <t>100 м</t>
        </is>
      </c>
      <c r="F224" s="399" t="n">
        <v>0.14</v>
      </c>
      <c r="G224" s="301" t="n">
        <v>94</v>
      </c>
      <c r="H224" s="301">
        <f>ROUND(F224*G224,2)</f>
        <v/>
      </c>
    </row>
    <row r="225" customFormat="1" s="260">
      <c r="A225" s="288" t="n">
        <v>209</v>
      </c>
      <c r="B225" s="369" t="n"/>
      <c r="C225" s="297" t="inlineStr">
        <is>
          <t>01.3.02.02-0001</t>
        </is>
      </c>
      <c r="D225" s="296" t="inlineStr">
        <is>
          <t>Аргон газообразный, сорт: I</t>
        </is>
      </c>
      <c r="E225" s="399" t="inlineStr">
        <is>
          <t>м3</t>
        </is>
      </c>
      <c r="F225" s="399" t="n">
        <v>0.66</v>
      </c>
      <c r="G225" s="301" t="n">
        <v>17.86</v>
      </c>
      <c r="H225" s="301">
        <f>ROUND(F225*G225,2)</f>
        <v/>
      </c>
    </row>
    <row r="226">
      <c r="A226" s="288" t="n">
        <v>210</v>
      </c>
      <c r="B226" s="369" t="n"/>
      <c r="C226" s="297" t="inlineStr">
        <is>
          <t>101-2278</t>
        </is>
      </c>
      <c r="D226" s="296" t="inlineStr">
        <is>
          <t>Пропан-бутан, смесь техническая</t>
        </is>
      </c>
      <c r="E226" s="399" t="inlineStr">
        <is>
          <t>кг</t>
        </is>
      </c>
      <c r="F226" s="399" t="n">
        <v>1.862</v>
      </c>
      <c r="G226" s="301" t="n">
        <v>6.09</v>
      </c>
      <c r="H226" s="301">
        <f>ROUND(F226*G226,2)</f>
        <v/>
      </c>
    </row>
    <row r="227">
      <c r="A227" s="288" t="n">
        <v>211</v>
      </c>
      <c r="B227" s="369" t="n"/>
      <c r="C227" s="297" t="inlineStr">
        <is>
          <t>20.2.01.05-0003</t>
        </is>
      </c>
      <c r="D227" s="296" t="inlineStr">
        <is>
          <t>Гильза кабельная: медная ГМ 6</t>
        </is>
      </c>
      <c r="E227" s="399" t="inlineStr">
        <is>
          <t>100 шт</t>
        </is>
      </c>
      <c r="F227" s="399" t="n">
        <v>0.102</v>
      </c>
      <c r="G227" s="301" t="n">
        <v>110</v>
      </c>
      <c r="H227" s="301">
        <f>ROUND(F227*G227,2)</f>
        <v/>
      </c>
      <c r="K227" s="305" t="n"/>
    </row>
    <row r="228">
      <c r="A228" s="288" t="n">
        <v>212</v>
      </c>
      <c r="B228" s="369" t="n"/>
      <c r="C228" s="297" t="inlineStr">
        <is>
          <t>101-0322</t>
        </is>
      </c>
      <c r="D228" s="296" t="inlineStr">
        <is>
          <t>Керосин для технических целей марок КТ-1, КТ-2</t>
        </is>
      </c>
      <c r="E228" s="399" t="inlineStr">
        <is>
          <t>т</t>
        </is>
      </c>
      <c r="F228" s="399" t="n">
        <v>0.004</v>
      </c>
      <c r="G228" s="301" t="n">
        <v>2606.9</v>
      </c>
      <c r="H228" s="301">
        <f>ROUND(F228*G228,2)</f>
        <v/>
      </c>
      <c r="K228" s="305" t="n"/>
    </row>
    <row r="229">
      <c r="A229" s="288" t="n">
        <v>213</v>
      </c>
      <c r="B229" s="369" t="n"/>
      <c r="C229" s="297" t="inlineStr">
        <is>
          <t>402-0064</t>
        </is>
      </c>
      <c r="D229" s="296" t="inlineStr">
        <is>
          <t>Раствор асбоцементный</t>
        </is>
      </c>
      <c r="E229" s="399" t="inlineStr">
        <is>
          <t>м3</t>
        </is>
      </c>
      <c r="F229" s="399" t="n">
        <v>0.025</v>
      </c>
      <c r="G229" s="301" t="n">
        <v>395</v>
      </c>
      <c r="H229" s="301">
        <f>ROUND(F229*G229,2)</f>
        <v/>
      </c>
      <c r="K229" s="305" t="n"/>
    </row>
    <row r="230" ht="25.5" customHeight="1" s="327">
      <c r="A230" s="288" t="n">
        <v>214</v>
      </c>
      <c r="B230" s="369" t="n"/>
      <c r="C230" s="297" t="inlineStr">
        <is>
          <t>102-0023</t>
        </is>
      </c>
      <c r="D230" s="296" t="inlineStr">
        <is>
          <t>Бруски обрезные хвойных пород длиной: 4-6,5 м, шириной 75-150 мм, толщиной 40-75 мм, I сорта</t>
        </is>
      </c>
      <c r="E230" s="399" t="inlineStr">
        <is>
          <t>м3</t>
        </is>
      </c>
      <c r="F230" s="399" t="n">
        <v>0.0053</v>
      </c>
      <c r="G230" s="301" t="n">
        <v>1700</v>
      </c>
      <c r="H230" s="301">
        <f>ROUND(F230*G230,2)</f>
        <v/>
      </c>
    </row>
    <row r="231">
      <c r="A231" s="288" t="n">
        <v>215</v>
      </c>
      <c r="B231" s="369" t="n"/>
      <c r="C231" s="297" t="inlineStr">
        <is>
          <t>14.1.02.01-0002</t>
        </is>
      </c>
      <c r="D231" s="296" t="inlineStr">
        <is>
          <t>Клей БМК-5к</t>
        </is>
      </c>
      <c r="E231" s="399" t="inlineStr">
        <is>
          <t>кг</t>
        </is>
      </c>
      <c r="F231" s="399" t="n">
        <v>0.32</v>
      </c>
      <c r="G231" s="301" t="n">
        <v>25.8</v>
      </c>
      <c r="H231" s="301">
        <f>ROUND(F231*G231,2)</f>
        <v/>
      </c>
    </row>
    <row r="232">
      <c r="A232" s="288" t="n">
        <v>216</v>
      </c>
      <c r="B232" s="369" t="n"/>
      <c r="C232" s="297" t="inlineStr">
        <is>
          <t>14.5.09.02-0002</t>
        </is>
      </c>
      <c r="D232" s="296" t="inlineStr">
        <is>
          <t>Ксилол нефтяной марки А</t>
        </is>
      </c>
      <c r="E232" s="399" t="inlineStr">
        <is>
          <t>т</t>
        </is>
      </c>
      <c r="F232" s="399" t="n">
        <v>0.001</v>
      </c>
      <c r="G232" s="301" t="n">
        <v>7640</v>
      </c>
      <c r="H232" s="301">
        <f>ROUND(F232*G232,2)</f>
        <v/>
      </c>
    </row>
    <row r="233">
      <c r="A233" s="288" t="n">
        <v>217</v>
      </c>
      <c r="B233" s="369" t="n"/>
      <c r="C233" s="297" t="inlineStr">
        <is>
          <t>01.7.15.03-0041</t>
        </is>
      </c>
      <c r="D233" s="296" t="inlineStr">
        <is>
          <t>Болты с гайками и шайбами строительные</t>
        </is>
      </c>
      <c r="E233" s="399" t="inlineStr">
        <is>
          <t>т</t>
        </is>
      </c>
      <c r="F233" s="399" t="n">
        <v>0.0008</v>
      </c>
      <c r="G233" s="301" t="n">
        <v>9040.01</v>
      </c>
      <c r="H233" s="301">
        <f>ROUND(F233*G233,2)</f>
        <v/>
      </c>
    </row>
    <row r="234">
      <c r="A234" s="288" t="n">
        <v>218</v>
      </c>
      <c r="B234" s="369" t="n"/>
      <c r="C234" s="297" t="inlineStr">
        <is>
          <t>101-0623</t>
        </is>
      </c>
      <c r="D234" s="296" t="inlineStr">
        <is>
          <t>Мыло твердое хозяйственное 72%</t>
        </is>
      </c>
      <c r="E234" s="399" t="inlineStr">
        <is>
          <t>шт.</t>
        </is>
      </c>
      <c r="F234" s="399" t="n">
        <v>1.49</v>
      </c>
      <c r="G234" s="301" t="n">
        <v>4.5</v>
      </c>
      <c r="H234" s="301">
        <f>ROUND(F234*G234,2)</f>
        <v/>
      </c>
    </row>
    <row r="235" ht="25.5" customHeight="1" s="327">
      <c r="A235" s="288" t="n">
        <v>219</v>
      </c>
      <c r="B235" s="369" t="n"/>
      <c r="C235" s="297" t="inlineStr">
        <is>
          <t>102-0053</t>
        </is>
      </c>
      <c r="D235" s="296" t="inlineStr">
        <is>
          <t>Доски обрезные хвойных пород длиной: 4-6,5 м, шириной 75-150 мм, толщиной 25 мм, III сорта</t>
        </is>
      </c>
      <c r="E235" s="399" t="inlineStr">
        <is>
          <t>м3</t>
        </is>
      </c>
      <c r="F235" s="399" t="n">
        <v>0.0057</v>
      </c>
      <c r="G235" s="301" t="n">
        <v>1100</v>
      </c>
      <c r="H235" s="301">
        <f>ROUND(F235*G235,2)</f>
        <v/>
      </c>
    </row>
    <row r="236">
      <c r="A236" s="288" t="n">
        <v>220</v>
      </c>
      <c r="B236" s="369" t="n"/>
      <c r="C236" s="297" t="inlineStr">
        <is>
          <t>405-0253</t>
        </is>
      </c>
      <c r="D236" s="296" t="inlineStr">
        <is>
          <t>Известь строительная: негашеная комовая, сорт I</t>
        </is>
      </c>
      <c r="E236" s="399" t="inlineStr">
        <is>
          <t>т</t>
        </is>
      </c>
      <c r="F236" s="399" t="n">
        <v>0.008500000000000001</v>
      </c>
      <c r="G236" s="301" t="n">
        <v>734.5</v>
      </c>
      <c r="H236" s="301">
        <f>ROUND(F236*G236,2)</f>
        <v/>
      </c>
    </row>
    <row r="237">
      <c r="A237" s="288" t="n">
        <v>221</v>
      </c>
      <c r="B237" s="369" t="n"/>
      <c r="C237" s="297" t="inlineStr">
        <is>
          <t>20.2.02.01-0019</t>
        </is>
      </c>
      <c r="D237" s="296" t="inlineStr">
        <is>
          <t>Втулки изолирующие</t>
        </is>
      </c>
      <c r="E237" s="399" t="inlineStr">
        <is>
          <t>1000 шт</t>
        </is>
      </c>
      <c r="F237" s="399" t="n">
        <v>0.02</v>
      </c>
      <c r="G237" s="301" t="n">
        <v>270</v>
      </c>
      <c r="H237" s="301">
        <f>ROUND(F237*G237,2)</f>
        <v/>
      </c>
    </row>
    <row r="238" ht="51" customHeight="1" s="327">
      <c r="A238" s="288" t="n">
        <v>222</v>
      </c>
      <c r="B238" s="369" t="n"/>
      <c r="C238" s="297" t="inlineStr">
        <is>
          <t>508-0097</t>
        </is>
      </c>
      <c r="D23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9" t="inlineStr">
        <is>
          <t>10 м</t>
        </is>
      </c>
      <c r="F238" s="399" t="n">
        <v>0.09950000000000001</v>
      </c>
      <c r="G238" s="301" t="n">
        <v>50.24</v>
      </c>
      <c r="H238" s="301">
        <f>ROUND(F238*G238,2)</f>
        <v/>
      </c>
    </row>
    <row r="239">
      <c r="A239" s="288" t="n">
        <v>223</v>
      </c>
      <c r="B239" s="369" t="n"/>
      <c r="C239" s="297" t="inlineStr">
        <is>
          <t>14.5.09.11-0101</t>
        </is>
      </c>
      <c r="D239" s="296" t="inlineStr">
        <is>
          <t>Уайт-спирит</t>
        </is>
      </c>
      <c r="E239" s="399" t="inlineStr">
        <is>
          <t>т</t>
        </is>
      </c>
      <c r="F239" s="399" t="n">
        <v>0.0007</v>
      </c>
      <c r="G239" s="301" t="n">
        <v>6667</v>
      </c>
      <c r="H239" s="301">
        <f>ROUND(F239*G239,2)</f>
        <v/>
      </c>
    </row>
    <row r="240" customFormat="1" s="260">
      <c r="A240" s="288" t="n">
        <v>224</v>
      </c>
      <c r="B240" s="369" t="n"/>
      <c r="C240" s="297" t="inlineStr">
        <is>
          <t>20.2.02.01-0012</t>
        </is>
      </c>
      <c r="D240" s="296" t="inlineStr">
        <is>
          <t>Втулки В22</t>
        </is>
      </c>
      <c r="E240" s="399" t="inlineStr">
        <is>
          <t>1000 шт</t>
        </is>
      </c>
      <c r="F240" s="399" t="n">
        <v>0.0249</v>
      </c>
      <c r="G240" s="301" t="n">
        <v>119</v>
      </c>
      <c r="H240" s="301">
        <f>ROUND(F240*G240,2)</f>
        <v/>
      </c>
    </row>
    <row r="241">
      <c r="A241" s="288" t="n">
        <v>225</v>
      </c>
      <c r="B241" s="369" t="n"/>
      <c r="C241" s="297" t="inlineStr">
        <is>
          <t>01.7.15.07-0014</t>
        </is>
      </c>
      <c r="D241" s="296" t="inlineStr">
        <is>
          <t>Дюбели распорные полипропиленовые</t>
        </is>
      </c>
      <c r="E241" s="399" t="inlineStr">
        <is>
          <t>100 шт</t>
        </is>
      </c>
      <c r="F241" s="399" t="n">
        <v>0.0328</v>
      </c>
      <c r="G241" s="301" t="n">
        <v>86</v>
      </c>
      <c r="H241" s="301">
        <f>ROUND(F241*G241,2)</f>
        <v/>
      </c>
    </row>
    <row r="242">
      <c r="A242" s="288" t="n">
        <v>226</v>
      </c>
      <c r="B242" s="369" t="n"/>
      <c r="C242" s="297" t="inlineStr">
        <is>
          <t>03.1.02.03-0011</t>
        </is>
      </c>
      <c r="D242" s="296" t="inlineStr">
        <is>
          <t>Известь строительная: негашеная комовая, сорт I</t>
        </is>
      </c>
      <c r="E242" s="399" t="inlineStr">
        <is>
          <t>т</t>
        </is>
      </c>
      <c r="F242" s="399" t="n">
        <v>0.0035</v>
      </c>
      <c r="G242" s="301" t="n">
        <v>734.5</v>
      </c>
      <c r="H242" s="301">
        <f>ROUND(F242*G242,2)</f>
        <v/>
      </c>
      <c r="K242" s="305" t="n"/>
    </row>
    <row r="243">
      <c r="A243" s="288" t="n">
        <v>227</v>
      </c>
      <c r="B243" s="369" t="n"/>
      <c r="C243" s="297" t="inlineStr">
        <is>
          <t>08.3.11.01-0091</t>
        </is>
      </c>
      <c r="D243" s="296" t="inlineStr">
        <is>
          <t>Швеллеры № 40 из стали марки: Ст0</t>
        </is>
      </c>
      <c r="E243" s="399" t="inlineStr">
        <is>
          <t>т</t>
        </is>
      </c>
      <c r="F243" s="399" t="n">
        <v>0.0005</v>
      </c>
      <c r="G243" s="301" t="n">
        <v>4920</v>
      </c>
      <c r="H243" s="301">
        <f>ROUND(F243*G243,2)</f>
        <v/>
      </c>
      <c r="K243" s="305" t="n"/>
    </row>
    <row r="244">
      <c r="A244" s="288" t="n">
        <v>228</v>
      </c>
      <c r="B244" s="369" t="n"/>
      <c r="C244" s="297" t="inlineStr">
        <is>
          <t>22.2.02.11-0051</t>
        </is>
      </c>
      <c r="D244" s="296" t="inlineStr">
        <is>
          <t>Гайки установочные заземляющие</t>
        </is>
      </c>
      <c r="E244" s="399" t="inlineStr">
        <is>
          <t>100 шт</t>
        </is>
      </c>
      <c r="F244" s="399" t="n">
        <v>0.026</v>
      </c>
      <c r="G244" s="301" t="n">
        <v>88.5</v>
      </c>
      <c r="H244" s="301">
        <f>ROUND(F244*G244,2)</f>
        <v/>
      </c>
      <c r="K244" s="305" t="n"/>
    </row>
    <row r="245">
      <c r="A245" s="288" t="n">
        <v>229</v>
      </c>
      <c r="B245" s="369" t="n"/>
      <c r="C245" s="297" t="inlineStr">
        <is>
          <t>14.5.09.07-0029</t>
        </is>
      </c>
      <c r="D245" s="296" t="inlineStr">
        <is>
          <t>Растворитель марки: Р-4</t>
        </is>
      </c>
      <c r="E245" s="399" t="inlineStr">
        <is>
          <t>т</t>
        </is>
      </c>
      <c r="F245" s="399" t="n">
        <v>0.0002</v>
      </c>
      <c r="G245" s="301" t="n">
        <v>9420</v>
      </c>
      <c r="H245" s="301">
        <f>ROUND(F245*G245,2)</f>
        <v/>
      </c>
    </row>
    <row r="246">
      <c r="A246" s="288" t="n">
        <v>230</v>
      </c>
      <c r="B246" s="369" t="n"/>
      <c r="C246" s="297" t="inlineStr">
        <is>
          <t>01.7.15.07-0031</t>
        </is>
      </c>
      <c r="D246" s="296" t="inlineStr">
        <is>
          <t>Дюбели распорные с гайкой</t>
        </is>
      </c>
      <c r="E246" s="399" t="inlineStr">
        <is>
          <t>100 шт</t>
        </is>
      </c>
      <c r="F246" s="399" t="n">
        <v>0.0126</v>
      </c>
      <c r="G246" s="301" t="n">
        <v>110</v>
      </c>
      <c r="H246" s="301">
        <f>ROUND(F246*G246,2)</f>
        <v/>
      </c>
    </row>
    <row r="247" ht="25.5" customHeight="1" s="327">
      <c r="A247" s="288" t="n">
        <v>231</v>
      </c>
      <c r="B247" s="369" t="n"/>
      <c r="C247" s="297" t="inlineStr">
        <is>
          <t>03.2.01.01-0003</t>
        </is>
      </c>
      <c r="D247" s="296" t="inlineStr">
        <is>
          <t>Портландцемент общестроительного назначения бездобавочный, марки: 500</t>
        </is>
      </c>
      <c r="E247" s="399" t="inlineStr">
        <is>
          <t>т</t>
        </is>
      </c>
      <c r="F247" s="399" t="n">
        <v>0.0028</v>
      </c>
      <c r="G247" s="301" t="n">
        <v>480</v>
      </c>
      <c r="H247" s="301">
        <f>ROUND(F247*G247,2)</f>
        <v/>
      </c>
    </row>
    <row r="248">
      <c r="A248" s="288" t="n">
        <v>232</v>
      </c>
      <c r="B248" s="369" t="n"/>
      <c r="C248" s="297" t="inlineStr">
        <is>
          <t>20.2.02.02-0011</t>
        </is>
      </c>
      <c r="D248" s="296" t="inlineStr">
        <is>
          <t>Заглушки</t>
        </is>
      </c>
      <c r="E248" s="399" t="inlineStr">
        <is>
          <t>10 шт</t>
        </is>
      </c>
      <c r="F248" s="399" t="n">
        <v>0.0408</v>
      </c>
      <c r="G248" s="301" t="n">
        <v>19.9</v>
      </c>
      <c r="H248" s="301">
        <f>ROUND(F248*G248,2)</f>
        <v/>
      </c>
    </row>
    <row r="249">
      <c r="A249" s="288" t="n">
        <v>233</v>
      </c>
      <c r="B249" s="369" t="n"/>
      <c r="C249" s="297" t="inlineStr">
        <is>
          <t>14.4.03.03-0002</t>
        </is>
      </c>
      <c r="D249" s="296" t="inlineStr">
        <is>
          <t>Лак битумный: БТ-123</t>
        </is>
      </c>
      <c r="E249" s="399" t="inlineStr">
        <is>
          <t>т</t>
        </is>
      </c>
      <c r="F249" s="399" t="n">
        <v>0.0001</v>
      </c>
      <c r="G249" s="301" t="n">
        <v>7826.9</v>
      </c>
      <c r="H249" s="301">
        <f>ROUND(F249*G249,2)</f>
        <v/>
      </c>
    </row>
    <row r="250" ht="51" customHeight="1" s="327">
      <c r="A250" s="288" t="n">
        <v>234</v>
      </c>
      <c r="B250" s="369" t="n"/>
      <c r="C250" s="297" t="inlineStr">
        <is>
          <t>07.2.07.12-0020</t>
        </is>
      </c>
      <c r="D25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9" t="inlineStr">
        <is>
          <t>т</t>
        </is>
      </c>
      <c r="F250" s="399" t="n">
        <v>0.0001</v>
      </c>
      <c r="G250" s="301" t="n">
        <v>7712</v>
      </c>
      <c r="H250" s="301">
        <f>ROUND(F250*G250,2)</f>
        <v/>
      </c>
    </row>
    <row r="251" ht="25.5" customHeight="1" s="327">
      <c r="A251" s="288" t="n">
        <v>235</v>
      </c>
      <c r="B251" s="369" t="n"/>
      <c r="C251" s="297" t="inlineStr">
        <is>
          <t>03.2.01.01-0001</t>
        </is>
      </c>
      <c r="D251" s="296" t="inlineStr">
        <is>
          <t>Портландцемент общестроительного назначения бездобавочный, марки: 400</t>
        </is>
      </c>
      <c r="E251" s="399" t="inlineStr">
        <is>
          <t>т</t>
        </is>
      </c>
      <c r="F251" s="399" t="n">
        <v>0.0017</v>
      </c>
      <c r="G251" s="301" t="n">
        <v>412</v>
      </c>
      <c r="H251" s="301">
        <f>ROUND(F251*G251,2)</f>
        <v/>
      </c>
    </row>
    <row r="252">
      <c r="A252" s="288" t="n">
        <v>236</v>
      </c>
      <c r="B252" s="369" t="n"/>
      <c r="C252" s="297" t="inlineStr">
        <is>
          <t>01.7.06.11-0021</t>
        </is>
      </c>
      <c r="D252" s="296" t="inlineStr">
        <is>
          <t>Лента ФУМ</t>
        </is>
      </c>
      <c r="E252" s="399" t="inlineStr">
        <is>
          <t>кг</t>
        </is>
      </c>
      <c r="F252" s="399" t="n">
        <v>0.0012</v>
      </c>
      <c r="G252" s="301" t="n">
        <v>444</v>
      </c>
      <c r="H252" s="301">
        <f>ROUND(F252*G252,2)</f>
        <v/>
      </c>
    </row>
    <row r="253" ht="25.5" customHeight="1" s="327">
      <c r="A253" s="288" t="n">
        <v>237</v>
      </c>
      <c r="B253" s="369" t="n"/>
      <c r="C253" s="297" t="inlineStr">
        <is>
          <t>11.1.03.01-0077</t>
        </is>
      </c>
      <c r="D253" s="296" t="inlineStr">
        <is>
          <t>Бруски обрезные хвойных пород длиной: 4-6,5 м, шириной 75-150 мм, толщиной 40-75 мм, I сорта</t>
        </is>
      </c>
      <c r="E253" s="399" t="inlineStr">
        <is>
          <t>м3</t>
        </is>
      </c>
      <c r="F253" s="399" t="n">
        <v>0.0003</v>
      </c>
      <c r="G253" s="301" t="n">
        <v>1700</v>
      </c>
      <c r="H253" s="301">
        <f>ROUND(F253*G253,2)</f>
        <v/>
      </c>
    </row>
    <row r="254">
      <c r="A254" s="288" t="n">
        <v>238</v>
      </c>
      <c r="B254" s="369" t="n"/>
      <c r="C254" s="297" t="inlineStr">
        <is>
          <t>01.7.11.07-0227</t>
        </is>
      </c>
      <c r="D254" s="296" t="inlineStr">
        <is>
          <t>Электроды: УОНИ 13/45</t>
        </is>
      </c>
      <c r="E254" s="399" t="inlineStr">
        <is>
          <t>кг</t>
        </is>
      </c>
      <c r="F254" s="399" t="n">
        <v>0.022</v>
      </c>
      <c r="G254" s="301" t="n">
        <v>15.26</v>
      </c>
      <c r="H254" s="301">
        <f>ROUND(F254*G254,2)</f>
        <v/>
      </c>
    </row>
    <row r="255" ht="51" customFormat="1" customHeight="1" s="260">
      <c r="A255" s="288" t="n">
        <v>239</v>
      </c>
      <c r="B255" s="369" t="n"/>
      <c r="C255" s="297" t="inlineStr">
        <is>
          <t>08.2.02.11-0007</t>
        </is>
      </c>
      <c r="D255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9" t="inlineStr">
        <is>
          <t>10 м</t>
        </is>
      </c>
      <c r="F255" s="399" t="n">
        <v>0.0048</v>
      </c>
      <c r="G255" s="301" t="n">
        <v>50.24</v>
      </c>
      <c r="H255" s="301">
        <f>ROUND(F255*G255,2)</f>
        <v/>
      </c>
    </row>
    <row r="256" ht="25.5" customHeight="1" s="327">
      <c r="A256" s="288" t="n">
        <v>240</v>
      </c>
      <c r="B256" s="369" t="n"/>
      <c r="C256" s="297" t="inlineStr">
        <is>
          <t>02.3.01.02-0020</t>
        </is>
      </c>
      <c r="D256" s="296" t="inlineStr">
        <is>
          <t>Песок природный для строительных: растворов средний</t>
        </is>
      </c>
      <c r="E256" s="399" t="inlineStr">
        <is>
          <t>м3</t>
        </is>
      </c>
      <c r="F256" s="399" t="n">
        <v>0.0024</v>
      </c>
      <c r="G256" s="301" t="n">
        <v>59.99</v>
      </c>
      <c r="H256" s="301">
        <f>ROUND(F256*G256,2)</f>
        <v/>
      </c>
    </row>
    <row r="257">
      <c r="A257" s="288" t="n">
        <v>241</v>
      </c>
      <c r="B257" s="369" t="n"/>
      <c r="C257" s="297" t="inlineStr">
        <is>
          <t>01.7.20.08-0051</t>
        </is>
      </c>
      <c r="D257" s="296" t="inlineStr">
        <is>
          <t>Ветошь</t>
        </is>
      </c>
      <c r="E257" s="399" t="inlineStr">
        <is>
          <t>кг</t>
        </is>
      </c>
      <c r="F257" s="399" t="n">
        <v>0.041</v>
      </c>
      <c r="G257" s="301" t="n">
        <v>1.82</v>
      </c>
      <c r="H257" s="301">
        <f>ROUND(F257*G257,2)</f>
        <v/>
      </c>
      <c r="K257" s="305" t="n"/>
    </row>
    <row r="258">
      <c r="A258" s="288" t="n">
        <v>242</v>
      </c>
      <c r="B258" s="369" t="n"/>
      <c r="C258" s="297" t="inlineStr">
        <is>
          <t>01.7.03.01-0001</t>
        </is>
      </c>
      <c r="D258" s="296" t="inlineStr">
        <is>
          <t>Вода</t>
        </is>
      </c>
      <c r="E258" s="399" t="inlineStr">
        <is>
          <t>м3</t>
        </is>
      </c>
      <c r="F258" s="399" t="n">
        <v>0.0106</v>
      </c>
      <c r="G258" s="301" t="n">
        <v>2.44</v>
      </c>
      <c r="H258" s="301">
        <f>ROUND(F258*G258,2)</f>
        <v/>
      </c>
      <c r="K258" s="305" t="n"/>
    </row>
    <row r="261">
      <c r="B261" s="247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247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91:E91"/>
    <mergeCell ref="A4:H4"/>
    <mergeCell ref="A29:E29"/>
    <mergeCell ref="D9:D10"/>
    <mergeCell ref="A12:E12"/>
    <mergeCell ref="E9:E10"/>
    <mergeCell ref="A87:E87"/>
    <mergeCell ref="A3:H3"/>
    <mergeCell ref="A7:H7"/>
    <mergeCell ref="A9:A10"/>
    <mergeCell ref="B9:B10"/>
    <mergeCell ref="C9:C10"/>
    <mergeCell ref="C5:H5"/>
    <mergeCell ref="F9:F10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28515625" customWidth="1" style="327" min="6" max="6"/>
    <col width="14.28515625" customWidth="1" style="327" min="7" max="7"/>
    <col width="9.140625" customWidth="1" style="327" min="8" max="11"/>
    <col width="13.7109375" customWidth="1" style="327" min="12" max="12"/>
    <col width="9.140625" customWidth="1" style="327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4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49" t="inlineStr">
        <is>
          <t>Ресурсная модель</t>
        </is>
      </c>
    </row>
    <row r="6">
      <c r="B6" s="276" t="n"/>
      <c r="C6" s="332" t="n"/>
      <c r="D6" s="332" t="n"/>
      <c r="E6" s="332" t="n"/>
    </row>
    <row r="7" ht="25.5" customHeight="1" s="327">
      <c r="B7" s="358" t="inlineStr">
        <is>
          <t>Наименование разрабатываемого показателя УНЦ — Ячейка двухобмоточного трансформатора Т110/НН, мощность 32 МВА</t>
        </is>
      </c>
    </row>
    <row r="8">
      <c r="B8" s="374" t="inlineStr">
        <is>
          <t>Единица измерения  — 1 ячейка</t>
        </is>
      </c>
    </row>
    <row r="9">
      <c r="B9" s="276" t="n"/>
      <c r="C9" s="332" t="n"/>
      <c r="D9" s="332" t="n"/>
      <c r="E9" s="332" t="n"/>
    </row>
    <row r="10" ht="51" customHeight="1" s="327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4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4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4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4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4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4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4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4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4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4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4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4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334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334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10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10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10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10" t="n">
        <v>886000.0600000001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10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10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0">
        <f>ROUND(C29*0%,2)</f>
        <v/>
      </c>
      <c r="D34" s="268" t="n"/>
      <c r="E34" s="270">
        <f>C34/$C$40</f>
        <v/>
      </c>
      <c r="H34" s="290" t="n"/>
    </row>
    <row r="35" ht="76.7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0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10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10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268" t="n"/>
      <c r="E38" s="270">
        <f>C38/$C$40</f>
        <v/>
      </c>
    </row>
    <row r="39" ht="13.7" customHeight="1" s="327">
      <c r="B39" s="268" t="inlineStr">
        <is>
          <t>Непредвиденные расходы</t>
        </is>
      </c>
      <c r="C39" s="334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4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4">
        <f>C40/'Прил.5 Расчет СМР и ОБ'!E263</f>
        <v/>
      </c>
      <c r="D41" s="268" t="n"/>
      <c r="E41" s="268" t="n"/>
    </row>
    <row r="42">
      <c r="B42" s="336" t="n"/>
      <c r="C42" s="332" t="n"/>
      <c r="D42" s="332" t="n"/>
      <c r="E42" s="332" t="n"/>
    </row>
    <row r="43">
      <c r="B43" s="336" t="inlineStr">
        <is>
          <t>Составил ____________________________ А.П. Николаева</t>
        </is>
      </c>
      <c r="C43" s="332" t="n"/>
      <c r="D43" s="332" t="n"/>
      <c r="E43" s="332" t="n"/>
    </row>
    <row r="44">
      <c r="B44" s="336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336" t="n"/>
      <c r="C45" s="332" t="n"/>
      <c r="D45" s="332" t="n"/>
      <c r="E45" s="332" t="n"/>
    </row>
    <row r="46">
      <c r="B46" s="336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4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zoomScale="85" workbookViewId="0">
      <selection activeCell="E256" sqref="E256"/>
    </sheetView>
  </sheetViews>
  <sheetFormatPr baseColWidth="8" defaultColWidth="9.140625" defaultRowHeight="15" outlineLevelRow="1"/>
  <cols>
    <col width="5.7109375" customWidth="1" style="339" min="1" max="1"/>
    <col width="22.7109375" customWidth="1" style="339" min="2" max="2"/>
    <col width="39.140625" customWidth="1" style="339" min="3" max="3"/>
    <col width="10.7109375" customWidth="1" style="339" min="4" max="4"/>
    <col width="12.7109375" customWidth="1" style="339" min="5" max="5"/>
    <col width="15" customWidth="1" style="339" min="6" max="6"/>
    <col width="13.28515625" customWidth="1" style="339" min="7" max="7"/>
    <col width="12.7109375" customWidth="1" style="339" min="8" max="8"/>
    <col width="13.85546875" customWidth="1" style="339" min="9" max="9"/>
    <col width="17.7109375" customWidth="1" style="339" min="10" max="10"/>
    <col width="10.85546875" customWidth="1" style="339" min="11" max="11"/>
    <col width="9.140625" customWidth="1" style="339" min="12" max="12"/>
    <col width="9.140625" customWidth="1" style="327" min="13" max="13"/>
  </cols>
  <sheetData>
    <row r="1" s="327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27">
      <c r="A2" s="339" t="n"/>
      <c r="B2" s="339" t="n"/>
      <c r="C2" s="339" t="n"/>
      <c r="D2" s="339" t="n"/>
      <c r="E2" s="339" t="n"/>
      <c r="F2" s="339" t="n"/>
      <c r="G2" s="339" t="n"/>
      <c r="H2" s="389" t="inlineStr">
        <is>
          <t>Приложение №5</t>
        </is>
      </c>
      <c r="K2" s="339" t="n"/>
      <c r="L2" s="339" t="n"/>
      <c r="M2" s="339" t="n"/>
      <c r="N2" s="339" t="n"/>
    </row>
    <row r="3" s="327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2">
      <c r="A4" s="349" t="inlineStr">
        <is>
          <t>Расчет стоимости СМР и оборудования</t>
        </is>
      </c>
    </row>
    <row r="5" ht="12.75" customFormat="1" customHeight="1" s="332">
      <c r="A5" s="349" t="n"/>
      <c r="B5" s="349" t="n"/>
      <c r="C5" s="401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32">
      <c r="A6" s="235" t="inlineStr">
        <is>
          <t>Наименование разрабатываемого показателя УНЦ</t>
        </is>
      </c>
      <c r="B6" s="234" t="n"/>
      <c r="C6" s="234" t="n"/>
      <c r="D6" s="393" t="inlineStr">
        <is>
          <t>Ячейка двухобмоточного трансформатора Т110/НН, мощность 32 МВА</t>
        </is>
      </c>
    </row>
    <row r="7" ht="12.75" customFormat="1" customHeight="1" s="332">
      <c r="A7" s="352" t="inlineStr">
        <is>
          <t>Единица измерения  — 1 ячейка</t>
        </is>
      </c>
      <c r="I7" s="358" t="n"/>
      <c r="J7" s="358" t="n"/>
    </row>
    <row r="8" ht="13.7" customFormat="1" customHeight="1" s="332">
      <c r="A8" s="352" t="n"/>
    </row>
    <row r="9" ht="27" customHeight="1" s="327">
      <c r="A9" s="381" t="inlineStr">
        <is>
          <t>№ пп.</t>
        </is>
      </c>
      <c r="B9" s="381" t="inlineStr">
        <is>
          <t>Код ресурса</t>
        </is>
      </c>
      <c r="C9" s="381" t="inlineStr">
        <is>
          <t>Наименование</t>
        </is>
      </c>
      <c r="D9" s="381" t="inlineStr">
        <is>
          <t>Ед. изм.</t>
        </is>
      </c>
      <c r="E9" s="381" t="inlineStr">
        <is>
          <t>Кол-во единиц по проектным данным</t>
        </is>
      </c>
      <c r="F9" s="381" t="inlineStr">
        <is>
          <t>Сметная стоимость в ценах на 01.01.2000 (руб.)</t>
        </is>
      </c>
      <c r="G9" s="445" t="n"/>
      <c r="H9" s="381" t="inlineStr">
        <is>
          <t>Удельный вес, %</t>
        </is>
      </c>
      <c r="I9" s="381" t="inlineStr">
        <is>
          <t>Сметная стоимость в ценах на 01.01.2023 (руб.)</t>
        </is>
      </c>
      <c r="J9" s="445" t="n"/>
      <c r="K9" s="339" t="n"/>
      <c r="L9" s="339" t="n"/>
      <c r="M9" s="339" t="n"/>
      <c r="N9" s="339" t="n"/>
    </row>
    <row r="10" ht="28.5" customHeight="1" s="327">
      <c r="A10" s="447" t="n"/>
      <c r="B10" s="447" t="n"/>
      <c r="C10" s="447" t="n"/>
      <c r="D10" s="447" t="n"/>
      <c r="E10" s="447" t="n"/>
      <c r="F10" s="381" t="inlineStr">
        <is>
          <t>на ед. изм.</t>
        </is>
      </c>
      <c r="G10" s="381" t="inlineStr">
        <is>
          <t>общая</t>
        </is>
      </c>
      <c r="H10" s="447" t="n"/>
      <c r="I10" s="381" t="inlineStr">
        <is>
          <t>на ед. изм.</t>
        </is>
      </c>
      <c r="J10" s="381" t="inlineStr">
        <is>
          <t>общая</t>
        </is>
      </c>
      <c r="K10" s="339" t="n"/>
      <c r="L10" s="339" t="n"/>
      <c r="M10" s="339" t="n"/>
      <c r="N10" s="339" t="n"/>
    </row>
    <row r="11" s="327">
      <c r="A11" s="381" t="n">
        <v>1</v>
      </c>
      <c r="B11" s="381" t="n">
        <v>2</v>
      </c>
      <c r="C11" s="381" t="n">
        <v>3</v>
      </c>
      <c r="D11" s="381" t="n">
        <v>4</v>
      </c>
      <c r="E11" s="381" t="n">
        <v>5</v>
      </c>
      <c r="F11" s="381" t="n">
        <v>6</v>
      </c>
      <c r="G11" s="381" t="n">
        <v>7</v>
      </c>
      <c r="H11" s="381" t="n">
        <v>8</v>
      </c>
      <c r="I11" s="376" t="n">
        <v>9</v>
      </c>
      <c r="J11" s="376" t="n">
        <v>10</v>
      </c>
      <c r="K11" s="339" t="n"/>
      <c r="L11" s="339" t="n"/>
      <c r="M11" s="339" t="n"/>
      <c r="N11" s="339" t="n"/>
    </row>
    <row r="12">
      <c r="A12" s="381" t="n"/>
      <c r="B12" s="367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217" t="n"/>
      <c r="J12" s="217" t="n"/>
    </row>
    <row r="13" ht="25.5" customHeight="1" s="327">
      <c r="A13" s="381" t="n">
        <v>1</v>
      </c>
      <c r="B13" s="232" t="inlineStr">
        <is>
          <t>1-3-6</t>
        </is>
      </c>
      <c r="C13" s="380" t="inlineStr">
        <is>
          <t>Затраты труда рабочих-строителей среднего разряда (3,6)</t>
        </is>
      </c>
      <c r="D13" s="381" t="inlineStr">
        <is>
          <t>чел.-ч.</t>
        </is>
      </c>
      <c r="E13" s="230" t="n">
        <v>12171.694989107</v>
      </c>
      <c r="F13" s="323" t="n">
        <v>9.18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9">
      <c r="A14" s="381" t="n"/>
      <c r="B14" s="381" t="n"/>
      <c r="C14" s="367" t="inlineStr">
        <is>
          <t>Итого по разделу "Затраты труда рабочих-строителей"</t>
        </is>
      </c>
      <c r="D14" s="381" t="inlineStr">
        <is>
          <t>чел.-ч.</t>
        </is>
      </c>
      <c r="E14" s="230" t="n">
        <v>12171.694989107</v>
      </c>
      <c r="F14" s="323" t="n"/>
      <c r="G14" s="323">
        <f>SUM(G13:G13)</f>
        <v/>
      </c>
      <c r="H14" s="384" t="n">
        <v>1</v>
      </c>
      <c r="I14" s="217" t="n"/>
      <c r="J14" s="323">
        <f>SUM(J13:J13)</f>
        <v/>
      </c>
    </row>
    <row r="15" ht="14.25" customFormat="1" customHeight="1" s="339">
      <c r="A15" s="381" t="n"/>
      <c r="B15" s="380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217" t="n"/>
      <c r="J15" s="217" t="n"/>
    </row>
    <row r="16" ht="14.25" customFormat="1" customHeight="1" s="339">
      <c r="A16" s="381" t="n">
        <v>2</v>
      </c>
      <c r="B16" s="381" t="n">
        <v>2</v>
      </c>
      <c r="C16" s="380" t="inlineStr">
        <is>
          <t>Затраты труда машинистов</t>
        </is>
      </c>
      <c r="D16" s="381" t="inlineStr">
        <is>
          <t>чел.-ч.</t>
        </is>
      </c>
      <c r="E16" s="230" t="n">
        <v>1664.55</v>
      </c>
      <c r="F16" s="323">
        <f>G16/E16</f>
        <v/>
      </c>
      <c r="G16" s="323">
        <f>Прил.3!H29</f>
        <v/>
      </c>
      <c r="H16" s="384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9">
      <c r="A17" s="381" t="n"/>
      <c r="B17" s="367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217" t="n"/>
      <c r="J17" s="217" t="n"/>
    </row>
    <row r="18" ht="14.25" customFormat="1" customHeight="1" s="339">
      <c r="A18" s="381" t="n"/>
      <c r="B18" s="380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17" t="n"/>
      <c r="J18" s="217" t="n"/>
    </row>
    <row r="19" ht="25.5" customFormat="1" customHeight="1" s="339">
      <c r="A19" s="381" t="n">
        <v>3</v>
      </c>
      <c r="B19" s="232" t="inlineStr">
        <is>
          <t>91.10.01-002</t>
        </is>
      </c>
      <c r="C19" s="380" t="inlineStr">
        <is>
          <t>Агрегаты наполнительно-опрессовочные: до 300 м3/ч</t>
        </is>
      </c>
      <c r="D19" s="381" t="inlineStr">
        <is>
          <t>маш.час</t>
        </is>
      </c>
      <c r="E19" s="230" t="n">
        <v>275.76</v>
      </c>
      <c r="F19" s="383" t="n">
        <v>287.99</v>
      </c>
      <c r="G19" s="323">
        <f>ROUND(E19*F19,2)</f>
        <v/>
      </c>
      <c r="H19" s="316">
        <f>G19/$G$76</f>
        <v/>
      </c>
      <c r="I19" s="323">
        <f>ROUND(F19*Прил.10!$D$12,2)</f>
        <v/>
      </c>
      <c r="J19" s="323">
        <f>ROUND(I19*E19,2)</f>
        <v/>
      </c>
    </row>
    <row r="20" ht="25.5" customFormat="1" customHeight="1" s="339">
      <c r="A20" s="381" t="n">
        <v>4</v>
      </c>
      <c r="B20" s="232" t="inlineStr">
        <is>
          <t>91.06.03-058</t>
        </is>
      </c>
      <c r="C20" s="380" t="inlineStr">
        <is>
          <t>Лебедки электрические тяговым усилием: 156,96 кН (16 т)</t>
        </is>
      </c>
      <c r="D20" s="381" t="inlineStr">
        <is>
          <t>маш.час</t>
        </is>
      </c>
      <c r="E20" s="230" t="n">
        <v>299.4</v>
      </c>
      <c r="F20" s="383" t="n">
        <v>131.44</v>
      </c>
      <c r="G20" s="323">
        <f>ROUND(E20*F20,2)</f>
        <v/>
      </c>
      <c r="H20" s="316">
        <f>G20/$G$76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9">
      <c r="A21" s="381" t="n">
        <v>5</v>
      </c>
      <c r="B21" s="232" t="inlineStr">
        <is>
          <t>91.05.05-014</t>
        </is>
      </c>
      <c r="C21" s="380" t="inlineStr">
        <is>
          <t>Краны на автомобильном ходу, грузоподъемность 10 т</t>
        </is>
      </c>
      <c r="D21" s="381" t="inlineStr">
        <is>
          <t>маш.час</t>
        </is>
      </c>
      <c r="E21" s="230" t="n">
        <v>339.64</v>
      </c>
      <c r="F21" s="383" t="n">
        <v>111.99</v>
      </c>
      <c r="G21" s="323">
        <f>ROUND(E21*F21,2)</f>
        <v/>
      </c>
      <c r="H21" s="316">
        <f>G21/$G$76</f>
        <v/>
      </c>
      <c r="I21" s="323">
        <f>ROUND(F21*Прил.10!$D$12,2)</f>
        <v/>
      </c>
      <c r="J21" s="323">
        <f>ROUND(I21*E21,2)</f>
        <v/>
      </c>
    </row>
    <row r="22" ht="51" customFormat="1" customHeight="1" s="339">
      <c r="A22" s="381" t="n">
        <v>6</v>
      </c>
      <c r="B22" s="232" t="inlineStr">
        <is>
          <t>91.18.01-007</t>
        </is>
      </c>
      <c r="C22" s="38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81" t="inlineStr">
        <is>
          <t>маш.час</t>
        </is>
      </c>
      <c r="E22" s="230" t="n">
        <v>190.61</v>
      </c>
      <c r="F22" s="383" t="n">
        <v>90</v>
      </c>
      <c r="G22" s="323">
        <f>ROUND(E22*F22,2)</f>
        <v/>
      </c>
      <c r="H22" s="316">
        <f>G22/$G$76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9">
      <c r="A23" s="381" t="n">
        <v>7</v>
      </c>
      <c r="B23" s="232" t="inlineStr">
        <is>
          <t>91.01.05-085</t>
        </is>
      </c>
      <c r="C23" s="380" t="inlineStr">
        <is>
          <t>Экскаваторы одноковшовые дизельные на гусеничном ходу, емкость ковша 0,5 м3</t>
        </is>
      </c>
      <c r="D23" s="381" t="inlineStr">
        <is>
          <t>маш.час</t>
        </is>
      </c>
      <c r="E23" s="230" t="n">
        <v>161.72</v>
      </c>
      <c r="F23" s="383" t="n">
        <v>100</v>
      </c>
      <c r="G23" s="323">
        <f>ROUND(E23*F23,2)</f>
        <v/>
      </c>
      <c r="H23" s="316">
        <f>G23/$G$76</f>
        <v/>
      </c>
      <c r="I23" s="323">
        <f>ROUND(F23*Прил.10!$D$12,2)</f>
        <v/>
      </c>
      <c r="J23" s="323">
        <f>ROUND(I23*E23,2)</f>
        <v/>
      </c>
    </row>
    <row r="24" ht="63.75" customFormat="1" customHeight="1" s="339">
      <c r="A24" s="381" t="n">
        <v>8</v>
      </c>
      <c r="B24" s="232" t="inlineStr">
        <is>
          <t>91.21.22-431</t>
        </is>
      </c>
      <c r="C24" s="380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81" t="inlineStr">
        <is>
          <t>маш.час</t>
        </is>
      </c>
      <c r="E24" s="230" t="n">
        <v>668</v>
      </c>
      <c r="F24" s="383" t="n">
        <v>15.65</v>
      </c>
      <c r="G24" s="323">
        <f>ROUND(E24*F24,2)</f>
        <v/>
      </c>
      <c r="H24" s="316">
        <f>G24/$G$76</f>
        <v/>
      </c>
      <c r="I24" s="323">
        <f>ROUND(F24*Прил.10!$D$12,2)</f>
        <v/>
      </c>
      <c r="J24" s="323">
        <f>ROUND(I24*E24,2)</f>
        <v/>
      </c>
    </row>
    <row r="25" ht="25.5" customFormat="1" customHeight="1" s="339">
      <c r="A25" s="381" t="n">
        <v>9</v>
      </c>
      <c r="B25" s="232" t="inlineStr">
        <is>
          <t>91.21.22-432</t>
        </is>
      </c>
      <c r="C25" s="380" t="inlineStr">
        <is>
          <t>Установка вакуумной обработки трансформаторного масла</t>
        </is>
      </c>
      <c r="D25" s="381" t="inlineStr">
        <is>
          <t>маш.час</t>
        </is>
      </c>
      <c r="E25" s="230" t="n">
        <v>95.28</v>
      </c>
      <c r="F25" s="383" t="n">
        <v>77.03</v>
      </c>
      <c r="G25" s="323">
        <f>ROUND(E25*F25,2)</f>
        <v/>
      </c>
      <c r="H25" s="316">
        <f>G25/$G$76</f>
        <v/>
      </c>
      <c r="I25" s="323">
        <f>ROUND(F25*Прил.10!$D$12,2)</f>
        <v/>
      </c>
      <c r="J25" s="323">
        <f>ROUND(I25*E25,2)</f>
        <v/>
      </c>
    </row>
    <row r="26" ht="25.5" customFormat="1" customHeight="1" s="339">
      <c r="A26" s="381" t="n">
        <v>10</v>
      </c>
      <c r="B26" s="232" t="inlineStr">
        <is>
          <t>91.14.02-001</t>
        </is>
      </c>
      <c r="C26" s="380" t="inlineStr">
        <is>
          <t>Автомобили бортовые, грузоподъемность: до 5 т</t>
        </is>
      </c>
      <c r="D26" s="381" t="inlineStr">
        <is>
          <t>маш.час</t>
        </is>
      </c>
      <c r="E26" s="230" t="n">
        <v>75.26000000000001</v>
      </c>
      <c r="F26" s="383" t="n">
        <v>65.70999999999999</v>
      </c>
      <c r="G26" s="323">
        <f>ROUND(E26*F26,2)</f>
        <v/>
      </c>
      <c r="H26" s="316">
        <f>G26/$G$76</f>
        <v/>
      </c>
      <c r="I26" s="323">
        <f>ROUND(F26*Прил.10!$D$12,2)</f>
        <v/>
      </c>
      <c r="J26" s="323">
        <f>ROUND(I26*E26,2)</f>
        <v/>
      </c>
    </row>
    <row r="27" ht="14.25" customFormat="1" customHeight="1" s="339">
      <c r="A27" s="381" t="n">
        <v>11</v>
      </c>
      <c r="B27" s="232" t="inlineStr">
        <is>
          <t>91.19.12-021</t>
        </is>
      </c>
      <c r="C27" s="380" t="inlineStr">
        <is>
          <t>Насос вакуумный: 3,6 м3/мин</t>
        </is>
      </c>
      <c r="D27" s="381" t="inlineStr">
        <is>
          <t>маш.час</t>
        </is>
      </c>
      <c r="E27" s="230" t="n">
        <v>756</v>
      </c>
      <c r="F27" s="383" t="n">
        <v>6.28</v>
      </c>
      <c r="G27" s="323">
        <f>ROUND(E27*F27,2)</f>
        <v/>
      </c>
      <c r="H27" s="316">
        <f>G27/$G$76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9">
      <c r="A28" s="381" t="n"/>
      <c r="B28" s="381" t="n"/>
      <c r="C28" s="380" t="inlineStr">
        <is>
          <t>Итого основные машины и механизмы</t>
        </is>
      </c>
      <c r="D28" s="381" t="n"/>
      <c r="E28" s="230" t="n"/>
      <c r="F28" s="323" t="n"/>
      <c r="G28" s="323">
        <f>SUM(G19:G27)</f>
        <v/>
      </c>
      <c r="H28" s="384">
        <f>G28/G76</f>
        <v/>
      </c>
      <c r="I28" s="324" t="n"/>
      <c r="J28" s="323">
        <f>SUM(J19:J27)</f>
        <v/>
      </c>
    </row>
    <row r="29" hidden="1" outlineLevel="1" ht="14.25" customFormat="1" customHeight="1" s="339">
      <c r="A29" s="381" t="n">
        <v>12</v>
      </c>
      <c r="B29" s="232" t="inlineStr">
        <is>
          <t>91.21.18-011</t>
        </is>
      </c>
      <c r="C29" s="380" t="inlineStr">
        <is>
          <t>Маслоподогреватель</t>
        </is>
      </c>
      <c r="D29" s="381" t="inlineStr">
        <is>
          <t>маш.час</t>
        </is>
      </c>
      <c r="E29" s="230" t="n">
        <v>113.69</v>
      </c>
      <c r="F29" s="383" t="n">
        <v>38.87</v>
      </c>
      <c r="G29" s="323">
        <f>ROUND(E29*F29,2)</f>
        <v/>
      </c>
      <c r="H29" s="316">
        <f>G29/$G$76</f>
        <v/>
      </c>
      <c r="I29" s="323">
        <f>ROUND(F29*Прил.10!$D$12,2)</f>
        <v/>
      </c>
      <c r="J29" s="323">
        <f>ROUND(I29*E29,2)</f>
        <v/>
      </c>
    </row>
    <row r="30" hidden="1" outlineLevel="1" ht="14.25" customFormat="1" customHeight="1" s="339">
      <c r="A30" s="381" t="n">
        <v>13</v>
      </c>
      <c r="B30" s="232" t="inlineStr">
        <is>
          <t>91.19.08-004</t>
        </is>
      </c>
      <c r="C30" s="380" t="inlineStr">
        <is>
          <t>Насосы, мощность 4 кВт</t>
        </is>
      </c>
      <c r="D30" s="381" t="inlineStr">
        <is>
          <t>маш.час</t>
        </is>
      </c>
      <c r="E30" s="230" t="n">
        <v>1426.43</v>
      </c>
      <c r="F30" s="383" t="n">
        <v>2.96</v>
      </c>
      <c r="G30" s="323">
        <f>ROUND(E30*F30,2)</f>
        <v/>
      </c>
      <c r="H30" s="316">
        <f>G30/$G$76</f>
        <v/>
      </c>
      <c r="I30" s="323">
        <f>ROUND(F30*Прил.10!$D$12,2)</f>
        <v/>
      </c>
      <c r="J30" s="323">
        <f>ROUND(I30*E30,2)</f>
        <v/>
      </c>
    </row>
    <row r="31" hidden="1" outlineLevel="1" ht="25.5" customFormat="1" customHeight="1" s="339">
      <c r="A31" s="381" t="n">
        <v>14</v>
      </c>
      <c r="B31" s="232" t="inlineStr">
        <is>
          <t>91.06.06-042</t>
        </is>
      </c>
      <c r="C31" s="380" t="inlineStr">
        <is>
          <t>Подъемники гидравлические высотой подъема: 10 м</t>
        </is>
      </c>
      <c r="D31" s="381" t="inlineStr">
        <is>
          <t>маш.час</t>
        </is>
      </c>
      <c r="E31" s="230" t="n">
        <v>121.18</v>
      </c>
      <c r="F31" s="383" t="n">
        <v>29.6</v>
      </c>
      <c r="G31" s="323">
        <f>ROUND(E31*F31,2)</f>
        <v/>
      </c>
      <c r="H31" s="316">
        <f>G31/$G$76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9">
      <c r="A32" s="381" t="n">
        <v>15</v>
      </c>
      <c r="B32" s="232" t="inlineStr">
        <is>
          <t>91.01.01-034</t>
        </is>
      </c>
      <c r="C32" s="380" t="inlineStr">
        <is>
          <t>Бульдозеры, мощность 59 кВт (80 л.с.)</t>
        </is>
      </c>
      <c r="D32" s="381" t="inlineStr">
        <is>
          <t>маш.час</t>
        </is>
      </c>
      <c r="E32" s="230" t="n">
        <v>54.68</v>
      </c>
      <c r="F32" s="383" t="n">
        <v>59.47</v>
      </c>
      <c r="G32" s="323">
        <f>ROUND(E32*F32,2)</f>
        <v/>
      </c>
      <c r="H32" s="316">
        <f>G32/$G$76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9">
      <c r="A33" s="381" t="n">
        <v>16</v>
      </c>
      <c r="B33" s="232" t="inlineStr">
        <is>
          <t>91.05.06-007</t>
        </is>
      </c>
      <c r="C33" s="380" t="inlineStr">
        <is>
          <t>Краны на гусеничном ходу, грузоподъемность 25 т</t>
        </is>
      </c>
      <c r="D33" s="381" t="inlineStr">
        <is>
          <t>маш.час</t>
        </is>
      </c>
      <c r="E33" s="230" t="n">
        <v>22.29</v>
      </c>
      <c r="F33" s="383" t="n">
        <v>120.04</v>
      </c>
      <c r="G33" s="323">
        <f>ROUND(E33*F33,2)</f>
        <v/>
      </c>
      <c r="H33" s="316">
        <f>G33/$G$76</f>
        <v/>
      </c>
      <c r="I33" s="323">
        <f>ROUND(F33*Прил.10!$D$12,2)</f>
        <v/>
      </c>
      <c r="J33" s="323">
        <f>ROUND(I33*E33,2)</f>
        <v/>
      </c>
    </row>
    <row r="34" hidden="1" outlineLevel="1" ht="14.25" customFormat="1" customHeight="1" s="339">
      <c r="A34" s="381" t="n">
        <v>17</v>
      </c>
      <c r="B34" s="232" t="inlineStr">
        <is>
          <t>91.01.01-035</t>
        </is>
      </c>
      <c r="C34" s="380" t="inlineStr">
        <is>
          <t>Бульдозеры, мощность 79 кВт (108 л.с.)</t>
        </is>
      </c>
      <c r="D34" s="381" t="inlineStr">
        <is>
          <t>маш.час</t>
        </is>
      </c>
      <c r="E34" s="230" t="n">
        <v>28.25</v>
      </c>
      <c r="F34" s="383" t="n">
        <v>79.06999999999999</v>
      </c>
      <c r="G34" s="323">
        <f>ROUND(E34*F34,2)</f>
        <v/>
      </c>
      <c r="H34" s="316">
        <f>G34/$G$76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9">
      <c r="A35" s="381" t="n">
        <v>18</v>
      </c>
      <c r="B35" s="232" t="inlineStr">
        <is>
          <t>91.21.22-438</t>
        </is>
      </c>
      <c r="C35" s="380" t="inlineStr">
        <is>
          <t>Установка: передвижная цеолитовая</t>
        </is>
      </c>
      <c r="D35" s="381" t="inlineStr">
        <is>
          <t>маш.час</t>
        </is>
      </c>
      <c r="E35" s="230" t="n">
        <v>56.19</v>
      </c>
      <c r="F35" s="383" t="n">
        <v>38.65</v>
      </c>
      <c r="G35" s="323">
        <f>ROUND(E35*F35,2)</f>
        <v/>
      </c>
      <c r="H35" s="316">
        <f>G35/$G$76</f>
        <v/>
      </c>
      <c r="I35" s="323">
        <f>ROUND(F35*Прил.10!$D$12,2)</f>
        <v/>
      </c>
      <c r="J35" s="323">
        <f>ROUND(I35*E35,2)</f>
        <v/>
      </c>
    </row>
    <row r="36" hidden="1" outlineLevel="1" ht="25.5" customFormat="1" customHeight="1" s="339">
      <c r="A36" s="381" t="n">
        <v>19</v>
      </c>
      <c r="B36" s="232" t="inlineStr">
        <is>
          <t>91.05.06-012</t>
        </is>
      </c>
      <c r="C36" s="380" t="inlineStr">
        <is>
          <t>Краны на гусеничном ходу, грузоподъемность до 16 т</t>
        </is>
      </c>
      <c r="D36" s="381" t="inlineStr">
        <is>
          <t>маш.час</t>
        </is>
      </c>
      <c r="E36" s="230" t="n">
        <v>16.97</v>
      </c>
      <c r="F36" s="383" t="n">
        <v>96.89</v>
      </c>
      <c r="G36" s="323">
        <f>ROUND(E36*F36,2)</f>
        <v/>
      </c>
      <c r="H36" s="316">
        <f>G36/$G$76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9">
      <c r="A37" s="381" t="n">
        <v>20</v>
      </c>
      <c r="B37" s="232" t="inlineStr">
        <is>
          <t>91.09.12-101</t>
        </is>
      </c>
      <c r="C37" s="380" t="inlineStr">
        <is>
          <t>Станок рельсорезный</t>
        </is>
      </c>
      <c r="D37" s="381" t="inlineStr">
        <is>
          <t>маш.час</t>
        </is>
      </c>
      <c r="E37" s="230" t="n">
        <v>72.11</v>
      </c>
      <c r="F37" s="383" t="n">
        <v>20</v>
      </c>
      <c r="G37" s="323">
        <f>ROUND(E37*F37,2)</f>
        <v/>
      </c>
      <c r="H37" s="316">
        <f>G37/$G$76</f>
        <v/>
      </c>
      <c r="I37" s="323">
        <f>ROUND(F37*Прил.10!$D$12,2)</f>
        <v/>
      </c>
      <c r="J37" s="323">
        <f>ROUND(I37*E37,2)</f>
        <v/>
      </c>
    </row>
    <row r="38" hidden="1" outlineLevel="1" ht="14.25" customFormat="1" customHeight="1" s="339">
      <c r="A38" s="381" t="n">
        <v>21</v>
      </c>
      <c r="B38" s="232" t="inlineStr">
        <is>
          <t>91.21.18-031</t>
        </is>
      </c>
      <c r="C38" s="380" t="inlineStr">
        <is>
          <t>Установка: "Суховей"</t>
        </is>
      </c>
      <c r="D38" s="381" t="inlineStr">
        <is>
          <t>маш.час</t>
        </is>
      </c>
      <c r="E38" s="230" t="n">
        <v>82.40000000000001</v>
      </c>
      <c r="F38" s="383" t="n">
        <v>13.49</v>
      </c>
      <c r="G38" s="323">
        <f>ROUND(E38*F38,2)</f>
        <v/>
      </c>
      <c r="H38" s="316">
        <f>G38/$G$76</f>
        <v/>
      </c>
      <c r="I38" s="323">
        <f>ROUND(F38*Прил.10!$D$12,2)</f>
        <v/>
      </c>
      <c r="J38" s="323">
        <f>ROUND(I38*E38,2)</f>
        <v/>
      </c>
    </row>
    <row r="39" hidden="1" outlineLevel="1" ht="25.5" customFormat="1" customHeight="1" s="339">
      <c r="A39" s="381" t="n">
        <v>22</v>
      </c>
      <c r="B39" s="232" t="inlineStr">
        <is>
          <t>91.16.01-002</t>
        </is>
      </c>
      <c r="C39" s="380" t="inlineStr">
        <is>
          <t>Электростанции передвижные, мощность 4 кВт</t>
        </is>
      </c>
      <c r="D39" s="381" t="inlineStr">
        <is>
          <t>маш.час</t>
        </is>
      </c>
      <c r="E39" s="230" t="n">
        <v>38.38</v>
      </c>
      <c r="F39" s="383" t="n">
        <v>27.11</v>
      </c>
      <c r="G39" s="323">
        <f>ROUND(E39*F39,2)</f>
        <v/>
      </c>
      <c r="H39" s="316">
        <f>G39/$G$76</f>
        <v/>
      </c>
      <c r="I39" s="323">
        <f>ROUND(F39*Прил.10!$D$12,2)</f>
        <v/>
      </c>
      <c r="J39" s="323">
        <f>ROUND(I39*E39,2)</f>
        <v/>
      </c>
    </row>
    <row r="40" hidden="1" outlineLevel="1" ht="25.5" customFormat="1" customHeight="1" s="339">
      <c r="A40" s="381" t="n">
        <v>23</v>
      </c>
      <c r="B40" s="232" t="inlineStr">
        <is>
          <t>91.17.04-233</t>
        </is>
      </c>
      <c r="C40" s="380" t="inlineStr">
        <is>
          <t>Установки для сварки: ручной дуговой (постоянного тока)</t>
        </is>
      </c>
      <c r="D40" s="381" t="inlineStr">
        <is>
          <t>маш.час</t>
        </is>
      </c>
      <c r="E40" s="230" t="n">
        <v>113.74</v>
      </c>
      <c r="F40" s="383" t="n">
        <v>8.1</v>
      </c>
      <c r="G40" s="323">
        <f>ROUND(E40*F40,2)</f>
        <v/>
      </c>
      <c r="H40" s="316">
        <f>G40/$G$76</f>
        <v/>
      </c>
      <c r="I40" s="323">
        <f>ROUND(F40*Прил.10!$D$12,2)</f>
        <v/>
      </c>
      <c r="J40" s="323">
        <f>ROUND(I40*E40,2)</f>
        <v/>
      </c>
    </row>
    <row r="41" hidden="1" outlineLevel="1" ht="38.25" customFormat="1" customHeight="1" s="339">
      <c r="A41" s="381" t="n">
        <v>24</v>
      </c>
      <c r="B41" s="232" t="inlineStr">
        <is>
          <t>91.17.04-033</t>
        </is>
      </c>
      <c r="C41" s="380" t="inlineStr">
        <is>
          <t>Агрегаты сварочные двухпостовые для ручной сварки: на тракторе 79 кВт (108 л.с.)</t>
        </is>
      </c>
      <c r="D41" s="381" t="inlineStr">
        <is>
          <t>маш.час</t>
        </is>
      </c>
      <c r="E41" s="230" t="n">
        <v>6.66</v>
      </c>
      <c r="F41" s="383" t="n">
        <v>133.97</v>
      </c>
      <c r="G41" s="323">
        <f>ROUND(E41*F41,2)</f>
        <v/>
      </c>
      <c r="H41" s="316">
        <f>G41/$G$76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9">
      <c r="A42" s="381" t="n">
        <v>25</v>
      </c>
      <c r="B42" s="232" t="inlineStr">
        <is>
          <t>91.15.02-024</t>
        </is>
      </c>
      <c r="C42" s="380" t="inlineStr">
        <is>
          <t>Тракторы на гусеничном ходу, мощность 79 кВт (108 л.с.)</t>
        </is>
      </c>
      <c r="D42" s="381" t="inlineStr">
        <is>
          <t>маш.час</t>
        </is>
      </c>
      <c r="E42" s="230" t="n">
        <v>7.98</v>
      </c>
      <c r="F42" s="383" t="n">
        <v>83.09999999999999</v>
      </c>
      <c r="G42" s="323">
        <f>ROUND(E42*F42,2)</f>
        <v/>
      </c>
      <c r="H42" s="316">
        <f>G42/$G$76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9">
      <c r="A43" s="381" t="n">
        <v>26</v>
      </c>
      <c r="B43" s="232" t="inlineStr">
        <is>
          <t>91.06.01-003</t>
        </is>
      </c>
      <c r="C43" s="380" t="inlineStr">
        <is>
          <t>Домкраты гидравлические, грузоподъемность 63-100 т</t>
        </is>
      </c>
      <c r="D43" s="381" t="inlineStr">
        <is>
          <t>маш.час</t>
        </is>
      </c>
      <c r="E43" s="230" t="n">
        <v>628.72</v>
      </c>
      <c r="F43" s="383" t="n">
        <v>0.9</v>
      </c>
      <c r="G43" s="323">
        <f>ROUND(E43*F43,2)</f>
        <v/>
      </c>
      <c r="H43" s="316">
        <f>G43/$G$76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9">
      <c r="A44" s="381" t="n">
        <v>27</v>
      </c>
      <c r="B44" s="232" t="inlineStr">
        <is>
          <t>91.05.01-017</t>
        </is>
      </c>
      <c r="C44" s="380" t="inlineStr">
        <is>
          <t>Краны башенные, грузоподъемность 8 т</t>
        </is>
      </c>
      <c r="D44" s="381" t="inlineStr">
        <is>
          <t>маш.час</t>
        </is>
      </c>
      <c r="E44" s="230" t="n">
        <v>6.16</v>
      </c>
      <c r="F44" s="383" t="n">
        <v>86.40000000000001</v>
      </c>
      <c r="G44" s="323">
        <f>ROUND(E44*F44,2)</f>
        <v/>
      </c>
      <c r="H44" s="316">
        <f>G44/$G$76</f>
        <v/>
      </c>
      <c r="I44" s="323">
        <f>ROUND(F44*Прил.10!$D$12,2)</f>
        <v/>
      </c>
      <c r="J44" s="323">
        <f>ROUND(I44*E44,2)</f>
        <v/>
      </c>
    </row>
    <row r="45" hidden="1" outlineLevel="1" ht="25.5" customFormat="1" customHeight="1" s="339">
      <c r="A45" s="381" t="n">
        <v>28</v>
      </c>
      <c r="B45" s="232" t="inlineStr">
        <is>
          <t>91.10.05-004</t>
        </is>
      </c>
      <c r="C45" s="380" t="inlineStr">
        <is>
          <t>Трубоукладчики для труб диаметром: до 400 мм грузоподъемностью 6,3 т</t>
        </is>
      </c>
      <c r="D45" s="381" t="inlineStr">
        <is>
          <t>маш.час</t>
        </is>
      </c>
      <c r="E45" s="230" t="n">
        <v>2.81</v>
      </c>
      <c r="F45" s="383" t="n">
        <v>160.03</v>
      </c>
      <c r="G45" s="323">
        <f>ROUND(E45*F45,2)</f>
        <v/>
      </c>
      <c r="H45" s="316">
        <f>G45/$G$76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9">
      <c r="A46" s="381" t="n">
        <v>29</v>
      </c>
      <c r="B46" s="232" t="inlineStr">
        <is>
          <t>91.14.02-002</t>
        </is>
      </c>
      <c r="C46" s="380" t="inlineStr">
        <is>
          <t>Автомобили бортовые, грузоподъемность: до 8 т</t>
        </is>
      </c>
      <c r="D46" s="381" t="inlineStr">
        <is>
          <t>маш.час</t>
        </is>
      </c>
      <c r="E46" s="230" t="n">
        <v>4.04</v>
      </c>
      <c r="F46" s="383" t="n">
        <v>85.84</v>
      </c>
      <c r="G46" s="323">
        <f>ROUND(E46*F46,2)</f>
        <v/>
      </c>
      <c r="H46" s="316">
        <f>G46/$G$76</f>
        <v/>
      </c>
      <c r="I46" s="323">
        <f>ROUND(F46*Прил.10!$D$12,2)</f>
        <v/>
      </c>
      <c r="J46" s="323">
        <f>ROUND(I46*E46,2)</f>
        <v/>
      </c>
    </row>
    <row r="47" hidden="1" outlineLevel="1" ht="25.5" customFormat="1" customHeight="1" s="339">
      <c r="A47" s="381" t="n">
        <v>30</v>
      </c>
      <c r="B47" s="232" t="inlineStr">
        <is>
          <t>91.17.04-171</t>
        </is>
      </c>
      <c r="C47" s="380" t="inlineStr">
        <is>
          <t>Преобразователи сварочные с номинальным сварочным током 315-500 А</t>
        </is>
      </c>
      <c r="D47" s="381" t="inlineStr">
        <is>
          <t>маш.час</t>
        </is>
      </c>
      <c r="E47" s="230" t="n">
        <v>27.52</v>
      </c>
      <c r="F47" s="383" t="n">
        <v>12.31</v>
      </c>
      <c r="G47" s="323">
        <f>ROUND(E47*F47,2)</f>
        <v/>
      </c>
      <c r="H47" s="316">
        <f>G47/$G$76</f>
        <v/>
      </c>
      <c r="I47" s="323">
        <f>ROUND(F47*Прил.10!$D$12,2)</f>
        <v/>
      </c>
      <c r="J47" s="323">
        <f>ROUND(I47*E47,2)</f>
        <v/>
      </c>
    </row>
    <row r="48" hidden="1" outlineLevel="1" ht="25.5" customFormat="1" customHeight="1" s="339">
      <c r="A48" s="381" t="n">
        <v>31</v>
      </c>
      <c r="B48" s="232" t="inlineStr">
        <is>
          <t>91.08.09-023</t>
        </is>
      </c>
      <c r="C48" s="380" t="inlineStr">
        <is>
          <t>Трамбовки пневматические при работе от: передвижных компрессорных станций</t>
        </is>
      </c>
      <c r="D48" s="381" t="inlineStr">
        <is>
          <t>маш.час</t>
        </is>
      </c>
      <c r="E48" s="230" t="n">
        <v>325.94</v>
      </c>
      <c r="F48" s="383" t="n">
        <v>0.55</v>
      </c>
      <c r="G48" s="323">
        <f>ROUND(E48*F48,2)</f>
        <v/>
      </c>
      <c r="H48" s="316">
        <f>G48/$G$76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9">
      <c r="A49" s="381" t="n">
        <v>32</v>
      </c>
      <c r="B49" s="232" t="inlineStr">
        <is>
          <t>91.21.22-091</t>
        </is>
      </c>
      <c r="C49" s="380" t="inlineStr">
        <is>
          <t>Выпрямитель полупроводниковый для подогрева трансформаторов</t>
        </is>
      </c>
      <c r="D49" s="381" t="inlineStr">
        <is>
          <t>маш.час</t>
        </is>
      </c>
      <c r="E49" s="230" t="n">
        <v>46.4</v>
      </c>
      <c r="F49" s="383" t="n">
        <v>3.82</v>
      </c>
      <c r="G49" s="323">
        <f>ROUND(E49*F49,2)</f>
        <v/>
      </c>
      <c r="H49" s="316">
        <f>G49/$G$76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9">
      <c r="A50" s="381" t="n">
        <v>33</v>
      </c>
      <c r="B50" s="232" t="inlineStr">
        <is>
          <t>91.21.22-491</t>
        </is>
      </c>
      <c r="C50" s="380" t="inlineStr">
        <is>
          <t>Шинотрубогиб</t>
        </is>
      </c>
      <c r="D50" s="381" t="inlineStr">
        <is>
          <t>маш.час</t>
        </is>
      </c>
      <c r="E50" s="230" t="n">
        <v>9.42</v>
      </c>
      <c r="F50" s="383" t="n">
        <v>15.24</v>
      </c>
      <c r="G50" s="323">
        <f>ROUND(E50*F50,2)</f>
        <v/>
      </c>
      <c r="H50" s="316">
        <f>G50/$G$76</f>
        <v/>
      </c>
      <c r="I50" s="323">
        <f>ROUND(F50*Прил.10!$D$12,2)</f>
        <v/>
      </c>
      <c r="J50" s="323">
        <f>ROUND(I50*E50,2)</f>
        <v/>
      </c>
    </row>
    <row r="51" hidden="1" outlineLevel="1" ht="25.5" customFormat="1" customHeight="1" s="339">
      <c r="A51" s="381" t="n">
        <v>34</v>
      </c>
      <c r="B51" s="232" t="inlineStr">
        <is>
          <t>91.15.03-014</t>
        </is>
      </c>
      <c r="C51" s="380" t="inlineStr">
        <is>
          <t>Тракторы на пневмоколесном ходу, мощность 59 кВт (80 л.с.)</t>
        </is>
      </c>
      <c r="D51" s="381" t="inlineStr">
        <is>
          <t>маш.час</t>
        </is>
      </c>
      <c r="E51" s="230" t="n">
        <v>1.76</v>
      </c>
      <c r="F51" s="383" t="n">
        <v>74.61</v>
      </c>
      <c r="G51" s="323">
        <f>ROUND(E51*F51,2)</f>
        <v/>
      </c>
      <c r="H51" s="316">
        <f>G51/$G$76</f>
        <v/>
      </c>
      <c r="I51" s="323">
        <f>ROUND(F51*Прил.10!$D$12,2)</f>
        <v/>
      </c>
      <c r="J51" s="323">
        <f>ROUND(I51*E51,2)</f>
        <v/>
      </c>
    </row>
    <row r="52" hidden="1" outlineLevel="1" ht="14.25" customFormat="1" customHeight="1" s="339">
      <c r="A52" s="381" t="n">
        <v>35</v>
      </c>
      <c r="B52" s="232" t="inlineStr">
        <is>
          <t>91.08.04-021</t>
        </is>
      </c>
      <c r="C52" s="380" t="inlineStr">
        <is>
          <t>Котлы битумные: передвижные 400 л</t>
        </is>
      </c>
      <c r="D52" s="381" t="inlineStr">
        <is>
          <t>маш.час</t>
        </is>
      </c>
      <c r="E52" s="230" t="n">
        <v>3.76</v>
      </c>
      <c r="F52" s="383" t="n">
        <v>30</v>
      </c>
      <c r="G52" s="323">
        <f>ROUND(E52*F52,2)</f>
        <v/>
      </c>
      <c r="H52" s="316">
        <f>G52/$G$76</f>
        <v/>
      </c>
      <c r="I52" s="323">
        <f>ROUND(F52*Прил.10!$D$12,2)</f>
        <v/>
      </c>
      <c r="J52" s="323">
        <f>ROUND(I52*E52,2)</f>
        <v/>
      </c>
    </row>
    <row r="53" hidden="1" outlineLevel="1" ht="25.5" customFormat="1" customHeight="1" s="339">
      <c r="A53" s="381" t="n">
        <v>36</v>
      </c>
      <c r="B53" s="232" t="inlineStr">
        <is>
          <t>91.19.02-002</t>
        </is>
      </c>
      <c r="C53" s="380" t="inlineStr">
        <is>
          <t>Маслонасосы шестеренные, производительность м3/час: 2,3</t>
        </is>
      </c>
      <c r="D53" s="381" t="inlineStr">
        <is>
          <t>маш.час</t>
        </is>
      </c>
      <c r="E53" s="230" t="n">
        <v>99.56999999999999</v>
      </c>
      <c r="F53" s="383" t="n">
        <v>0.9</v>
      </c>
      <c r="G53" s="323">
        <f>ROUND(E53*F53,2)</f>
        <v/>
      </c>
      <c r="H53" s="316">
        <f>G53/$G$76</f>
        <v/>
      </c>
      <c r="I53" s="323">
        <f>ROUND(F53*Прил.10!$D$12,2)</f>
        <v/>
      </c>
      <c r="J53" s="323">
        <f>ROUND(I53*E53,2)</f>
        <v/>
      </c>
    </row>
    <row r="54" hidden="1" outlineLevel="1" ht="25.5" customFormat="1" customHeight="1" s="339">
      <c r="A54" s="381" t="n">
        <v>37</v>
      </c>
      <c r="B54" s="232" t="inlineStr">
        <is>
          <t>91.06.05-057</t>
        </is>
      </c>
      <c r="C54" s="380" t="inlineStr">
        <is>
          <t>Погрузчики одноковшовые универсальные фронтальные пневмоколесные 3 т</t>
        </is>
      </c>
      <c r="D54" s="381" t="inlineStr">
        <is>
          <t>маш.час</t>
        </is>
      </c>
      <c r="E54" s="230" t="n">
        <v>0.96</v>
      </c>
      <c r="F54" s="383" t="n">
        <v>90.40000000000001</v>
      </c>
      <c r="G54" s="323">
        <f>ROUND(E54*F54,2)</f>
        <v/>
      </c>
      <c r="H54" s="316">
        <f>G54/$G$76</f>
        <v/>
      </c>
      <c r="I54" s="323">
        <f>ROUND(F54*Прил.10!$D$12,2)</f>
        <v/>
      </c>
      <c r="J54" s="323">
        <f>ROUND(I54*E54,2)</f>
        <v/>
      </c>
    </row>
    <row r="55" hidden="1" outlineLevel="1" ht="63.75" customFormat="1" customHeight="1" s="339">
      <c r="A55" s="381" t="n">
        <v>38</v>
      </c>
      <c r="B55" s="232" t="inlineStr">
        <is>
          <t>91.10.09-012</t>
        </is>
      </c>
      <c r="C55" s="38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81" t="inlineStr">
        <is>
          <t>маш.час</t>
        </is>
      </c>
      <c r="E55" s="230" t="n">
        <v>2.13</v>
      </c>
      <c r="F55" s="383" t="n">
        <v>26.32</v>
      </c>
      <c r="G55" s="323">
        <f>ROUND(E55*F55,2)</f>
        <v/>
      </c>
      <c r="H55" s="316">
        <f>G55/$G$76</f>
        <v/>
      </c>
      <c r="I55" s="323">
        <f>ROUND(F55*Прил.10!$D$12,2)</f>
        <v/>
      </c>
      <c r="J55" s="323">
        <f>ROUND(I55*E55,2)</f>
        <v/>
      </c>
    </row>
    <row r="56" hidden="1" outlineLevel="1" ht="25.5" customFormat="1" customHeight="1" s="339">
      <c r="A56" s="381" t="n">
        <v>39</v>
      </c>
      <c r="B56" s="232" t="inlineStr">
        <is>
          <t>91.05.01-025</t>
        </is>
      </c>
      <c r="C56" s="380" t="inlineStr">
        <is>
          <t>Краны башенные, грузоподъемность 25-75 т</t>
        </is>
      </c>
      <c r="D56" s="381" t="inlineStr">
        <is>
          <t>маш.час</t>
        </is>
      </c>
      <c r="E56" s="230" t="n">
        <v>0.17</v>
      </c>
      <c r="F56" s="383" t="n">
        <v>312.21</v>
      </c>
      <c r="G56" s="323">
        <f>ROUND(E56*F56,2)</f>
        <v/>
      </c>
      <c r="H56" s="316">
        <f>G56/$G$76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9">
      <c r="A57" s="381" t="n">
        <v>40</v>
      </c>
      <c r="B57" s="232" t="inlineStr">
        <is>
          <t>91.05.02-005</t>
        </is>
      </c>
      <c r="C57" s="380" t="inlineStr">
        <is>
          <t>Краны козловые, грузоподъемность 32 т</t>
        </is>
      </c>
      <c r="D57" s="381" t="inlineStr">
        <is>
          <t>маш.час</t>
        </is>
      </c>
      <c r="E57" s="230" t="n">
        <v>0.43</v>
      </c>
      <c r="F57" s="383" t="n">
        <v>120.24</v>
      </c>
      <c r="G57" s="323">
        <f>ROUND(E57*F57,2)</f>
        <v/>
      </c>
      <c r="H57" s="316">
        <f>G57/$G$76</f>
        <v/>
      </c>
      <c r="I57" s="323">
        <f>ROUND(F57*Прил.10!$D$12,2)</f>
        <v/>
      </c>
      <c r="J57" s="323">
        <f>ROUND(I57*E57,2)</f>
        <v/>
      </c>
    </row>
    <row r="58" hidden="1" outlineLevel="1" ht="14.25" customFormat="1" customHeight="1" s="339">
      <c r="A58" s="381" t="n">
        <v>41</v>
      </c>
      <c r="B58" s="232" t="inlineStr">
        <is>
          <t>91.21.18-051</t>
        </is>
      </c>
      <c r="C58" s="380" t="inlineStr">
        <is>
          <t>Шкаф сушильный</t>
        </is>
      </c>
      <c r="D58" s="381" t="inlineStr">
        <is>
          <t>маш.час</t>
        </is>
      </c>
      <c r="E58" s="230" t="n">
        <v>18.56</v>
      </c>
      <c r="F58" s="383" t="n">
        <v>2.67</v>
      </c>
      <c r="G58" s="323">
        <f>ROUND(E58*F58,2)</f>
        <v/>
      </c>
      <c r="H58" s="316">
        <f>G58/$G$76</f>
        <v/>
      </c>
      <c r="I58" s="323">
        <f>ROUND(F58*Прил.10!$D$12,2)</f>
        <v/>
      </c>
      <c r="J58" s="323">
        <f>ROUND(I58*E58,2)</f>
        <v/>
      </c>
    </row>
    <row r="59" hidden="1" outlineLevel="1" ht="14.25" customFormat="1" customHeight="1" s="339">
      <c r="A59" s="381" t="n">
        <v>42</v>
      </c>
      <c r="B59" s="232" t="n">
        <v>330301</v>
      </c>
      <c r="C59" s="380" t="inlineStr">
        <is>
          <t>Машины шлифовальные: электрические</t>
        </is>
      </c>
      <c r="D59" s="381" t="inlineStr">
        <is>
          <t>маш.час</t>
        </is>
      </c>
      <c r="E59" s="230" t="n">
        <v>7.56</v>
      </c>
      <c r="F59" s="383" t="n">
        <v>5.13</v>
      </c>
      <c r="G59" s="323">
        <f>ROUND(E59*F59,2)</f>
        <v/>
      </c>
      <c r="H59" s="316">
        <f>G59/$G$76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9">
      <c r="A60" s="381" t="n">
        <v>43</v>
      </c>
      <c r="B60" s="232" t="inlineStr">
        <is>
          <t>91.19.10-031</t>
        </is>
      </c>
      <c r="C60" s="380" t="inlineStr">
        <is>
          <t>Станция насосная для привода гидродомкратов</t>
        </is>
      </c>
      <c r="D60" s="381" t="inlineStr">
        <is>
          <t>маш.час</t>
        </is>
      </c>
      <c r="E60" s="230" t="n">
        <v>18.1</v>
      </c>
      <c r="F60" s="383" t="n">
        <v>1.82</v>
      </c>
      <c r="G60" s="323">
        <f>ROUND(E60*F60,2)</f>
        <v/>
      </c>
      <c r="H60" s="316">
        <f>G60/$G$76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9">
      <c r="A61" s="381" t="n">
        <v>44</v>
      </c>
      <c r="B61" s="232" t="inlineStr">
        <is>
          <t>91.07.04-001</t>
        </is>
      </c>
      <c r="C61" s="380" t="inlineStr">
        <is>
          <t>Вибратор глубинный</t>
        </is>
      </c>
      <c r="D61" s="381" t="inlineStr">
        <is>
          <t>маш.час</t>
        </is>
      </c>
      <c r="E61" s="230" t="n">
        <v>8.43</v>
      </c>
      <c r="F61" s="383" t="n">
        <v>1.9</v>
      </c>
      <c r="G61" s="323">
        <f>ROUND(E61*F61,2)</f>
        <v/>
      </c>
      <c r="H61" s="316">
        <f>G61/$G$76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9">
      <c r="A62" s="381" t="n">
        <v>45</v>
      </c>
      <c r="B62" s="232" t="inlineStr">
        <is>
          <t>91.06.05-011</t>
        </is>
      </c>
      <c r="C62" s="380" t="inlineStr">
        <is>
          <t>Погрузчики, грузоподъемность 5 т</t>
        </is>
      </c>
      <c r="D62" s="381" t="inlineStr">
        <is>
          <t>маш.час</t>
        </is>
      </c>
      <c r="E62" s="230" t="n">
        <v>0.16</v>
      </c>
      <c r="F62" s="383" t="n">
        <v>89.98999999999999</v>
      </c>
      <c r="G62" s="323">
        <f>ROUND(E62*F62,2)</f>
        <v/>
      </c>
      <c r="H62" s="316">
        <f>G62/$G$76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9">
      <c r="A63" s="381" t="n">
        <v>46</v>
      </c>
      <c r="B63" s="232" t="inlineStr">
        <is>
          <t>91.06.03-046</t>
        </is>
      </c>
      <c r="C63" s="380" t="inlineStr">
        <is>
          <t>Лебедки ручные и рычажные тяговым усилием 29,43 кН (3 т)</t>
        </is>
      </c>
      <c r="D63" s="381" t="inlineStr">
        <is>
          <t>маш.час</t>
        </is>
      </c>
      <c r="E63" s="230" t="n">
        <v>14.8</v>
      </c>
      <c r="F63" s="383" t="n">
        <v>0.9</v>
      </c>
      <c r="G63" s="323">
        <f>ROUND(E63*F63,2)</f>
        <v/>
      </c>
      <c r="H63" s="316">
        <f>G63/$G$76</f>
        <v/>
      </c>
      <c r="I63" s="323">
        <f>ROUND(F63*Прил.10!$D$12,2)</f>
        <v/>
      </c>
      <c r="J63" s="323">
        <f>ROUND(I63*E63,2)</f>
        <v/>
      </c>
    </row>
    <row r="64" hidden="1" outlineLevel="1" ht="25.5" customFormat="1" customHeight="1" s="339">
      <c r="A64" s="381" t="n">
        <v>47</v>
      </c>
      <c r="B64" s="232" t="inlineStr">
        <is>
          <t>91.14.03-001</t>
        </is>
      </c>
      <c r="C64" s="380" t="inlineStr">
        <is>
          <t>Автомобиль-самосвал, грузоподъемность: до 7 т</t>
        </is>
      </c>
      <c r="D64" s="381" t="inlineStr">
        <is>
          <t>маш.час</t>
        </is>
      </c>
      <c r="E64" s="230" t="n">
        <v>0.14</v>
      </c>
      <c r="F64" s="383" t="n">
        <v>89.54000000000001</v>
      </c>
      <c r="G64" s="323">
        <f>ROUND(E64*F64,2)</f>
        <v/>
      </c>
      <c r="H64" s="316">
        <f>G64/$G$76</f>
        <v/>
      </c>
      <c r="I64" s="323">
        <f>ROUND(F64*Прил.10!$D$12,2)</f>
        <v/>
      </c>
      <c r="J64" s="323">
        <f>ROUND(I64*E64,2)</f>
        <v/>
      </c>
    </row>
    <row r="65" hidden="1" outlineLevel="1" ht="38.25" customFormat="1" customHeight="1" s="339">
      <c r="A65" s="381" t="n">
        <v>48</v>
      </c>
      <c r="B65" s="232" t="n">
        <v>70117</v>
      </c>
      <c r="C65" s="380" t="inlineStr">
        <is>
          <t>Бульдозеры при работе на сооружении магистральных трубопроводов 96 кВт (130 л.с.)</t>
        </is>
      </c>
      <c r="D65" s="381" t="inlineStr">
        <is>
          <t>маш.час</t>
        </is>
      </c>
      <c r="E65" s="230" t="n">
        <v>0.08</v>
      </c>
      <c r="F65" s="383" t="n">
        <v>149.2</v>
      </c>
      <c r="G65" s="323">
        <f>ROUND(E65*F65,2)</f>
        <v/>
      </c>
      <c r="H65" s="316">
        <f>G65/$G$76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9">
      <c r="A66" s="381" t="n">
        <v>49</v>
      </c>
      <c r="B66" s="232" t="inlineStr">
        <is>
          <t>91.10.06-001</t>
        </is>
      </c>
      <c r="C66" s="380" t="inlineStr">
        <is>
          <t>Установки для подогрева стыков</t>
        </is>
      </c>
      <c r="D66" s="381" t="inlineStr">
        <is>
          <t>маш.час</t>
        </is>
      </c>
      <c r="E66" s="230" t="n">
        <v>0.31</v>
      </c>
      <c r="F66" s="383" t="n">
        <v>36.9</v>
      </c>
      <c r="G66" s="323">
        <f>ROUND(E66*F66,2)</f>
        <v/>
      </c>
      <c r="H66" s="316">
        <f>G66/$G$76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9">
      <c r="A67" s="381" t="n">
        <v>50</v>
      </c>
      <c r="B67" s="232" t="inlineStr">
        <is>
          <t>91.06.03-052</t>
        </is>
      </c>
      <c r="C67" s="380" t="inlineStr">
        <is>
          <t>Лебедки тракторные тяговым усилием 78,48 кН (8 т)</t>
        </is>
      </c>
      <c r="D67" s="381" t="inlineStr">
        <is>
          <t>маш.час</t>
        </is>
      </c>
      <c r="E67" s="230" t="n">
        <v>0.96</v>
      </c>
      <c r="F67" s="383" t="n">
        <v>9.210000000000001</v>
      </c>
      <c r="G67" s="323">
        <f>ROUND(E67*F67,2)</f>
        <v/>
      </c>
      <c r="H67" s="316">
        <f>G67/$G$76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9">
      <c r="A68" s="381" t="n">
        <v>51</v>
      </c>
      <c r="B68" s="232" t="inlineStr">
        <is>
          <t>91.17.04-042</t>
        </is>
      </c>
      <c r="C68" s="380" t="inlineStr">
        <is>
          <t>Аппарат для газовой сварки и резки</t>
        </is>
      </c>
      <c r="D68" s="381" t="inlineStr">
        <is>
          <t>маш.час</t>
        </is>
      </c>
      <c r="E68" s="230" t="n">
        <v>7.15</v>
      </c>
      <c r="F68" s="383" t="n">
        <v>1.2</v>
      </c>
      <c r="G68" s="323">
        <f>ROUND(E68*F68,2)</f>
        <v/>
      </c>
      <c r="H68" s="316">
        <f>G68/$G$76</f>
        <v/>
      </c>
      <c r="I68" s="323">
        <f>ROUND(F68*Прил.10!$D$12,2)</f>
        <v/>
      </c>
      <c r="J68" s="323">
        <f>ROUND(I68*E68,2)</f>
        <v/>
      </c>
    </row>
    <row r="69" hidden="1" outlineLevel="1" ht="38.25" customFormat="1" customHeight="1" s="339">
      <c r="A69" s="381" t="n">
        <v>52</v>
      </c>
      <c r="B69" s="232" t="inlineStr">
        <is>
          <t>91.21.01-012</t>
        </is>
      </c>
      <c r="C69" s="380" t="inlineStr">
        <is>
          <t>Агрегаты окрасочные высокого давления для окраски поверхностей конструкций, мощность 1 кВт</t>
        </is>
      </c>
      <c r="D69" s="381" t="inlineStr">
        <is>
          <t>маш.час</t>
        </is>
      </c>
      <c r="E69" s="230" t="n">
        <v>0.93</v>
      </c>
      <c r="F69" s="383" t="n">
        <v>6.82</v>
      </c>
      <c r="G69" s="323">
        <f>ROUND(E69*F69,2)</f>
        <v/>
      </c>
      <c r="H69" s="316">
        <f>G69/$G$76</f>
        <v/>
      </c>
      <c r="I69" s="323">
        <f>ROUND(F69*Прил.10!$D$12,2)</f>
        <v/>
      </c>
      <c r="J69" s="323">
        <f>ROUND(I69*E69,2)</f>
        <v/>
      </c>
    </row>
    <row r="70" hidden="1" outlineLevel="1" ht="63.75" customFormat="1" customHeight="1" s="339">
      <c r="A70" s="381" t="n">
        <v>53</v>
      </c>
      <c r="B70" s="232" t="n">
        <v>41401</v>
      </c>
      <c r="C70" s="380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81" t="inlineStr">
        <is>
          <t>маш.час</t>
        </is>
      </c>
      <c r="E70" s="230" t="n">
        <v>1.23</v>
      </c>
      <c r="F70" s="383" t="n">
        <v>3.62</v>
      </c>
      <c r="G70" s="323">
        <f>ROUND(E70*F70,2)</f>
        <v/>
      </c>
      <c r="H70" s="316">
        <f>G70/$G$76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9">
      <c r="A71" s="381" t="n">
        <v>54</v>
      </c>
      <c r="B71" s="232" t="n">
        <v>42400</v>
      </c>
      <c r="C71" s="380" t="inlineStr">
        <is>
          <t>Узлы вакуумные испытательные для контроля герметичности шва</t>
        </is>
      </c>
      <c r="D71" s="381" t="inlineStr">
        <is>
          <t>маш.час</t>
        </is>
      </c>
      <c r="E71" s="230" t="n">
        <v>0.32</v>
      </c>
      <c r="F71" s="383" t="n">
        <v>12.24</v>
      </c>
      <c r="G71" s="323">
        <f>ROUND(E71*F71,2)</f>
        <v/>
      </c>
      <c r="H71" s="316">
        <f>G71/$G$76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9">
      <c r="A72" s="381" t="n">
        <v>55</v>
      </c>
      <c r="B72" s="232" t="n">
        <v>331532</v>
      </c>
      <c r="C72" s="380" t="inlineStr">
        <is>
          <t>Пила: цепная электрическая</t>
        </is>
      </c>
      <c r="D72" s="381" t="inlineStr">
        <is>
          <t>маш.час</t>
        </is>
      </c>
      <c r="E72" s="230" t="n">
        <v>0.15</v>
      </c>
      <c r="F72" s="383" t="n">
        <v>3.27</v>
      </c>
      <c r="G72" s="323">
        <f>ROUND(E72*F72,2)</f>
        <v/>
      </c>
      <c r="H72" s="316">
        <f>G72/$G$76</f>
        <v/>
      </c>
      <c r="I72" s="323">
        <f>ROUND(F72*Прил.10!$D$12,2)</f>
        <v/>
      </c>
      <c r="J72" s="323">
        <f>ROUND(I72*E72,2)</f>
        <v/>
      </c>
    </row>
    <row r="73" hidden="1" outlineLevel="1" ht="14.25" customFormat="1" customHeight="1" s="339">
      <c r="A73" s="381" t="n">
        <v>56</v>
      </c>
      <c r="B73" s="232" t="inlineStr">
        <is>
          <t>91.08.09-025</t>
        </is>
      </c>
      <c r="C73" s="380" t="inlineStr">
        <is>
          <t>Трамбовки электрические</t>
        </is>
      </c>
      <c r="D73" s="381" t="inlineStr">
        <is>
          <t>маш.час</t>
        </is>
      </c>
      <c r="E73" s="230" t="n">
        <v>0.06</v>
      </c>
      <c r="F73" s="383" t="n">
        <v>6.7</v>
      </c>
      <c r="G73" s="323">
        <f>ROUND(E73*F73,2)</f>
        <v/>
      </c>
      <c r="H73" s="316">
        <f>G73/$G$76</f>
        <v/>
      </c>
      <c r="I73" s="323">
        <f>ROUND(F73*Прил.10!$D$12,2)</f>
        <v/>
      </c>
      <c r="J73" s="323">
        <f>ROUND(I73*E73,2)</f>
        <v/>
      </c>
    </row>
    <row r="74" hidden="1" outlineLevel="1" ht="25.5" customFormat="1" customHeight="1" s="339">
      <c r="A74" s="381" t="n">
        <v>57</v>
      </c>
      <c r="B74" s="232" t="inlineStr">
        <is>
          <t>91.06.03-060</t>
        </is>
      </c>
      <c r="C74" s="380" t="inlineStr">
        <is>
          <t>Лебедки электрические тяговым усилием: до 5,79 кН (0,59 т)</t>
        </is>
      </c>
      <c r="D74" s="381" t="inlineStr">
        <is>
          <t>маш.час</t>
        </is>
      </c>
      <c r="E74" s="230" t="n">
        <v>0.02</v>
      </c>
      <c r="F74" s="383" t="n">
        <v>1.7</v>
      </c>
      <c r="G74" s="323">
        <f>ROUND(E74*F74,2)</f>
        <v/>
      </c>
      <c r="H74" s="316">
        <f>G74/$G$76</f>
        <v/>
      </c>
      <c r="I74" s="323">
        <f>ROUND(F74*Прил.10!$D$12,2)</f>
        <v/>
      </c>
      <c r="J74" s="323">
        <f>ROUND(I74*E74,2)</f>
        <v/>
      </c>
    </row>
    <row r="75" collapsed="1" ht="14.25" customFormat="1" customHeight="1" s="339">
      <c r="A75" s="381" t="n"/>
      <c r="B75" s="381" t="n"/>
      <c r="C75" s="380" t="inlineStr">
        <is>
          <t>Итого прочие машины и механизмы</t>
        </is>
      </c>
      <c r="D75" s="381" t="n"/>
      <c r="E75" s="382" t="n"/>
      <c r="F75" s="323" t="n"/>
      <c r="G75" s="324">
        <f>SUM(G29:G74)</f>
        <v/>
      </c>
      <c r="H75" s="316">
        <f>G75/G76</f>
        <v/>
      </c>
      <c r="I75" s="323" t="n"/>
      <c r="J75" s="323">
        <f>SUM(J29:J74)</f>
        <v/>
      </c>
    </row>
    <row r="76" ht="25.5" customFormat="1" customHeight="1" s="339">
      <c r="A76" s="381" t="n"/>
      <c r="B76" s="381" t="n"/>
      <c r="C76" s="367" t="inlineStr">
        <is>
          <t>Итого по разделу «Машины и механизмы»</t>
        </is>
      </c>
      <c r="D76" s="381" t="n"/>
      <c r="E76" s="382" t="n"/>
      <c r="F76" s="323" t="n"/>
      <c r="G76" s="323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9">
      <c r="A77" s="381" t="n"/>
      <c r="B77" s="367" t="inlineStr">
        <is>
          <t>Оборудование</t>
        </is>
      </c>
      <c r="C77" s="444" t="n"/>
      <c r="D77" s="444" t="n"/>
      <c r="E77" s="444" t="n"/>
      <c r="F77" s="444" t="n"/>
      <c r="G77" s="444" t="n"/>
      <c r="H77" s="445" t="n"/>
      <c r="I77" s="217" t="n"/>
      <c r="J77" s="217" t="n"/>
    </row>
    <row r="78">
      <c r="A78" s="381" t="n"/>
      <c r="B78" s="380" t="inlineStr">
        <is>
          <t>Основное оборудование</t>
        </is>
      </c>
      <c r="C78" s="444" t="n"/>
      <c r="D78" s="444" t="n"/>
      <c r="E78" s="444" t="n"/>
      <c r="F78" s="444" t="n"/>
      <c r="G78" s="444" t="n"/>
      <c r="H78" s="445" t="n"/>
      <c r="I78" s="217" t="n"/>
      <c r="J78" s="217" t="n"/>
      <c r="K78" s="339" t="n"/>
      <c r="L78" s="339" t="n"/>
    </row>
    <row r="79" ht="26.45" customFormat="1" customHeight="1" s="339">
      <c r="A79" s="381" t="n">
        <v>58</v>
      </c>
      <c r="B79" s="326" t="inlineStr">
        <is>
          <t>БЦ.8.182</t>
        </is>
      </c>
      <c r="C79" s="380" t="inlineStr">
        <is>
          <t xml:space="preserve">Трансформатор, двухобмоточный масляный 110 кВ, мощностью 32 МВА </t>
        </is>
      </c>
      <c r="D79" s="381" t="inlineStr">
        <is>
          <t>комплект</t>
        </is>
      </c>
      <c r="E79" s="321" t="n">
        <v>2</v>
      </c>
      <c r="F79" s="383">
        <f>ROUND(I79/Прил.10!$D$14,2)</f>
        <v/>
      </c>
      <c r="G79" s="323">
        <f>ROUND(E79*F79,2)</f>
        <v/>
      </c>
      <c r="H79" s="316">
        <f>G79/$G$84</f>
        <v/>
      </c>
      <c r="I79" s="323" t="n">
        <v>79245283.02</v>
      </c>
      <c r="J79" s="323">
        <f>ROUND(I79*E79,2)</f>
        <v/>
      </c>
    </row>
    <row r="80">
      <c r="A80" s="381" t="n"/>
      <c r="B80" s="381" t="n"/>
      <c r="C80" s="380" t="inlineStr">
        <is>
          <t>Итого основное оборудование</t>
        </is>
      </c>
      <c r="D80" s="381" t="n"/>
      <c r="E80" s="321" t="n"/>
      <c r="F80" s="383" t="n"/>
      <c r="G80" s="323">
        <f>G79</f>
        <v/>
      </c>
      <c r="H80" s="316">
        <f>G80/$G$84</f>
        <v/>
      </c>
      <c r="I80" s="324" t="n"/>
      <c r="J80" s="323">
        <f>J79</f>
        <v/>
      </c>
      <c r="K80" s="339" t="n"/>
      <c r="L80" s="339" t="n"/>
    </row>
    <row r="81" hidden="1" outlineLevel="1" ht="25.5" customFormat="1" customHeight="1" s="339">
      <c r="A81" s="381" t="n">
        <v>59</v>
      </c>
      <c r="B81" s="326" t="inlineStr">
        <is>
          <t>БЦ.60.48</t>
        </is>
      </c>
      <c r="C81" s="380" t="inlineStr">
        <is>
          <t>Ограничитель перенапряжения 110 кВ типа ОПН-110/88-10/900 (III) 2 УХЛ1</t>
        </is>
      </c>
      <c r="D81" s="381" t="inlineStr">
        <is>
          <t>1 фазн. компл.</t>
        </is>
      </c>
      <c r="E81" s="321" t="n">
        <v>6</v>
      </c>
      <c r="F81" s="383">
        <f>ROUND(I81/Прил.10!$D$14,2)</f>
        <v/>
      </c>
      <c r="G81" s="323">
        <f>ROUND(E81*F81,2)</f>
        <v/>
      </c>
      <c r="H81" s="316">
        <f>G81/$G$84</f>
        <v/>
      </c>
      <c r="I81" s="323" t="n">
        <v>45990</v>
      </c>
      <c r="J81" s="323">
        <f>ROUND(I81*E81,2)</f>
        <v/>
      </c>
    </row>
    <row r="82" hidden="1" outlineLevel="1" ht="25.5" customFormat="1" customHeight="1" s="339">
      <c r="A82" s="381" t="n">
        <v>60</v>
      </c>
      <c r="B82" s="326" t="inlineStr">
        <is>
          <t>БЦ.60.28</t>
        </is>
      </c>
      <c r="C82" s="380" t="inlineStr">
        <is>
          <t>Ограничитель перенапряжения 10 кВ типа ОПН-10/12-10/650 (II) 2 УХЛ1</t>
        </is>
      </c>
      <c r="D82" s="381" t="inlineStr">
        <is>
          <t>1 фазн. компл.</t>
        </is>
      </c>
      <c r="E82" s="321" t="n">
        <v>6</v>
      </c>
      <c r="F82" s="383">
        <f>ROUND(I82/Прил.10!$D$14,2)</f>
        <v/>
      </c>
      <c r="G82" s="323">
        <f>ROUND(E82*F82,2)</f>
        <v/>
      </c>
      <c r="H82" s="316">
        <f>G82/$G$84</f>
        <v/>
      </c>
      <c r="I82" s="323" t="n">
        <v>8320</v>
      </c>
      <c r="J82" s="323">
        <f>ROUND(I82*E82,2)</f>
        <v/>
      </c>
    </row>
    <row r="83" collapsed="1" s="327">
      <c r="A83" s="381" t="n"/>
      <c r="B83" s="381" t="n"/>
      <c r="C83" s="380" t="inlineStr">
        <is>
          <t>Итого прочее оборудование</t>
        </is>
      </c>
      <c r="D83" s="381" t="n"/>
      <c r="E83" s="230" t="n"/>
      <c r="F83" s="383" t="n"/>
      <c r="G83" s="323">
        <f>SUM(G81:G82)</f>
        <v/>
      </c>
      <c r="H83" s="316">
        <f>G83/$G$84</f>
        <v/>
      </c>
      <c r="I83" s="324" t="n"/>
      <c r="J83" s="323">
        <f>SUM(J81:J82)</f>
        <v/>
      </c>
      <c r="K83" s="339" t="n"/>
      <c r="L83" s="339" t="n"/>
    </row>
    <row r="84">
      <c r="A84" s="381" t="n"/>
      <c r="B84" s="381" t="n"/>
      <c r="C84" s="367" t="inlineStr">
        <is>
          <t>Итого по разделу «Оборудование»</t>
        </is>
      </c>
      <c r="D84" s="381" t="n"/>
      <c r="E84" s="382" t="n"/>
      <c r="F84" s="383" t="n"/>
      <c r="G84" s="323">
        <f>G80+G83</f>
        <v/>
      </c>
      <c r="H84" s="316">
        <f>G84/$G$84</f>
        <v/>
      </c>
      <c r="I84" s="324" t="n"/>
      <c r="J84" s="323">
        <f>J83+J80</f>
        <v/>
      </c>
      <c r="K84" s="339" t="n"/>
      <c r="L84" s="339" t="n"/>
    </row>
    <row r="85" ht="25.5" customHeight="1" s="327">
      <c r="A85" s="381" t="n"/>
      <c r="B85" s="381" t="n"/>
      <c r="C85" s="380" t="inlineStr">
        <is>
          <t>в том числе технологическое оборудование</t>
        </is>
      </c>
      <c r="D85" s="381" t="n"/>
      <c r="E85" s="321" t="n"/>
      <c r="F85" s="383" t="n"/>
      <c r="G85" s="323">
        <f>'Прил.6 Расчет ОБ'!G15</f>
        <v/>
      </c>
      <c r="H85" s="384" t="n"/>
      <c r="I85" s="324" t="n"/>
      <c r="J85" s="323">
        <f>J84</f>
        <v/>
      </c>
      <c r="K85" s="339" t="n"/>
      <c r="L85" s="339" t="n"/>
    </row>
    <row r="86" ht="14.25" customFormat="1" customHeight="1" s="339">
      <c r="A86" s="381" t="n"/>
      <c r="B86" s="367" t="inlineStr">
        <is>
          <t>Материалы</t>
        </is>
      </c>
      <c r="C86" s="444" t="n"/>
      <c r="D86" s="444" t="n"/>
      <c r="E86" s="444" t="n"/>
      <c r="F86" s="444" t="n"/>
      <c r="G86" s="444" t="n"/>
      <c r="H86" s="445" t="n"/>
      <c r="I86" s="217" t="n"/>
      <c r="J86" s="217" t="n"/>
    </row>
    <row r="87" ht="14.25" customFormat="1" customHeight="1" s="339">
      <c r="A87" s="376" t="n"/>
      <c r="B87" s="375" t="inlineStr">
        <is>
          <t>Основные материалы</t>
        </is>
      </c>
      <c r="C87" s="448" t="n"/>
      <c r="D87" s="448" t="n"/>
      <c r="E87" s="448" t="n"/>
      <c r="F87" s="448" t="n"/>
      <c r="G87" s="448" t="n"/>
      <c r="H87" s="449" t="n"/>
      <c r="I87" s="237" t="n"/>
      <c r="J87" s="237" t="n"/>
    </row>
    <row r="88" ht="89.45" customFormat="1" customHeight="1" s="339">
      <c r="A88" s="381" t="n">
        <v>61</v>
      </c>
      <c r="B88" s="381" t="inlineStr">
        <is>
          <t>07.5.02.01-0028</t>
        </is>
      </c>
      <c r="C88" s="380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81" t="inlineStr">
        <is>
          <t>шт</t>
        </is>
      </c>
      <c r="E88" s="321" t="n">
        <v>1</v>
      </c>
      <c r="F88" s="383" t="n">
        <v>1037574.27</v>
      </c>
      <c r="G88" s="323">
        <f>ROUND(E88*F88,2)</f>
        <v/>
      </c>
      <c r="H88" s="316">
        <f>G88/$G$257</f>
        <v/>
      </c>
      <c r="I88" s="323">
        <f>ROUND(F88*Прил.10!$D$13,2)</f>
        <v/>
      </c>
      <c r="J88" s="323">
        <f>ROUND(I88*E88,2)</f>
        <v/>
      </c>
    </row>
    <row r="89" ht="25.5" customFormat="1" customHeight="1" s="339">
      <c r="A89" s="381" t="n">
        <v>62</v>
      </c>
      <c r="B89" s="381" t="inlineStr">
        <is>
          <t>05.1.08.06-0092</t>
        </is>
      </c>
      <c r="C89" s="380" t="inlineStr">
        <is>
          <t>Плиты сборные железобетонные для укладки рельсовых путей</t>
        </is>
      </c>
      <c r="D89" s="381" t="inlineStr">
        <is>
          <t>м3</t>
        </is>
      </c>
      <c r="E89" s="321" t="n">
        <v>77.39</v>
      </c>
      <c r="F89" s="383" t="n">
        <v>3356.1</v>
      </c>
      <c r="G89" s="323">
        <f>ROUND(E89*F89,2)</f>
        <v/>
      </c>
      <c r="H89" s="316">
        <f>G89/$G$257</f>
        <v/>
      </c>
      <c r="I89" s="323">
        <f>ROUND(F89*Прил.10!$D$13,2)</f>
        <v/>
      </c>
      <c r="J89" s="323">
        <f>ROUND(I89*E89,2)</f>
        <v/>
      </c>
    </row>
    <row r="90" ht="25.5" customFormat="1" customHeight="1" s="339">
      <c r="A90" s="381" t="n">
        <v>63</v>
      </c>
      <c r="B90" s="381" t="inlineStr">
        <is>
          <t>02.3.01.02-1012</t>
        </is>
      </c>
      <c r="C90" s="380" t="inlineStr">
        <is>
          <t>Песок природный II класс, средний, круглые сита</t>
        </is>
      </c>
      <c r="D90" s="381" t="inlineStr">
        <is>
          <t>м3</t>
        </is>
      </c>
      <c r="E90" s="321" t="n">
        <v>1754</v>
      </c>
      <c r="F90" s="383" t="n">
        <v>59.99</v>
      </c>
      <c r="G90" s="323">
        <f>ROUND(E90*F90,2)</f>
        <v/>
      </c>
      <c r="H90" s="316">
        <f>G90/$G$257</f>
        <v/>
      </c>
      <c r="I90" s="323">
        <f>ROUND(F90*Прил.10!$D$13,2)</f>
        <v/>
      </c>
      <c r="J90" s="323">
        <f>ROUND(I90*E90,2)</f>
        <v/>
      </c>
    </row>
    <row r="91" ht="38.25" customFormat="1" customHeight="1" s="339">
      <c r="A91" s="381" t="n">
        <v>64</v>
      </c>
      <c r="B91" s="381" t="inlineStr">
        <is>
          <t>02.3.01.02-0016</t>
        </is>
      </c>
      <c r="C91" s="380" t="inlineStr">
        <is>
          <t>Песок природный для строительных: работ средний с крупностью зерен размером свыше 5 мм-до 5% по массе</t>
        </is>
      </c>
      <c r="D91" s="381" t="inlineStr">
        <is>
          <t>м3</t>
        </is>
      </c>
      <c r="E91" s="321" t="n">
        <v>930.3200000000001</v>
      </c>
      <c r="F91" s="383" t="n">
        <v>55.26</v>
      </c>
      <c r="G91" s="323">
        <f>ROUND(E91*F91,2)</f>
        <v/>
      </c>
      <c r="H91" s="316">
        <f>G91/$G$257</f>
        <v/>
      </c>
      <c r="I91" s="323">
        <f>ROUND(F91*Прил.10!$D$13,2)</f>
        <v/>
      </c>
      <c r="J91" s="323">
        <f>ROUND(I91*E91,2)</f>
        <v/>
      </c>
    </row>
    <row r="92" ht="14.25" customFormat="1" customHeight="1" s="339">
      <c r="A92" s="392" t="n"/>
      <c r="B92" s="239" t="n"/>
      <c r="C92" s="240" t="inlineStr">
        <is>
          <t>Итого основные материалы</t>
        </is>
      </c>
      <c r="D92" s="392" t="n"/>
      <c r="E92" s="309" t="n"/>
      <c r="F92" s="243" t="n"/>
      <c r="G92" s="243">
        <f>SUM(G88:G91)</f>
        <v/>
      </c>
      <c r="H92" s="316">
        <f>G92/$G$257</f>
        <v/>
      </c>
      <c r="I92" s="323" t="n"/>
      <c r="J92" s="243">
        <f>SUM(J88:J91)</f>
        <v/>
      </c>
    </row>
    <row r="93" hidden="1" outlineLevel="1" ht="51" customFormat="1" customHeight="1" s="339">
      <c r="A93" s="381" t="n">
        <v>65</v>
      </c>
      <c r="B93" s="381" t="inlineStr">
        <is>
          <t>23.3.01.04-0075</t>
        </is>
      </c>
      <c r="C93" s="380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81" t="inlineStr">
        <is>
          <t>м</t>
        </is>
      </c>
      <c r="E93" s="321" t="n">
        <v>50</v>
      </c>
      <c r="F93" s="383" t="n">
        <v>922.52</v>
      </c>
      <c r="G93" s="323">
        <f>ROUND(E93*F93,2)</f>
        <v/>
      </c>
      <c r="H93" s="316">
        <f>G93/$G$257</f>
        <v/>
      </c>
      <c r="I93" s="323">
        <f>ROUND(F93*Прил.10!$D$13,2)</f>
        <v/>
      </c>
      <c r="J93" s="323">
        <f>ROUND(I93*E93,2)</f>
        <v/>
      </c>
    </row>
    <row r="94" hidden="1" outlineLevel="1" ht="14.25" customFormat="1" customHeight="1" s="339">
      <c r="A94" s="381" t="n">
        <v>66</v>
      </c>
      <c r="B94" s="381" t="inlineStr">
        <is>
          <t>20.5.03.03-0002</t>
        </is>
      </c>
      <c r="C94" s="380" t="inlineStr">
        <is>
          <t>Шины и ленты из цветных металлов</t>
        </is>
      </c>
      <c r="D94" s="381" t="inlineStr">
        <is>
          <t>т</t>
        </is>
      </c>
      <c r="E94" s="321" t="n">
        <v>0.161611</v>
      </c>
      <c r="F94" s="383" t="n">
        <v>124900</v>
      </c>
      <c r="G94" s="323">
        <f>ROUND(E94*F94,2)</f>
        <v/>
      </c>
      <c r="H94" s="316">
        <f>G94/$G$257</f>
        <v/>
      </c>
      <c r="I94" s="323">
        <f>ROUND(F94*Прил.10!$D$13,2)</f>
        <v/>
      </c>
      <c r="J94" s="323">
        <f>ROUND(I94*E94,2)</f>
        <v/>
      </c>
    </row>
    <row r="95" hidden="1" outlineLevel="1" ht="51" customFormat="1" customHeight="1" s="339">
      <c r="A95" s="381" t="n">
        <v>67</v>
      </c>
      <c r="B95" s="381" t="inlineStr">
        <is>
          <t>08.4.01.01-0022</t>
        </is>
      </c>
      <c r="C95" s="380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81" t="inlineStr">
        <is>
          <t>т</t>
        </is>
      </c>
      <c r="E95" s="321" t="n">
        <v>1.8</v>
      </c>
      <c r="F95" s="383" t="n">
        <v>10100</v>
      </c>
      <c r="G95" s="323">
        <f>ROUND(E95*F95,2)</f>
        <v/>
      </c>
      <c r="H95" s="316">
        <f>G95/$G$257</f>
        <v/>
      </c>
      <c r="I95" s="323">
        <f>ROUND(F95*Прил.10!$D$13,2)</f>
        <v/>
      </c>
      <c r="J95" s="323">
        <f>ROUND(I95*E95,2)</f>
        <v/>
      </c>
    </row>
    <row r="96" hidden="1" outlineLevel="1" ht="25.5" customFormat="1" customHeight="1" s="339">
      <c r="A96" s="381" t="n">
        <v>68</v>
      </c>
      <c r="B96" s="381" t="inlineStr">
        <is>
          <t>04.1.02.05-0041</t>
        </is>
      </c>
      <c r="C96" s="380" t="inlineStr">
        <is>
          <t>Бетон тяжелый, крупность заполнителя 20 мм, класс В10 (М150)</t>
        </is>
      </c>
      <c r="D96" s="381" t="inlineStr">
        <is>
          <t>м3</t>
        </is>
      </c>
      <c r="E96" s="321" t="n">
        <v>28.26</v>
      </c>
      <c r="F96" s="383" t="n">
        <v>542.24</v>
      </c>
      <c r="G96" s="323">
        <f>ROUND(E96*F96,2)</f>
        <v/>
      </c>
      <c r="H96" s="316">
        <f>G96/$G$257</f>
        <v/>
      </c>
      <c r="I96" s="323">
        <f>ROUND(F96*Прил.10!$D$13,2)</f>
        <v/>
      </c>
      <c r="J96" s="323">
        <f>ROUND(I96*E96,2)</f>
        <v/>
      </c>
    </row>
    <row r="97" hidden="1" outlineLevel="1" ht="51" customFormat="1" customHeight="1" s="339">
      <c r="A97" s="381" t="n">
        <v>69</v>
      </c>
      <c r="B97" s="381" t="inlineStr">
        <is>
          <t>05.2.02.01-0057</t>
        </is>
      </c>
      <c r="C97" s="380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81" t="inlineStr">
        <is>
          <t>шт</t>
        </is>
      </c>
      <c r="E97" s="321" t="n">
        <v>26</v>
      </c>
      <c r="F97" s="383" t="n">
        <v>472.7</v>
      </c>
      <c r="G97" s="323">
        <f>ROUND(E97*F97,2)</f>
        <v/>
      </c>
      <c r="H97" s="316">
        <f>G97/$G$257</f>
        <v/>
      </c>
      <c r="I97" s="323">
        <f>ROUND(F97*Прил.10!$D$13,2)</f>
        <v/>
      </c>
      <c r="J97" s="323">
        <f>ROUND(I97*E97,2)</f>
        <v/>
      </c>
    </row>
    <row r="98" hidden="1" outlineLevel="1" ht="14.25" customFormat="1" customHeight="1" s="339">
      <c r="A98" s="381" t="n">
        <v>70</v>
      </c>
      <c r="B98" s="381" t="inlineStr">
        <is>
          <t>01.3.02.01-0003</t>
        </is>
      </c>
      <c r="C98" s="380" t="inlineStr">
        <is>
          <t>Азот жидкий технический</t>
        </is>
      </c>
      <c r="D98" s="381" t="inlineStr">
        <is>
          <t>т</t>
        </is>
      </c>
      <c r="E98" s="321" t="n">
        <v>6</v>
      </c>
      <c r="F98" s="383" t="n">
        <v>1885.83</v>
      </c>
      <c r="G98" s="323">
        <f>ROUND(E98*F98,2)</f>
        <v/>
      </c>
      <c r="H98" s="316">
        <f>G98/$G$257</f>
        <v/>
      </c>
      <c r="I98" s="323">
        <f>ROUND(F98*Прил.10!$D$13,2)</f>
        <v/>
      </c>
      <c r="J98" s="323">
        <f>ROUND(I98*E98,2)</f>
        <v/>
      </c>
    </row>
    <row r="99" hidden="1" outlineLevel="1" ht="25.5" customFormat="1" customHeight="1" s="339">
      <c r="A99" s="381" t="n">
        <v>71</v>
      </c>
      <c r="B99" s="381" t="inlineStr">
        <is>
          <t>25.1.04.03-0021</t>
        </is>
      </c>
      <c r="C99" s="380" t="inlineStr">
        <is>
          <t>Болты путевые с гайками для скрепления рельсов диаметром 22 мм</t>
        </is>
      </c>
      <c r="D99" s="381" t="inlineStr">
        <is>
          <t>т</t>
        </is>
      </c>
      <c r="E99" s="321" t="n">
        <v>0.891</v>
      </c>
      <c r="F99" s="383" t="n">
        <v>9743.43</v>
      </c>
      <c r="G99" s="323">
        <f>ROUND(E99*F99,2)</f>
        <v/>
      </c>
      <c r="H99" s="316">
        <f>G99/$G$257</f>
        <v/>
      </c>
      <c r="I99" s="323">
        <f>ROUND(F99*Прил.10!$D$13,2)</f>
        <v/>
      </c>
      <c r="J99" s="323">
        <f>ROUND(I99*E99,2)</f>
        <v/>
      </c>
    </row>
    <row r="100" hidden="1" outlineLevel="1" ht="14.25" customFormat="1" customHeight="1" s="339">
      <c r="A100" s="381" t="n">
        <v>72</v>
      </c>
      <c r="B100" s="381" t="inlineStr">
        <is>
          <t>04.1.02.05-0009</t>
        </is>
      </c>
      <c r="C100" s="380" t="inlineStr">
        <is>
          <t>Бетон тяжелый, класс: В25 (М350)</t>
        </is>
      </c>
      <c r="D100" s="381" t="inlineStr">
        <is>
          <t>м3</t>
        </is>
      </c>
      <c r="E100" s="321" t="n">
        <v>8.932</v>
      </c>
      <c r="F100" s="383" t="n">
        <v>725.6900000000001</v>
      </c>
      <c r="G100" s="323">
        <f>ROUND(E100*F100,2)</f>
        <v/>
      </c>
      <c r="H100" s="316">
        <f>G100/$G$257</f>
        <v/>
      </c>
      <c r="I100" s="323">
        <f>ROUND(F100*Прил.10!$D$13,2)</f>
        <v/>
      </c>
      <c r="J100" s="323">
        <f>ROUND(I100*E100,2)</f>
        <v/>
      </c>
    </row>
    <row r="101" hidden="1" outlineLevel="1" ht="14.25" customFormat="1" customHeight="1" s="339">
      <c r="A101" s="381" t="n">
        <v>73</v>
      </c>
      <c r="B101" s="381" t="inlineStr">
        <is>
          <t>01.7.03.04-0001</t>
        </is>
      </c>
      <c r="C101" s="380" t="inlineStr">
        <is>
          <t>Электроэнергия</t>
        </is>
      </c>
      <c r="D101" s="381" t="inlineStr">
        <is>
          <t>кВт-ч</t>
        </is>
      </c>
      <c r="E101" s="321" t="n">
        <v>12010</v>
      </c>
      <c r="F101" s="383" t="n">
        <v>0.4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idden="1" outlineLevel="1" ht="14.25" customFormat="1" customHeight="1" s="339">
      <c r="A102" s="381" t="n">
        <v>74</v>
      </c>
      <c r="B102" s="381" t="inlineStr">
        <is>
          <t>01.3.03.08-0021</t>
        </is>
      </c>
      <c r="C102" s="380" t="inlineStr">
        <is>
          <t>Углекислота</t>
        </is>
      </c>
      <c r="D102" s="381" t="inlineStr">
        <is>
          <t>кг</t>
        </is>
      </c>
      <c r="E102" s="321" t="n">
        <v>2480</v>
      </c>
      <c r="F102" s="383" t="n">
        <v>1.92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idden="1" outlineLevel="1" ht="14.25" customFormat="1" customHeight="1" s="339">
      <c r="A103" s="381" t="n">
        <v>75</v>
      </c>
      <c r="B103" s="381" t="inlineStr">
        <is>
          <t>Прайс из СД ОП</t>
        </is>
      </c>
      <c r="C103" s="380" t="inlineStr">
        <is>
          <t>Шинодержатель ШППШ-3кВ-2 У3</t>
        </is>
      </c>
      <c r="D103" s="381" t="inlineStr">
        <is>
          <t>шт.</t>
        </is>
      </c>
      <c r="E103" s="321" t="n">
        <v>18</v>
      </c>
      <c r="F103" s="383" t="n">
        <v>262.05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idden="1" outlineLevel="1" ht="25.5" customFormat="1" customHeight="1" s="339">
      <c r="A104" s="381" t="n">
        <v>76</v>
      </c>
      <c r="B104" s="381" t="inlineStr">
        <is>
          <t>24.2.05.03-0005</t>
        </is>
      </c>
      <c r="C104" s="380" t="inlineStr">
        <is>
          <t>Трубы хризотилцементные напорные: ВТ6, диаметр условного прохода 300 мм</t>
        </is>
      </c>
      <c r="D104" s="381" t="inlineStr">
        <is>
          <t>м</t>
        </is>
      </c>
      <c r="E104" s="321" t="n">
        <v>60.48</v>
      </c>
      <c r="F104" s="383" t="n">
        <v>67.47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idden="1" outlineLevel="1" ht="14.25" customFormat="1" customHeight="1" s="339">
      <c r="A105" s="381" t="n">
        <v>77</v>
      </c>
      <c r="B105" s="381" t="inlineStr">
        <is>
          <t>20.5.03.02-0001</t>
        </is>
      </c>
      <c r="C105" s="380" t="inlineStr">
        <is>
          <t>Шинодержатели 375/750 тип ШП, ШР</t>
        </is>
      </c>
      <c r="D105" s="381" t="inlineStr">
        <is>
          <t>шт.</t>
        </is>
      </c>
      <c r="E105" s="321" t="n">
        <v>24</v>
      </c>
      <c r="F105" s="383" t="n">
        <v>163.88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idden="1" outlineLevel="1" ht="25.5" customFormat="1" customHeight="1" s="339">
      <c r="A106" s="381" t="n">
        <v>78</v>
      </c>
      <c r="B106" s="381" t="inlineStr">
        <is>
          <t>08.4.03.02-0002</t>
        </is>
      </c>
      <c r="C106" s="380" t="inlineStr">
        <is>
          <t>Горячекатаная арматурная сталь гладкая класса А-I, диаметром: 8 мм</t>
        </is>
      </c>
      <c r="D106" s="381" t="inlineStr">
        <is>
          <t>т</t>
        </is>
      </c>
      <c r="E106" s="321" t="n">
        <v>0.572</v>
      </c>
      <c r="F106" s="383" t="n">
        <v>6780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idden="1" outlineLevel="1" ht="25.5" customFormat="1" customHeight="1" s="339">
      <c r="A107" s="381" t="n">
        <v>79</v>
      </c>
      <c r="B107" s="381" t="inlineStr">
        <is>
          <t>Прайс из СД ОП</t>
        </is>
      </c>
      <c r="C107" s="380" t="inlineStr">
        <is>
          <t>Лоток стальной поворотный У1 100х200 37014HDZ</t>
        </is>
      </c>
      <c r="D107" s="381" t="inlineStr">
        <is>
          <t>шт.</t>
        </is>
      </c>
      <c r="E107" s="321" t="n">
        <v>5</v>
      </c>
      <c r="F107" s="383" t="n">
        <v>607.1799999999999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idden="1" outlineLevel="1" ht="14.25" customFormat="1" customHeight="1" s="339">
      <c r="A108" s="381" t="n">
        <v>80</v>
      </c>
      <c r="B108" s="381" t="inlineStr">
        <is>
          <t>07.2.07.13-0012</t>
        </is>
      </c>
      <c r="C108" s="380" t="inlineStr">
        <is>
          <t>Балки промежуточные</t>
        </is>
      </c>
      <c r="D108" s="381" t="inlineStr">
        <is>
          <t>т</t>
        </is>
      </c>
      <c r="E108" s="321" t="n">
        <v>0.2556</v>
      </c>
      <c r="F108" s="383" t="n">
        <v>11425.09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idden="1" outlineLevel="1" ht="25.5" customFormat="1" customHeight="1" s="339">
      <c r="A109" s="381" t="n">
        <v>81</v>
      </c>
      <c r="B109" s="381" t="inlineStr">
        <is>
          <t>25.1.05.01-0012</t>
        </is>
      </c>
      <c r="C109" s="380" t="inlineStr">
        <is>
          <t>Накладки двухголовые для рельсов: раздельного скрепления</t>
        </is>
      </c>
      <c r="D109" s="381" t="inlineStr">
        <is>
          <t>т</t>
        </is>
      </c>
      <c r="E109" s="321" t="n">
        <v>0.7459</v>
      </c>
      <c r="F109" s="383" t="n">
        <v>3824.28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idden="1" outlineLevel="1" ht="14.25" customFormat="1" customHeight="1" s="339">
      <c r="A110" s="381" t="n">
        <v>82</v>
      </c>
      <c r="B110" s="381" t="inlineStr">
        <is>
          <t>14.5.09.01-0003</t>
        </is>
      </c>
      <c r="C110" s="380" t="inlineStr">
        <is>
          <t>Ацетон технический, сорт высший</t>
        </is>
      </c>
      <c r="D110" s="381" t="inlineStr">
        <is>
          <t>т</t>
        </is>
      </c>
      <c r="E110" s="321" t="n">
        <v>0.28</v>
      </c>
      <c r="F110" s="383" t="n">
        <v>9360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idden="1" outlineLevel="1" ht="51" customFormat="1" customHeight="1" s="339">
      <c r="A111" s="381" t="n">
        <v>83</v>
      </c>
      <c r="B111" s="381" t="inlineStr">
        <is>
          <t>05.2.02.01-0038</t>
        </is>
      </c>
      <c r="C111" s="380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81" t="inlineStr">
        <is>
          <t>шт</t>
        </is>
      </c>
      <c r="E111" s="321" t="n">
        <v>14</v>
      </c>
      <c r="F111" s="383" t="n">
        <v>181.66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idden="1" outlineLevel="1" ht="14.25" customFormat="1" customHeight="1" s="339">
      <c r="A112" s="381" t="n">
        <v>84</v>
      </c>
      <c r="B112" s="381" t="inlineStr">
        <is>
          <t>08.4.01.02-0001</t>
        </is>
      </c>
      <c r="C112" s="380" t="inlineStr">
        <is>
          <t>Детали закладные весом до 1 килограмма</t>
        </is>
      </c>
      <c r="D112" s="381" t="inlineStr">
        <is>
          <t>т</t>
        </is>
      </c>
      <c r="E112" s="321" t="n">
        <v>0.2098</v>
      </c>
      <c r="F112" s="383" t="n">
        <v>11684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idden="1" outlineLevel="1" ht="76.7" customFormat="1" customHeight="1" s="339">
      <c r="A113" s="381" t="n">
        <v>85</v>
      </c>
      <c r="B113" s="381" t="inlineStr">
        <is>
          <t>07.2.07.12-0003</t>
        </is>
      </c>
      <c r="C113" s="38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81" t="inlineStr">
        <is>
          <t>т</t>
        </is>
      </c>
      <c r="E113" s="321" t="n">
        <v>0.1854</v>
      </c>
      <c r="F113" s="383" t="n">
        <v>11255</v>
      </c>
      <c r="G113" s="323">
        <f>ROUND(E113*F113,2)</f>
        <v/>
      </c>
      <c r="H113" s="316">
        <f>G113/$G$257</f>
        <v/>
      </c>
      <c r="I113" s="323">
        <f>ROUND(F113*Прил.10!$D$13,2)</f>
        <v/>
      </c>
      <c r="J113" s="323">
        <f>ROUND(I113*E113,2)</f>
        <v/>
      </c>
    </row>
    <row r="114" hidden="1" outlineLevel="1" ht="25.5" customFormat="1" customHeight="1" s="339">
      <c r="A114" s="381" t="n">
        <v>86</v>
      </c>
      <c r="B114" s="381" t="inlineStr">
        <is>
          <t>Прайс из СД ОП</t>
        </is>
      </c>
      <c r="C114" s="380" t="inlineStr">
        <is>
          <t xml:space="preserve">Шинный компенсатор 10 кВ КША 120*10 Б У2 </t>
        </is>
      </c>
      <c r="D114" s="381" t="inlineStr">
        <is>
          <t>шт.</t>
        </is>
      </c>
      <c r="E114" s="321" t="n">
        <v>6</v>
      </c>
      <c r="F114" s="383" t="n">
        <v>335.43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25.5" customFormat="1" customHeight="1" s="339">
      <c r="A115" s="381" t="n">
        <v>87</v>
      </c>
      <c r="B115" s="381" t="inlineStr">
        <is>
          <t>01.7.19.04-0003</t>
        </is>
      </c>
      <c r="C115" s="380" t="inlineStr">
        <is>
          <t>Пластина техническая без тканевых прокладок</t>
        </is>
      </c>
      <c r="D115" s="381" t="inlineStr">
        <is>
          <t>т</t>
        </is>
      </c>
      <c r="E115" s="321" t="n">
        <v>0.036</v>
      </c>
      <c r="F115" s="383" t="n">
        <v>53400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9">
      <c r="A116" s="381" t="n">
        <v>88</v>
      </c>
      <c r="B116" s="381" t="inlineStr">
        <is>
          <t>04.3.01.09-0011</t>
        </is>
      </c>
      <c r="C116" s="380" t="inlineStr">
        <is>
          <t>Раствор готовый кладочный цементный марки: 25</t>
        </is>
      </c>
      <c r="D116" s="381" t="inlineStr">
        <is>
          <t>м3</t>
        </is>
      </c>
      <c r="E116" s="321" t="n">
        <v>4.135</v>
      </c>
      <c r="F116" s="383" t="n">
        <v>463.3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9">
      <c r="A117" s="381" t="n">
        <v>89</v>
      </c>
      <c r="B117" s="381" t="inlineStr">
        <is>
          <t>05.2.02.01-0049</t>
        </is>
      </c>
      <c r="C117" s="380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81" t="inlineStr">
        <is>
          <t>шт</t>
        </is>
      </c>
      <c r="E117" s="321" t="n">
        <v>8</v>
      </c>
      <c r="F117" s="383" t="n">
        <v>238.8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14.25" customFormat="1" customHeight="1" s="339">
      <c r="A118" s="381" t="n">
        <v>90</v>
      </c>
      <c r="B118" s="381" t="inlineStr">
        <is>
          <t>01.7.15.03-0042</t>
        </is>
      </c>
      <c r="C118" s="380" t="inlineStr">
        <is>
          <t>Болты с гайками и шайбами строительные</t>
        </is>
      </c>
      <c r="D118" s="381" t="inlineStr">
        <is>
          <t>кг</t>
        </is>
      </c>
      <c r="E118" s="321" t="n">
        <v>208.8725</v>
      </c>
      <c r="F118" s="383" t="n">
        <v>9.039999999999999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25.5" customFormat="1" customHeight="1" s="339">
      <c r="A119" s="381" t="n">
        <v>91</v>
      </c>
      <c r="B119" s="381" t="inlineStr">
        <is>
          <t>08.3.07.01-0076</t>
        </is>
      </c>
      <c r="C119" s="380" t="inlineStr">
        <is>
          <t>Сталь полосовая, марка стали: Ст3сп шириной 50-200 мм толщиной 4-5 мм</t>
        </is>
      </c>
      <c r="D119" s="381" t="inlineStr">
        <is>
          <t>т</t>
        </is>
      </c>
      <c r="E119" s="321" t="n">
        <v>0.3732</v>
      </c>
      <c r="F119" s="383" t="n">
        <v>5000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63.75" customFormat="1" customHeight="1" s="339">
      <c r="A120" s="381" t="n">
        <v>92</v>
      </c>
      <c r="B120" s="381" t="inlineStr">
        <is>
          <t>21.2.01.02-0091</t>
        </is>
      </c>
      <c r="C120" s="38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81" t="inlineStr">
        <is>
          <t>т</t>
        </is>
      </c>
      <c r="E120" s="321" t="n">
        <v>0.05256</v>
      </c>
      <c r="F120" s="383" t="n">
        <v>33046.39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14.25" customFormat="1" customHeight="1" s="339">
      <c r="A121" s="381" t="n">
        <v>93</v>
      </c>
      <c r="B121" s="381" t="inlineStr">
        <is>
          <t>01.2.03.03-0013</t>
        </is>
      </c>
      <c r="C121" s="380" t="inlineStr">
        <is>
          <t>Мастика битумная кровельная горячая</t>
        </is>
      </c>
      <c r="D121" s="381" t="inlineStr">
        <is>
          <t>т</t>
        </is>
      </c>
      <c r="E121" s="321" t="n">
        <v>0.4623</v>
      </c>
      <c r="F121" s="383" t="n">
        <v>3390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51" customFormat="1" customHeight="1" s="339">
      <c r="A122" s="381" t="n">
        <v>94</v>
      </c>
      <c r="B122" s="381" t="inlineStr">
        <is>
          <t>07.2.07.12-0020</t>
        </is>
      </c>
      <c r="C122" s="38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81" t="inlineStr">
        <is>
          <t>т</t>
        </is>
      </c>
      <c r="E122" s="321" t="n">
        <v>0.1916</v>
      </c>
      <c r="F122" s="383" t="n">
        <v>7712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9">
      <c r="A123" s="381" t="n">
        <v>95</v>
      </c>
      <c r="B123" s="381" t="inlineStr">
        <is>
          <t>999-9950</t>
        </is>
      </c>
      <c r="C123" s="380" t="inlineStr">
        <is>
          <t>Вспомогательные ненормируемые ресурсы (2% от Оплаты труда рабочих)</t>
        </is>
      </c>
      <c r="D123" s="381" t="inlineStr">
        <is>
          <t>руб.</t>
        </is>
      </c>
      <c r="E123" s="321" t="n">
        <v>1428.4554</v>
      </c>
      <c r="F123" s="383" t="n">
        <v>1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9">
      <c r="A124" s="381" t="n">
        <v>96</v>
      </c>
      <c r="B124" s="381" t="inlineStr">
        <is>
          <t>02.2.05.04-1767</t>
        </is>
      </c>
      <c r="C124" s="380" t="inlineStr">
        <is>
          <t>Щебень М 400, фракция 20-40 мм, группа 2</t>
        </is>
      </c>
      <c r="D124" s="381" t="inlineStr">
        <is>
          <t>м3</t>
        </is>
      </c>
      <c r="E124" s="321" t="n">
        <v>15.6</v>
      </c>
      <c r="F124" s="383" t="n">
        <v>91.5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9">
      <c r="A125" s="381" t="n">
        <v>97</v>
      </c>
      <c r="B125" s="381" t="inlineStr">
        <is>
          <t>25.1.01.04-0031</t>
        </is>
      </c>
      <c r="C125" s="380" t="inlineStr">
        <is>
          <t>Шпалы непропитанные для железных дорог: 1 тип</t>
        </is>
      </c>
      <c r="D125" s="381" t="inlineStr">
        <is>
          <t>шт</t>
        </is>
      </c>
      <c r="E125" s="321" t="n">
        <v>4.8</v>
      </c>
      <c r="F125" s="383" t="n">
        <v>266.67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14.25" customFormat="1" customHeight="1" s="339">
      <c r="A126" s="381" t="n">
        <v>98</v>
      </c>
      <c r="B126" s="381" t="inlineStr">
        <is>
          <t>01.7.19.07-0002</t>
        </is>
      </c>
      <c r="C126" s="380" t="inlineStr">
        <is>
          <t>Резина листовая вулканизованная цветная</t>
        </is>
      </c>
      <c r="D126" s="381" t="inlineStr">
        <is>
          <t>кг</t>
        </is>
      </c>
      <c r="E126" s="321" t="n">
        <v>46.1</v>
      </c>
      <c r="F126" s="383" t="n">
        <v>24.86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25.5" customFormat="1" customHeight="1" s="339">
      <c r="A127" s="381" t="n">
        <v>99</v>
      </c>
      <c r="B127" s="381" t="inlineStr">
        <is>
          <t>04.3.01.09-0014</t>
        </is>
      </c>
      <c r="C127" s="380" t="inlineStr">
        <is>
          <t>Раствор готовый кладочный цементный марки: 100</t>
        </is>
      </c>
      <c r="D127" s="381" t="inlineStr">
        <is>
          <t>м3</t>
        </is>
      </c>
      <c r="E127" s="321" t="n">
        <v>2.166</v>
      </c>
      <c r="F127" s="383" t="n">
        <v>519.8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14.25" customFormat="1" customHeight="1" s="339">
      <c r="A128" s="381" t="n">
        <v>100</v>
      </c>
      <c r="B128" s="381" t="inlineStr">
        <is>
          <t>08.1.02.06-0041</t>
        </is>
      </c>
      <c r="C128" s="380" t="inlineStr">
        <is>
          <t>Люки чугунные легкие</t>
        </is>
      </c>
      <c r="D128" s="381" t="inlineStr">
        <is>
          <t>шт.</t>
        </is>
      </c>
      <c r="E128" s="321" t="n">
        <v>3</v>
      </c>
      <c r="F128" s="383" t="n">
        <v>375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9">
      <c r="A129" s="381" t="n">
        <v>101</v>
      </c>
      <c r="B129" s="381" t="inlineStr">
        <is>
          <t>05.1.01.09-0056</t>
        </is>
      </c>
      <c r="C129" s="380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81" t="inlineStr">
        <is>
          <t>шт.</t>
        </is>
      </c>
      <c r="E129" s="321" t="n">
        <v>3</v>
      </c>
      <c r="F129" s="383" t="n">
        <v>362.1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25.5" customFormat="1" customHeight="1" s="339">
      <c r="A130" s="381" t="n">
        <v>102</v>
      </c>
      <c r="B130" s="381" t="inlineStr">
        <is>
          <t>Прайс из СД ОП</t>
        </is>
      </c>
      <c r="C130" s="380" t="inlineStr">
        <is>
          <t xml:space="preserve">Пластина переходная АП 120х10 УХЛ1 (1,07кг)   </t>
        </is>
      </c>
      <c r="D130" s="381" t="inlineStr">
        <is>
          <t>шт.</t>
        </is>
      </c>
      <c r="E130" s="321" t="n">
        <v>12</v>
      </c>
      <c r="F130" s="383" t="n">
        <v>78.62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14.25" customFormat="1" customHeight="1" s="339">
      <c r="A131" s="381" t="n">
        <v>103</v>
      </c>
      <c r="B131" s="381" t="inlineStr">
        <is>
          <t>04.1.02.05-0004</t>
        </is>
      </c>
      <c r="C131" s="380" t="inlineStr">
        <is>
          <t>Бетон тяжелый, класс В10 (М150)</t>
        </is>
      </c>
      <c r="D131" s="381" t="inlineStr">
        <is>
          <t>м3</t>
        </is>
      </c>
      <c r="E131" s="321" t="n">
        <v>1.8</v>
      </c>
      <c r="F131" s="383" t="n">
        <v>490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9">
      <c r="A132" s="381" t="n">
        <v>104</v>
      </c>
      <c r="B132" s="381" t="inlineStr">
        <is>
          <t>01.3.01.06-0050</t>
        </is>
      </c>
      <c r="C132" s="380" t="inlineStr">
        <is>
          <t>Смазка универсальная тугоплавкая УТ (консталин жировой)</t>
        </is>
      </c>
      <c r="D132" s="381" t="inlineStr">
        <is>
          <t>т</t>
        </is>
      </c>
      <c r="E132" s="321" t="n">
        <v>0.0495</v>
      </c>
      <c r="F132" s="383" t="n">
        <v>17500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38.25" customFormat="1" customHeight="1" s="339">
      <c r="A133" s="381" t="n">
        <v>105</v>
      </c>
      <c r="B133" s="381" t="inlineStr">
        <is>
          <t>25.1.05.02-0062</t>
        </is>
      </c>
      <c r="C133" s="380" t="inlineStr">
        <is>
          <t>Подкладки раздельного скрепления: КБ-65 для рельсов типа Р-75, Р-65 и КБ-50 для рельсов типа Р-50</t>
        </is>
      </c>
      <c r="D133" s="381" t="inlineStr">
        <is>
          <t>т</t>
        </is>
      </c>
      <c r="E133" s="321" t="n">
        <v>0.1575</v>
      </c>
      <c r="F133" s="383" t="n">
        <v>4679.74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9">
      <c r="A134" s="381" t="n">
        <v>106</v>
      </c>
      <c r="B134" s="381" t="inlineStr">
        <is>
          <t>Прайс из СД ОП</t>
        </is>
      </c>
      <c r="C134" s="380" t="inlineStr">
        <is>
          <t>Лоток стальной прямой У1 100х3000х200 35103HDZ   Цена  /1171,86/4,77</t>
        </is>
      </c>
      <c r="D134" s="381" t="inlineStr">
        <is>
          <t>шт.</t>
        </is>
      </c>
      <c r="E134" s="321" t="n">
        <v>3</v>
      </c>
      <c r="F134" s="383" t="n">
        <v>245.67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38.25" customFormat="1" customHeight="1" s="339">
      <c r="A135" s="381" t="n">
        <v>107</v>
      </c>
      <c r="B135" s="381" t="inlineStr">
        <is>
          <t>05.1.01.11-0044</t>
        </is>
      </c>
      <c r="C135" s="380" t="inlineStr">
        <is>
          <t>Плита днища ПН10 /бетон В15 (М200), объем 0,18 м3, расход ар-ры 15,14 кг / (серия 3.900.1-14)</t>
        </is>
      </c>
      <c r="D135" s="381" t="inlineStr">
        <is>
          <t>шт.</t>
        </is>
      </c>
      <c r="E135" s="321" t="n">
        <v>3</v>
      </c>
      <c r="F135" s="383" t="n">
        <v>215.48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14.25" customFormat="1" customHeight="1" s="339">
      <c r="A136" s="381" t="n">
        <v>108</v>
      </c>
      <c r="B136" s="381" t="inlineStr">
        <is>
          <t>Прайс из СД ОП</t>
        </is>
      </c>
      <c r="C136" s="380" t="inlineStr">
        <is>
          <t>Рукав гибкий металлический РЗ-ЦХ 40мм</t>
        </is>
      </c>
      <c r="D136" s="381" t="inlineStr">
        <is>
          <t>м</t>
        </is>
      </c>
      <c r="E136" s="321" t="n">
        <v>200</v>
      </c>
      <c r="F136" s="383" t="n">
        <v>2.84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14.25" customFormat="1" customHeight="1" s="339">
      <c r="A137" s="381" t="n">
        <v>109</v>
      </c>
      <c r="B137" s="381" t="inlineStr">
        <is>
          <t>01.7.03.01-0001</t>
        </is>
      </c>
      <c r="C137" s="380" t="inlineStr">
        <is>
          <t>Вода</t>
        </is>
      </c>
      <c r="D137" s="381" t="inlineStr">
        <is>
          <t>м3</t>
        </is>
      </c>
      <c r="E137" s="321" t="n">
        <v>230.376</v>
      </c>
      <c r="F137" s="383" t="n">
        <v>2.44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14.25" customFormat="1" customHeight="1" s="339">
      <c r="A138" s="381" t="n">
        <v>110</v>
      </c>
      <c r="B138" s="381" t="inlineStr">
        <is>
          <t>Прайс из СД ОП</t>
        </is>
      </c>
      <c r="C138" s="380" t="inlineStr">
        <is>
          <t xml:space="preserve">Зажим аппаратный прессуемый А4А-185-8   </t>
        </is>
      </c>
      <c r="D138" s="381" t="inlineStr">
        <is>
          <t>шт.</t>
        </is>
      </c>
      <c r="E138" s="321" t="n">
        <v>18</v>
      </c>
      <c r="F138" s="383" t="n">
        <v>31.09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9">
      <c r="A139" s="381" t="n">
        <v>111</v>
      </c>
      <c r="B139" s="381" t="inlineStr">
        <is>
          <t>08.1.02.11-0001</t>
        </is>
      </c>
      <c r="C139" s="380" t="inlineStr">
        <is>
          <t>Поковки из квадратных заготовок, масса: 1,8 кг</t>
        </is>
      </c>
      <c r="D139" s="381" t="inlineStr">
        <is>
          <t>т</t>
        </is>
      </c>
      <c r="E139" s="321" t="n">
        <v>0.093</v>
      </c>
      <c r="F139" s="383" t="n">
        <v>5989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14.25" customFormat="1" customHeight="1" s="339">
      <c r="A140" s="381" t="n">
        <v>112</v>
      </c>
      <c r="B140" s="381" t="inlineStr">
        <is>
          <t>18.5.08.09-0001</t>
        </is>
      </c>
      <c r="C140" s="380" t="inlineStr">
        <is>
          <t>Патрубки</t>
        </is>
      </c>
      <c r="D140" s="381" t="inlineStr">
        <is>
          <t>10 шт</t>
        </is>
      </c>
      <c r="E140" s="321" t="n">
        <v>2</v>
      </c>
      <c r="F140" s="383" t="n">
        <v>277.5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51" customFormat="1" customHeight="1" s="339">
      <c r="A141" s="381" t="n">
        <v>113</v>
      </c>
      <c r="B141" s="381" t="inlineStr">
        <is>
          <t>05.1.01.09-0055</t>
        </is>
      </c>
      <c r="C141" s="380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81" t="inlineStr">
        <is>
          <t>шт.</t>
        </is>
      </c>
      <c r="E141" s="321" t="n">
        <v>2</v>
      </c>
      <c r="F141" s="383" t="n">
        <v>242.94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14.25" customFormat="1" customHeight="1" s="339">
      <c r="A142" s="381" t="n">
        <v>114</v>
      </c>
      <c r="B142" s="381" t="inlineStr">
        <is>
          <t>01.7.20.08-0031</t>
        </is>
      </c>
      <c r="C142" s="380" t="inlineStr">
        <is>
          <t>Бязь суровая арт. 6804</t>
        </is>
      </c>
      <c r="D142" s="381" t="inlineStr">
        <is>
          <t>10 м2</t>
        </is>
      </c>
      <c r="E142" s="321" t="n">
        <v>5.62</v>
      </c>
      <c r="F142" s="383" t="n">
        <v>79.09999999999999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14.25" customFormat="1" customHeight="1" s="339">
      <c r="A143" s="381" t="n">
        <v>115</v>
      </c>
      <c r="B143" s="381" t="inlineStr">
        <is>
          <t>14.4.02.09-0301</t>
        </is>
      </c>
      <c r="C143" s="380" t="inlineStr">
        <is>
          <t>Краска "Цинол"</t>
        </is>
      </c>
      <c r="D143" s="381" t="inlineStr">
        <is>
          <t>кг</t>
        </is>
      </c>
      <c r="E143" s="321" t="n">
        <v>1.84</v>
      </c>
      <c r="F143" s="383" t="n">
        <v>238.48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38.25" customFormat="1" customHeight="1" s="339">
      <c r="A144" s="381" t="n">
        <v>116</v>
      </c>
      <c r="B144" s="381" t="inlineStr">
        <is>
          <t>08.3.05.02-0101</t>
        </is>
      </c>
      <c r="C144" s="380" t="inlineStr">
        <is>
          <t>Сталь листовая углеродистая обыкновенного качества марки ВСт3пс5 толщиной: 4-6 мм</t>
        </is>
      </c>
      <c r="D144" s="381" t="inlineStr">
        <is>
          <t>т</t>
        </is>
      </c>
      <c r="E144" s="321" t="n">
        <v>0.0697</v>
      </c>
      <c r="F144" s="383" t="n">
        <v>5763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14.25" customFormat="1" customHeight="1" s="339">
      <c r="A145" s="381" t="n">
        <v>117</v>
      </c>
      <c r="B145" s="381" t="inlineStr">
        <is>
          <t>14.4.02.09-0001</t>
        </is>
      </c>
      <c r="C145" s="380" t="inlineStr">
        <is>
          <t>Краска</t>
        </is>
      </c>
      <c r="D145" s="381" t="inlineStr">
        <is>
          <t>кг</t>
        </is>
      </c>
      <c r="E145" s="321" t="n">
        <v>13.735</v>
      </c>
      <c r="F145" s="383" t="n">
        <v>28.6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38.25" customFormat="1" customHeight="1" s="339">
      <c r="A146" s="381" t="n">
        <v>118</v>
      </c>
      <c r="B146" s="381" t="inlineStr">
        <is>
          <t>05.1.06.09-0087</t>
        </is>
      </c>
      <c r="C146" s="380" t="inlineStr">
        <is>
          <t>Плита перекрытия ПП10-1 /бетон В15 (М200), объем 0,10 м3, расход ар-ры 8,38 кг/ (серия 3.900.1-14)</t>
        </is>
      </c>
      <c r="D146" s="381" t="inlineStr">
        <is>
          <t>шт.</t>
        </is>
      </c>
      <c r="E146" s="321" t="n">
        <v>3</v>
      </c>
      <c r="F146" s="383" t="n">
        <v>119.5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38.25" customFormat="1" customHeight="1" s="339">
      <c r="A147" s="381" t="n">
        <v>119</v>
      </c>
      <c r="B147" s="381" t="inlineStr">
        <is>
          <t>24.2.06.04-0015</t>
        </is>
      </c>
      <c r="C147" s="380" t="inlineStr">
        <is>
          <t>Муфты хризотилцементные: САМ 6, для напорных труб условным проходом 300 мм</t>
        </is>
      </c>
      <c r="D147" s="381" t="inlineStr">
        <is>
          <t>шт.</t>
        </is>
      </c>
      <c r="E147" s="321" t="n">
        <v>15.12</v>
      </c>
      <c r="F147" s="383" t="n">
        <v>22.6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14.25" customFormat="1" customHeight="1" s="339">
      <c r="A148" s="381" t="n">
        <v>120</v>
      </c>
      <c r="B148" s="381" t="inlineStr">
        <is>
          <t>11.2.13.04-0012</t>
        </is>
      </c>
      <c r="C148" s="380" t="inlineStr">
        <is>
          <t>Щиты: из досок толщиной 40 мм</t>
        </is>
      </c>
      <c r="D148" s="381" t="inlineStr">
        <is>
          <t>м2</t>
        </is>
      </c>
      <c r="E148" s="321" t="n">
        <v>5.85</v>
      </c>
      <c r="F148" s="383" t="n">
        <v>57.63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38.25" customFormat="1" customHeight="1" s="339">
      <c r="A149" s="381" t="n">
        <v>121</v>
      </c>
      <c r="B149" s="381" t="inlineStr">
        <is>
          <t>08.4.03.03-0032</t>
        </is>
      </c>
      <c r="C149" s="380" t="inlineStr">
        <is>
          <t>Горячекатаная арматурная сталь периодического профиля класса А-III, диаметром 12 мм</t>
        </is>
      </c>
      <c r="D149" s="381" t="inlineStr">
        <is>
          <t>т</t>
        </is>
      </c>
      <c r="E149" s="321" t="n">
        <v>0.0378</v>
      </c>
      <c r="F149" s="383" t="n">
        <v>7997.23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14.25" customFormat="1" customHeight="1" s="339">
      <c r="A150" s="381" t="n">
        <v>122</v>
      </c>
      <c r="B150" s="381" t="inlineStr">
        <is>
          <t>01.7.11.07-0054</t>
        </is>
      </c>
      <c r="C150" s="380" t="inlineStr">
        <is>
          <t>Электроды диаметром: 6 мм Э42</t>
        </is>
      </c>
      <c r="D150" s="381" t="inlineStr">
        <is>
          <t>т</t>
        </is>
      </c>
      <c r="E150" s="321" t="n">
        <v>0.03</v>
      </c>
      <c r="F150" s="383" t="n">
        <v>9424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14.25" customFormat="1" customHeight="1" s="339">
      <c r="A151" s="381" t="n">
        <v>123</v>
      </c>
      <c r="B151" s="381" t="inlineStr">
        <is>
          <t>20.1.01.02-0088</t>
        </is>
      </c>
      <c r="C151" s="380" t="inlineStr">
        <is>
          <t>Зажим аппаратный штыревой АШМ-16-1</t>
        </is>
      </c>
      <c r="D151" s="381" t="inlineStr">
        <is>
          <t>шт.</t>
        </is>
      </c>
      <c r="E151" s="321" t="n">
        <v>2</v>
      </c>
      <c r="F151" s="383" t="n">
        <v>140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63.75" customFormat="1" customHeight="1" s="339">
      <c r="A152" s="381" t="n">
        <v>124</v>
      </c>
      <c r="B152" s="381" t="inlineStr">
        <is>
          <t>23.3.06.04-0011</t>
        </is>
      </c>
      <c r="C152" s="380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81" t="inlineStr">
        <is>
          <t>м</t>
        </is>
      </c>
      <c r="E152" s="321" t="n">
        <v>9.800000000000001</v>
      </c>
      <c r="F152" s="383" t="n">
        <v>28.05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14.25" customFormat="1" customHeight="1" s="339">
      <c r="A153" s="381" t="n">
        <v>125</v>
      </c>
      <c r="B153" s="381" t="inlineStr">
        <is>
          <t>01.7.11.07-0032</t>
        </is>
      </c>
      <c r="C153" s="380" t="inlineStr">
        <is>
          <t>Электроды диаметром: 4 мм Э42</t>
        </is>
      </c>
      <c r="D153" s="381" t="inlineStr">
        <is>
          <t>т</t>
        </is>
      </c>
      <c r="E153" s="321" t="n">
        <v>0.0264</v>
      </c>
      <c r="F153" s="383" t="n">
        <v>10315.01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14.25" customFormat="1" customHeight="1" s="339">
      <c r="A154" s="381" t="n">
        <v>126</v>
      </c>
      <c r="B154" s="381" t="inlineStr">
        <is>
          <t>01.7.11.07-0034</t>
        </is>
      </c>
      <c r="C154" s="380" t="inlineStr">
        <is>
          <t>Электроды диаметром: 4 мм Э42А</t>
        </is>
      </c>
      <c r="D154" s="381" t="inlineStr">
        <is>
          <t>кг</t>
        </is>
      </c>
      <c r="E154" s="321" t="n">
        <v>24.2896</v>
      </c>
      <c r="F154" s="383" t="n">
        <v>10.57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14.25" customFormat="1" customHeight="1" s="339">
      <c r="A155" s="381" t="n">
        <v>127</v>
      </c>
      <c r="B155" s="381" t="inlineStr">
        <is>
          <t>01.7.15.10-0053</t>
        </is>
      </c>
      <c r="C155" s="380" t="inlineStr">
        <is>
          <t>Скобы: металлические</t>
        </is>
      </c>
      <c r="D155" s="381" t="inlineStr">
        <is>
          <t>кг</t>
        </is>
      </c>
      <c r="E155" s="321" t="n">
        <v>40</v>
      </c>
      <c r="F155" s="383" t="n">
        <v>6.4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25.5" customFormat="1" customHeight="1" s="339">
      <c r="A156" s="381" t="n">
        <v>128</v>
      </c>
      <c r="B156" s="381" t="inlineStr">
        <is>
          <t>20.1.01.02-0063</t>
        </is>
      </c>
      <c r="C156" s="380" t="inlineStr">
        <is>
          <t>Зажим аппаратный прессуемый: А4А-185-2</t>
        </is>
      </c>
      <c r="D156" s="381" t="inlineStr">
        <is>
          <t>100 шт</t>
        </is>
      </c>
      <c r="E156" s="321" t="n">
        <v>0.08</v>
      </c>
      <c r="F156" s="383" t="n">
        <v>3083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14.25" customFormat="1" customHeight="1" s="339">
      <c r="A157" s="381" t="n">
        <v>129</v>
      </c>
      <c r="B157" s="381" t="inlineStr">
        <is>
          <t>11.2.13.04-0011</t>
        </is>
      </c>
      <c r="C157" s="380" t="inlineStr">
        <is>
          <t>Щиты: из досок толщиной 25 мм</t>
        </is>
      </c>
      <c r="D157" s="381" t="inlineStr">
        <is>
          <t>м2</t>
        </is>
      </c>
      <c r="E157" s="321" t="n">
        <v>6.855</v>
      </c>
      <c r="F157" s="383" t="n">
        <v>35.53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14.25" customFormat="1" customHeight="1" s="339">
      <c r="A158" s="381" t="n">
        <v>130</v>
      </c>
      <c r="B158" s="381" t="inlineStr">
        <is>
          <t>25.2.01.01-0001</t>
        </is>
      </c>
      <c r="C158" s="380" t="inlineStr">
        <is>
          <t>Бирки-оконцеватели</t>
        </is>
      </c>
      <c r="D158" s="381" t="inlineStr">
        <is>
          <t>100 шт</t>
        </is>
      </c>
      <c r="E158" s="321" t="n">
        <v>3.68</v>
      </c>
      <c r="F158" s="383" t="n">
        <v>63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25.5" customFormat="1" customHeight="1" s="339">
      <c r="A159" s="381" t="n">
        <v>131</v>
      </c>
      <c r="B159" s="381" t="inlineStr">
        <is>
          <t>01.7.19.02-0031</t>
        </is>
      </c>
      <c r="C159" s="380" t="inlineStr">
        <is>
          <t>Кольца резиновые для хризотилцементных: напорных муфт САМ</t>
        </is>
      </c>
      <c r="D159" s="381" t="inlineStr">
        <is>
          <t>кг</t>
        </is>
      </c>
      <c r="E159" s="321" t="n">
        <v>7.74</v>
      </c>
      <c r="F159" s="383" t="n">
        <v>28.33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25.5" customFormat="1" customHeight="1" s="339">
      <c r="A160" s="381" t="n">
        <v>132</v>
      </c>
      <c r="B160" s="381" t="inlineStr">
        <is>
          <t>08.4.03.02-0003</t>
        </is>
      </c>
      <c r="C160" s="380" t="inlineStr">
        <is>
          <t>Горячекатаная арматурная сталь гладкая класса А-I, диаметром: 10 мм</t>
        </is>
      </c>
      <c r="D160" s="381" t="inlineStr">
        <is>
          <t>т</t>
        </is>
      </c>
      <c r="E160" s="321" t="n">
        <v>0.0324</v>
      </c>
      <c r="F160" s="383" t="n">
        <v>6726.18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14.25" customFormat="1" customHeight="1" s="339">
      <c r="A161" s="381" t="n">
        <v>133</v>
      </c>
      <c r="B161" s="381" t="inlineStr">
        <is>
          <t>01.7.11.07-0066</t>
        </is>
      </c>
      <c r="C161" s="380" t="inlineStr">
        <is>
          <t>Электроды диаметром: 8 мм Э46</t>
        </is>
      </c>
      <c r="D161" s="381" t="inlineStr">
        <is>
          <t>т</t>
        </is>
      </c>
      <c r="E161" s="321" t="n">
        <v>0.0213</v>
      </c>
      <c r="F161" s="383" t="n">
        <v>9503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14.25" customFormat="1" customHeight="1" s="339">
      <c r="A162" s="381" t="n">
        <v>134</v>
      </c>
      <c r="B162" s="381" t="inlineStr">
        <is>
          <t>20.2.09.13-0011</t>
        </is>
      </c>
      <c r="C162" s="380" t="inlineStr">
        <is>
          <t>Муфта</t>
        </is>
      </c>
      <c r="D162" s="381" t="inlineStr">
        <is>
          <t>шт</t>
        </is>
      </c>
      <c r="E162" s="321" t="n">
        <v>40</v>
      </c>
      <c r="F162" s="383" t="n">
        <v>5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25.5" customFormat="1" customHeight="1" s="339">
      <c r="A163" s="381" t="n">
        <v>135</v>
      </c>
      <c r="B163" s="381" t="inlineStr">
        <is>
          <t>14.4.02.04-0015</t>
        </is>
      </c>
      <c r="C163" s="380" t="inlineStr">
        <is>
          <t>Краска для наружных работ: черная, марок МА-015, ПФ-014</t>
        </is>
      </c>
      <c r="D163" s="381" t="inlineStr">
        <is>
          <t>т</t>
        </is>
      </c>
      <c r="E163" s="321" t="n">
        <v>0.0124</v>
      </c>
      <c r="F163" s="383" t="n">
        <v>15707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38.25" customFormat="1" customHeight="1" s="339">
      <c r="A164" s="381" t="n">
        <v>136</v>
      </c>
      <c r="B164" s="381" t="inlineStr">
        <is>
          <t>05.1.01.09-0042</t>
        </is>
      </c>
      <c r="C164" s="380" t="inlineStr">
        <is>
          <t>Кольцо опорное КО-6 /бетон В15 (М200), объем 0,02 м3, расход ар-ры 1,10 кг / (серия 3.900.1-14)</t>
        </is>
      </c>
      <c r="D164" s="381" t="inlineStr">
        <is>
          <t>шт.</t>
        </is>
      </c>
      <c r="E164" s="321" t="n">
        <v>6</v>
      </c>
      <c r="F164" s="383" t="n">
        <v>31.43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25.5" customFormat="1" customHeight="1" s="339">
      <c r="A165" s="381" t="n">
        <v>137</v>
      </c>
      <c r="B165" s="381" t="inlineStr">
        <is>
          <t>07.2.07.04-0007</t>
        </is>
      </c>
      <c r="C165" s="380" t="inlineStr">
        <is>
          <t>Конструкции стальные индивидуальные: решетчатые сварные массой до 0,1 т</t>
        </is>
      </c>
      <c r="D165" s="381" t="inlineStr">
        <is>
          <t>т</t>
        </is>
      </c>
      <c r="E165" s="321" t="n">
        <v>0.0158</v>
      </c>
      <c r="F165" s="383" t="n">
        <v>11500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9">
      <c r="A166" s="381" t="n">
        <v>138</v>
      </c>
      <c r="B166" s="381" t="inlineStr">
        <is>
          <t>01.7.17.11-0001</t>
        </is>
      </c>
      <c r="C166" s="380" t="inlineStr">
        <is>
          <t>Бумага шлифовальная</t>
        </is>
      </c>
      <c r="D166" s="381" t="inlineStr">
        <is>
          <t>кг</t>
        </is>
      </c>
      <c r="E166" s="321" t="n">
        <v>3.44</v>
      </c>
      <c r="F166" s="383" t="n">
        <v>50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14.25" customFormat="1" customHeight="1" s="339">
      <c r="A167" s="381" t="n">
        <v>139</v>
      </c>
      <c r="B167" s="381" t="inlineStr">
        <is>
          <t>04.1.02.05-0005</t>
        </is>
      </c>
      <c r="C167" s="380" t="inlineStr">
        <is>
          <t>Бетон тяжелый, класс: В12,5 (М150)</t>
        </is>
      </c>
      <c r="D167" s="381" t="inlineStr">
        <is>
          <t>м3</t>
        </is>
      </c>
      <c r="E167" s="321" t="n">
        <v>0.2784</v>
      </c>
      <c r="F167" s="383" t="n">
        <v>600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25.5" customFormat="1" customHeight="1" s="339">
      <c r="A168" s="381" t="n">
        <v>140</v>
      </c>
      <c r="B168" s="381" t="inlineStr">
        <is>
          <t>01.1.02.02-0021</t>
        </is>
      </c>
      <c r="C168" s="380" t="inlineStr">
        <is>
          <t>Бумага асбестовая электроизоляционная марки: БЭ толщиной 0,2-0,3 мм</t>
        </is>
      </c>
      <c r="D168" s="381" t="inlineStr">
        <is>
          <t>т</t>
        </is>
      </c>
      <c r="E168" s="321" t="n">
        <v>0.014</v>
      </c>
      <c r="F168" s="383" t="n">
        <v>11549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38.25" customFormat="1" customHeight="1" s="339">
      <c r="A169" s="381" t="n">
        <v>141</v>
      </c>
      <c r="B169" s="381" t="inlineStr">
        <is>
          <t>05.1.05.16-0001</t>
        </is>
      </c>
      <c r="C169" s="38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81" t="inlineStr">
        <is>
          <t>м3</t>
        </is>
      </c>
      <c r="E169" s="321" t="n">
        <v>0.1064</v>
      </c>
      <c r="F169" s="383" t="n">
        <v>1410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14.25" customFormat="1" customHeight="1" s="339">
      <c r="A170" s="381" t="n">
        <v>142</v>
      </c>
      <c r="B170" s="381" t="inlineStr">
        <is>
          <t>14.4.04.08-0003</t>
        </is>
      </c>
      <c r="C170" s="380" t="inlineStr">
        <is>
          <t>Эмаль ПФ-115 серая</t>
        </is>
      </c>
      <c r="D170" s="381" t="inlineStr">
        <is>
          <t>т</t>
        </is>
      </c>
      <c r="E170" s="321" t="n">
        <v>0.01</v>
      </c>
      <c r="F170" s="383" t="n">
        <v>14312.87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9">
      <c r="A171" s="381" t="n">
        <v>143</v>
      </c>
      <c r="B171" s="381" t="inlineStr">
        <is>
          <t>05.1.01.09-0054</t>
        </is>
      </c>
      <c r="C171" s="380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81" t="inlineStr">
        <is>
          <t>шт.</t>
        </is>
      </c>
      <c r="E171" s="321" t="n">
        <v>1</v>
      </c>
      <c r="F171" s="383" t="n">
        <v>121.2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9">
      <c r="A172" s="381" t="n">
        <v>144</v>
      </c>
      <c r="B172" s="381" t="inlineStr">
        <is>
          <t>01.7.20.08-0102</t>
        </is>
      </c>
      <c r="C172" s="380" t="inlineStr">
        <is>
          <t>Миткаль «Т-2» суровый (суровье)</t>
        </is>
      </c>
      <c r="D172" s="381" t="inlineStr">
        <is>
          <t>10 м</t>
        </is>
      </c>
      <c r="E172" s="321" t="n">
        <v>1.6</v>
      </c>
      <c r="F172" s="383" t="n">
        <v>73.65000000000001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38.25" customFormat="1" customHeight="1" s="339">
      <c r="A173" s="381" t="n">
        <v>145</v>
      </c>
      <c r="B173" s="381" t="inlineStr">
        <is>
          <t>11.1.03.05-0085</t>
        </is>
      </c>
      <c r="C173" s="380" t="inlineStr">
        <is>
          <t>Доски необрезные хвойных пород длиной: 4-6,5 м, все ширины, толщиной 44 мм и более, III сорта</t>
        </is>
      </c>
      <c r="D173" s="381" t="inlineStr">
        <is>
          <t>м3</t>
        </is>
      </c>
      <c r="E173" s="321" t="n">
        <v>0.164</v>
      </c>
      <c r="F173" s="383" t="n">
        <v>684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9">
      <c r="A174" s="381" t="n">
        <v>146</v>
      </c>
      <c r="B174" s="381" t="inlineStr">
        <is>
          <t>14.4.01.01-0003</t>
        </is>
      </c>
      <c r="C174" s="380" t="inlineStr">
        <is>
          <t>Грунтовка: ГФ-021 красно-коричневая</t>
        </is>
      </c>
      <c r="D174" s="381" t="inlineStr">
        <is>
          <t>т</t>
        </is>
      </c>
      <c r="E174" s="321" t="n">
        <v>0.0064</v>
      </c>
      <c r="F174" s="383" t="n">
        <v>15620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25.5" customFormat="1" customHeight="1" s="339">
      <c r="A175" s="381" t="n">
        <v>147</v>
      </c>
      <c r="B175" s="381" t="inlineStr">
        <is>
          <t>08.3.03.06-0002</t>
        </is>
      </c>
      <c r="C175" s="380" t="inlineStr">
        <is>
          <t>Проволока горячекатаная в мотках, диаметром 6,3-6,5 мм</t>
        </is>
      </c>
      <c r="D175" s="381" t="inlineStr">
        <is>
          <t>т</t>
        </is>
      </c>
      <c r="E175" s="321" t="n">
        <v>0.022</v>
      </c>
      <c r="F175" s="383" t="n">
        <v>4455.2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25.5" customFormat="1" customHeight="1" s="339">
      <c r="A176" s="381" t="n">
        <v>148</v>
      </c>
      <c r="B176" s="381" t="inlineStr">
        <is>
          <t>01.3.01.03-0002</t>
        </is>
      </c>
      <c r="C176" s="380" t="inlineStr">
        <is>
          <t>Керосин для технических целей марок КТ-1, КТ-2</t>
        </is>
      </c>
      <c r="D176" s="381" t="inlineStr">
        <is>
          <t>т</t>
        </is>
      </c>
      <c r="E176" s="321" t="n">
        <v>0.0363</v>
      </c>
      <c r="F176" s="383" t="n">
        <v>2606.9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14.25" customFormat="1" customHeight="1" s="339">
      <c r="A177" s="381" t="n">
        <v>149</v>
      </c>
      <c r="B177" s="381" t="inlineStr">
        <is>
          <t>Прайс из СД ОП</t>
        </is>
      </c>
      <c r="C177" s="380" t="inlineStr">
        <is>
          <t xml:space="preserve">Зажим аппаратный прессуемый А1М-185-2 </t>
        </is>
      </c>
      <c r="D177" s="381" t="inlineStr">
        <is>
          <t>шт.</t>
        </is>
      </c>
      <c r="E177" s="321" t="n">
        <v>4</v>
      </c>
      <c r="F177" s="383" t="n">
        <v>23.1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51" customFormat="1" customHeight="1" s="339">
      <c r="A178" s="381" t="n">
        <v>150</v>
      </c>
      <c r="B178" s="381" t="inlineStr">
        <is>
          <t>10.1.02.04-0009</t>
        </is>
      </c>
      <c r="C178" s="380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81" t="inlineStr">
        <is>
          <t>т</t>
        </is>
      </c>
      <c r="E178" s="321" t="n">
        <v>0.0016</v>
      </c>
      <c r="F178" s="383" t="n">
        <v>55960.01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38.25" customFormat="1" customHeight="1" s="339">
      <c r="A179" s="381" t="n">
        <v>151</v>
      </c>
      <c r="B179" s="381" t="inlineStr">
        <is>
          <t>101-2016</t>
        </is>
      </c>
      <c r="C179" s="380" t="inlineStr">
        <is>
          <t>Мастика битумно-резиновая МБР изоляционная для защиты алюминиевой оболочки и брони от коррозии</t>
        </is>
      </c>
      <c r="D179" s="381" t="inlineStr">
        <is>
          <t>кг</t>
        </is>
      </c>
      <c r="E179" s="321" t="n">
        <v>12</v>
      </c>
      <c r="F179" s="383" t="n">
        <v>7.4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38.25" customFormat="1" customHeight="1" s="339">
      <c r="A180" s="381" t="n">
        <v>152</v>
      </c>
      <c r="B180" s="381" t="inlineStr">
        <is>
          <t>102-0061</t>
        </is>
      </c>
      <c r="C180" s="380" t="inlineStr">
        <is>
          <t>Доски обрезные хвойных пород длиной: 4-6,5 м, шириной 75-150 мм, толщиной 44 мм и более, III сорта</t>
        </is>
      </c>
      <c r="D180" s="381" t="inlineStr">
        <is>
          <t>м3</t>
        </is>
      </c>
      <c r="E180" s="321" t="n">
        <v>0.0791</v>
      </c>
      <c r="F180" s="383" t="n">
        <v>1056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9">
      <c r="A181" s="381" t="n">
        <v>153</v>
      </c>
      <c r="B181" s="381" t="inlineStr">
        <is>
          <t>402-0002</t>
        </is>
      </c>
      <c r="C181" s="380" t="inlineStr">
        <is>
          <t>Раствор готовый кладочный цементный марки: 50</t>
        </is>
      </c>
      <c r="D181" s="381" t="inlineStr">
        <is>
          <t>м3</t>
        </is>
      </c>
      <c r="E181" s="321" t="n">
        <v>0.1602</v>
      </c>
      <c r="F181" s="383" t="n">
        <v>485.9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9">
      <c r="A182" s="381" t="n">
        <v>154</v>
      </c>
      <c r="B182" s="381" t="inlineStr">
        <is>
          <t>11.1.03.06-0095</t>
        </is>
      </c>
      <c r="C182" s="380" t="inlineStr">
        <is>
          <t>Доски обрезные хвойных пород длиной: 4-6,5 м, шириной 75-150 мм, толщиной 44 мм и более, III сорта</t>
        </is>
      </c>
      <c r="D182" s="381" t="inlineStr">
        <is>
          <t>м3</t>
        </is>
      </c>
      <c r="E182" s="321" t="n">
        <v>0.0713</v>
      </c>
      <c r="F182" s="383" t="n">
        <v>1056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14.25" customFormat="1" customHeight="1" s="339">
      <c r="A183" s="381" t="n">
        <v>155</v>
      </c>
      <c r="B183" s="381" t="inlineStr">
        <is>
          <t>01.3.02.09-0022</t>
        </is>
      </c>
      <c r="C183" s="380" t="inlineStr">
        <is>
          <t>Пропан-бутан, смесь техническая</t>
        </is>
      </c>
      <c r="D183" s="381" t="inlineStr">
        <is>
          <t>кг</t>
        </is>
      </c>
      <c r="E183" s="321" t="n">
        <v>12.1508</v>
      </c>
      <c r="F183" s="383" t="n">
        <v>6.09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9">
      <c r="A184" s="381" t="n">
        <v>156</v>
      </c>
      <c r="B184" s="381" t="inlineStr">
        <is>
          <t>101-1513</t>
        </is>
      </c>
      <c r="C184" s="380" t="inlineStr">
        <is>
          <t>Электроды диаметром: 4 мм Э42</t>
        </is>
      </c>
      <c r="D184" s="381" t="inlineStr">
        <is>
          <t>т</t>
        </is>
      </c>
      <c r="E184" s="321" t="n">
        <v>0.007</v>
      </c>
      <c r="F184" s="383" t="n">
        <v>10315.01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14.25" customFormat="1" customHeight="1" s="339">
      <c r="A185" s="381" t="n">
        <v>157</v>
      </c>
      <c r="B185" s="381" t="inlineStr">
        <is>
          <t>101-1714</t>
        </is>
      </c>
      <c r="C185" s="380" t="inlineStr">
        <is>
          <t>Болты с гайками и шайбами строительные</t>
        </is>
      </c>
      <c r="D185" s="381" t="inlineStr">
        <is>
          <t>т</t>
        </is>
      </c>
      <c r="E185" s="321" t="n">
        <v>0.0077</v>
      </c>
      <c r="F185" s="383" t="n">
        <v>9040.01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9">
      <c r="A186" s="381" t="n">
        <v>158</v>
      </c>
      <c r="B186" s="381" t="inlineStr">
        <is>
          <t>01.3.02.08-0001</t>
        </is>
      </c>
      <c r="C186" s="380" t="inlineStr">
        <is>
          <t>Кислород технический: газообразный</t>
        </is>
      </c>
      <c r="D186" s="381" t="inlineStr">
        <is>
          <t>м3</t>
        </is>
      </c>
      <c r="E186" s="321" t="n">
        <v>11.1584</v>
      </c>
      <c r="F186" s="383" t="n">
        <v>6.22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38.25" customFormat="1" customHeight="1" s="339">
      <c r="A187" s="381" t="n">
        <v>159</v>
      </c>
      <c r="B187" s="381" t="inlineStr">
        <is>
          <t>106-0023</t>
        </is>
      </c>
      <c r="C187" s="380" t="inlineStr">
        <is>
          <t>Шпалы из древесины хвойных пород длиной: 1500 мм для колеи 750 мм пропитанные, тип 2</t>
        </is>
      </c>
      <c r="D187" s="381" t="inlineStr">
        <is>
          <t>шт.</t>
        </is>
      </c>
      <c r="E187" s="321" t="n">
        <v>1.011</v>
      </c>
      <c r="F187" s="383" t="n">
        <v>68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9">
      <c r="A188" s="381" t="n">
        <v>160</v>
      </c>
      <c r="B188" s="381" t="inlineStr">
        <is>
          <t>101-0962</t>
        </is>
      </c>
      <c r="C188" s="380" t="inlineStr">
        <is>
          <t>Смазка солидол жировой марки «Ж»</t>
        </is>
      </c>
      <c r="D188" s="381" t="inlineStr">
        <is>
          <t>т</t>
        </is>
      </c>
      <c r="E188" s="321" t="n">
        <v>0.007</v>
      </c>
      <c r="F188" s="383" t="n">
        <v>9661.5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9">
      <c r="A189" s="381" t="n">
        <v>161</v>
      </c>
      <c r="B189" s="381" t="inlineStr">
        <is>
          <t>01.3.01.07-0008</t>
        </is>
      </c>
      <c r="C189" s="380" t="inlineStr">
        <is>
          <t>Спирт этиловый ректификованный технический, сорт I</t>
        </is>
      </c>
      <c r="D189" s="381" t="inlineStr">
        <is>
          <t>т</t>
        </is>
      </c>
      <c r="E189" s="321" t="n">
        <v>0.0016</v>
      </c>
      <c r="F189" s="383" t="n">
        <v>38890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9">
      <c r="A190" s="381" t="n">
        <v>162</v>
      </c>
      <c r="B190" s="381" t="inlineStr">
        <is>
          <t>01.7.15.11-0026</t>
        </is>
      </c>
      <c r="C190" s="380" t="inlineStr">
        <is>
          <t>Шайбы квадратные</t>
        </is>
      </c>
      <c r="D190" s="381" t="inlineStr">
        <is>
          <t>100 шт</t>
        </is>
      </c>
      <c r="E190" s="321" t="n">
        <v>0.24</v>
      </c>
      <c r="F190" s="383" t="n">
        <v>254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63.75" customFormat="1" customHeight="1" s="339">
      <c r="A191" s="381" t="n">
        <v>163</v>
      </c>
      <c r="B191" s="381" t="inlineStr">
        <is>
          <t>23.3.06.05-0002</t>
        </is>
      </c>
      <c r="C191" s="380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81" t="inlineStr">
        <is>
          <t>м</t>
        </is>
      </c>
      <c r="E191" s="321" t="n">
        <v>4</v>
      </c>
      <c r="F191" s="383" t="n">
        <v>14.1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9">
      <c r="A192" s="381" t="n">
        <v>164</v>
      </c>
      <c r="B192" s="381" t="inlineStr">
        <is>
          <t>01.7.15.04-0011</t>
        </is>
      </c>
      <c r="C192" s="380" t="inlineStr">
        <is>
          <t>Винты с полукруглой головкой длиной: 50 мм</t>
        </is>
      </c>
      <c r="D192" s="381" t="inlineStr">
        <is>
          <t>т</t>
        </is>
      </c>
      <c r="E192" s="321" t="n">
        <v>0.0044</v>
      </c>
      <c r="F192" s="383" t="n">
        <v>12430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9">
      <c r="A193" s="381" t="n">
        <v>165</v>
      </c>
      <c r="B193" s="381" t="inlineStr">
        <is>
          <t>101-1019</t>
        </is>
      </c>
      <c r="C193" s="380" t="inlineStr">
        <is>
          <t>Швеллеры № 40 из стали марки: Ст0</t>
        </is>
      </c>
      <c r="D193" s="381" t="inlineStr">
        <is>
          <t>т</t>
        </is>
      </c>
      <c r="E193" s="321" t="n">
        <v>0.0103</v>
      </c>
      <c r="F193" s="383" t="n">
        <v>4920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25.5" customFormat="1" customHeight="1" s="339">
      <c r="A194" s="381" t="n">
        <v>166</v>
      </c>
      <c r="B194" s="381" t="inlineStr">
        <is>
          <t>402-0004</t>
        </is>
      </c>
      <c r="C194" s="380" t="inlineStr">
        <is>
          <t>Раствор готовый кладочный цементный марки: 100</t>
        </is>
      </c>
      <c r="D194" s="381" t="inlineStr">
        <is>
          <t>м3</t>
        </is>
      </c>
      <c r="E194" s="321" t="n">
        <v>0.096</v>
      </c>
      <c r="F194" s="383" t="n">
        <v>519.8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25.5" customFormat="1" customHeight="1" s="339">
      <c r="A195" s="381" t="n">
        <v>167</v>
      </c>
      <c r="B195" s="381" t="inlineStr">
        <is>
          <t>101-0807</t>
        </is>
      </c>
      <c r="C195" s="380" t="inlineStr">
        <is>
          <t>Проволока сварочная легированная диаметром: 4 мм</t>
        </is>
      </c>
      <c r="D195" s="381" t="inlineStr">
        <is>
          <t>т</t>
        </is>
      </c>
      <c r="E195" s="321" t="n">
        <v>0.0035</v>
      </c>
      <c r="F195" s="383" t="n">
        <v>13560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38.25" customFormat="1" customHeight="1" s="339">
      <c r="A196" s="381" t="n">
        <v>168</v>
      </c>
      <c r="B196" s="381" t="inlineStr">
        <is>
          <t>102-0025</t>
        </is>
      </c>
      <c r="C196" s="380" t="inlineStr">
        <is>
          <t>Бруски обрезные хвойных пород длиной: 4-6,5 м, шириной 75-150 мм, толщиной 40-75 мм, III сорта</t>
        </is>
      </c>
      <c r="D196" s="381" t="inlineStr">
        <is>
          <t>м3</t>
        </is>
      </c>
      <c r="E196" s="321" t="n">
        <v>0.0357</v>
      </c>
      <c r="F196" s="383" t="n">
        <v>1287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25.5" customFormat="1" customHeight="1" s="339">
      <c r="A197" s="381" t="n">
        <v>169</v>
      </c>
      <c r="B197" s="381" t="inlineStr">
        <is>
          <t>08.3.08.02-0052</t>
        </is>
      </c>
      <c r="C197" s="380" t="inlineStr">
        <is>
          <t>Сталь угловая равнополочная, марка стали: ВСт3кп2, размером 50x50x5 мм</t>
        </is>
      </c>
      <c r="D197" s="381" t="inlineStr">
        <is>
          <t>т</t>
        </is>
      </c>
      <c r="E197" s="321" t="n">
        <v>0.0077</v>
      </c>
      <c r="F197" s="383" t="n">
        <v>5763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14.25" customFormat="1" customHeight="1" s="339">
      <c r="A198" s="381" t="n">
        <v>170</v>
      </c>
      <c r="B198" s="381" t="inlineStr">
        <is>
          <t>101-1705</t>
        </is>
      </c>
      <c r="C198" s="380" t="inlineStr">
        <is>
          <t>Пакля пропитанная</t>
        </is>
      </c>
      <c r="D198" s="381" t="inlineStr">
        <is>
          <t>кг</t>
        </is>
      </c>
      <c r="E198" s="321" t="n">
        <v>4.8</v>
      </c>
      <c r="F198" s="383" t="n">
        <v>9.039999999999999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25.5" customFormat="1" customHeight="1" s="339">
      <c r="A199" s="381" t="n">
        <v>171</v>
      </c>
      <c r="B199" s="381" t="inlineStr">
        <is>
          <t>10.2.02.10-0013</t>
        </is>
      </c>
      <c r="C199" s="380" t="inlineStr">
        <is>
          <t>Пруток круглый медный марки М3-Т, диаметром: 20 мм</t>
        </is>
      </c>
      <c r="D199" s="381" t="inlineStr">
        <is>
          <t>т</t>
        </is>
      </c>
      <c r="E199" s="321" t="n">
        <v>0.0005999999999999999</v>
      </c>
      <c r="F199" s="383" t="n">
        <v>71640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9">
      <c r="A200" s="381" t="n">
        <v>172</v>
      </c>
      <c r="B200" s="381" t="inlineStr">
        <is>
          <t>20.1.02.23-0082</t>
        </is>
      </c>
      <c r="C200" s="380" t="inlineStr">
        <is>
          <t>Перемычки гибкие, тип ПГС-50</t>
        </is>
      </c>
      <c r="D200" s="381" t="inlineStr">
        <is>
          <t>10 шт</t>
        </is>
      </c>
      <c r="E200" s="321" t="n">
        <v>1.032</v>
      </c>
      <c r="F200" s="383" t="n">
        <v>39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9">
      <c r="A201" s="381" t="n">
        <v>173</v>
      </c>
      <c r="B201" s="381" t="inlineStr">
        <is>
          <t>01.7.15.06-0111</t>
        </is>
      </c>
      <c r="C201" s="380" t="inlineStr">
        <is>
          <t>Гвозди строительные</t>
        </is>
      </c>
      <c r="D201" s="381" t="inlineStr">
        <is>
          <t>т</t>
        </is>
      </c>
      <c r="E201" s="321" t="n">
        <v>0.0033</v>
      </c>
      <c r="F201" s="383" t="n">
        <v>11978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9">
      <c r="A202" s="381" t="n">
        <v>174</v>
      </c>
      <c r="B202" s="381" t="inlineStr">
        <is>
          <t>101-0324</t>
        </is>
      </c>
      <c r="C202" s="380" t="inlineStr">
        <is>
          <t>Кислород технический: газообразный</t>
        </is>
      </c>
      <c r="D202" s="381" t="inlineStr">
        <is>
          <t>м3</t>
        </is>
      </c>
      <c r="E202" s="321" t="n">
        <v>5.96</v>
      </c>
      <c r="F202" s="383" t="n">
        <v>6.22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38.25" customFormat="1" customHeight="1" s="339">
      <c r="A203" s="381" t="n">
        <v>175</v>
      </c>
      <c r="B203" s="381" t="inlineStr">
        <is>
          <t>102-0008</t>
        </is>
      </c>
      <c r="C203" s="380" t="inlineStr">
        <is>
          <t>Лесоматериалы круглые хвойных пород для строительства диаметром 14-24 см, длиной 3-6,5 м</t>
        </is>
      </c>
      <c r="D203" s="381" t="inlineStr">
        <is>
          <t>м3</t>
        </is>
      </c>
      <c r="E203" s="321" t="n">
        <v>0.0622</v>
      </c>
      <c r="F203" s="383" t="n">
        <v>558.33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14.25" customFormat="1" customHeight="1" s="339">
      <c r="A204" s="381" t="n">
        <v>176</v>
      </c>
      <c r="B204" s="381" t="inlineStr">
        <is>
          <t>101-2467</t>
        </is>
      </c>
      <c r="C204" s="380" t="inlineStr">
        <is>
          <t>Растворитель марки: Р-4</t>
        </is>
      </c>
      <c r="D204" s="381" t="inlineStr">
        <is>
          <t>т</t>
        </is>
      </c>
      <c r="E204" s="321" t="n">
        <v>0.0032</v>
      </c>
      <c r="F204" s="383" t="n">
        <v>9420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9">
      <c r="A205" s="381" t="n">
        <v>177</v>
      </c>
      <c r="B205" s="381" t="inlineStr">
        <is>
          <t>07.2.01.01-0003</t>
        </is>
      </c>
      <c r="C205" s="38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81" t="inlineStr">
        <is>
          <t>т</t>
        </is>
      </c>
      <c r="E205" s="321" t="n">
        <v>0.003</v>
      </c>
      <c r="F205" s="383" t="n">
        <v>9670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14.25" customFormat="1" customHeight="1" s="339">
      <c r="A206" s="381" t="n">
        <v>178</v>
      </c>
      <c r="B206" s="381" t="inlineStr">
        <is>
          <t>101-1805</t>
        </is>
      </c>
      <c r="C206" s="380" t="inlineStr">
        <is>
          <t>Гвозди строительные</t>
        </is>
      </c>
      <c r="D206" s="381" t="inlineStr">
        <is>
          <t>т</t>
        </is>
      </c>
      <c r="E206" s="321" t="n">
        <v>0.0024</v>
      </c>
      <c r="F206" s="383" t="n">
        <v>11978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9">
      <c r="A207" s="381" t="n">
        <v>179</v>
      </c>
      <c r="B207" s="381" t="inlineStr">
        <is>
          <t>01.7.02.07-0011</t>
        </is>
      </c>
      <c r="C207" s="380" t="inlineStr">
        <is>
          <t>Прессшпан листовой, марки А</t>
        </is>
      </c>
      <c r="D207" s="381" t="inlineStr">
        <is>
          <t>кг</t>
        </is>
      </c>
      <c r="E207" s="321" t="n">
        <v>0.6</v>
      </c>
      <c r="F207" s="383" t="n">
        <v>47.57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25.5" customFormat="1" customHeight="1" s="339">
      <c r="A208" s="381" t="n">
        <v>180</v>
      </c>
      <c r="B208" s="381" t="inlineStr">
        <is>
          <t>01.2.01.02-0054</t>
        </is>
      </c>
      <c r="C208" s="380" t="inlineStr">
        <is>
          <t>Битумы нефтяные строительные марки: БН-90/10</t>
        </is>
      </c>
      <c r="D208" s="381" t="inlineStr">
        <is>
          <t>т</t>
        </is>
      </c>
      <c r="E208" s="321" t="n">
        <v>0.0198</v>
      </c>
      <c r="F208" s="383" t="n">
        <v>1383.1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9">
      <c r="A209" s="381" t="n">
        <v>181</v>
      </c>
      <c r="B209" s="381" t="inlineStr">
        <is>
          <t>101-2562</t>
        </is>
      </c>
      <c r="C209" s="380" t="inlineStr">
        <is>
          <t>Флюс: АН-47</t>
        </is>
      </c>
      <c r="D209" s="381" t="inlineStr">
        <is>
          <t>т</t>
        </is>
      </c>
      <c r="E209" s="321" t="n">
        <v>0.0045</v>
      </c>
      <c r="F209" s="383" t="n">
        <v>6000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9">
      <c r="A210" s="381" t="n">
        <v>182</v>
      </c>
      <c r="B210" s="381" t="inlineStr">
        <is>
          <t>101-1668</t>
        </is>
      </c>
      <c r="C210" s="380" t="inlineStr">
        <is>
          <t>Рогожа</t>
        </is>
      </c>
      <c r="D210" s="381" t="inlineStr">
        <is>
          <t>м2</t>
        </is>
      </c>
      <c r="E210" s="321" t="n">
        <v>2.515</v>
      </c>
      <c r="F210" s="383" t="n">
        <v>10.2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14.25" customFormat="1" customHeight="1" s="339">
      <c r="A211" s="381" t="n">
        <v>183</v>
      </c>
      <c r="B211" s="381" t="inlineStr">
        <is>
          <t>113-0021</t>
        </is>
      </c>
      <c r="C211" s="380" t="inlineStr">
        <is>
          <t>Грунтовка: ГФ-021 красно-коричневая</t>
        </is>
      </c>
      <c r="D211" s="381" t="inlineStr">
        <is>
          <t>т</t>
        </is>
      </c>
      <c r="E211" s="321" t="n">
        <v>0.0016</v>
      </c>
      <c r="F211" s="383" t="n">
        <v>15620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9">
      <c r="A212" s="381" t="n">
        <v>184</v>
      </c>
      <c r="B212" s="381" t="inlineStr">
        <is>
          <t>01.7.15.06-0121</t>
        </is>
      </c>
      <c r="C212" s="380" t="inlineStr">
        <is>
          <t>Гвозди строительные с плоской головкой: 1,6x50 мм</t>
        </is>
      </c>
      <c r="D212" s="381" t="inlineStr">
        <is>
          <t>т</t>
        </is>
      </c>
      <c r="E212" s="321" t="n">
        <v>0.0024</v>
      </c>
      <c r="F212" s="383" t="n">
        <v>8475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9">
      <c r="A213" s="381" t="n">
        <v>185</v>
      </c>
      <c r="B213" s="381" t="inlineStr">
        <is>
          <t>101-0797</t>
        </is>
      </c>
      <c r="C213" s="380" t="inlineStr">
        <is>
          <t>Проволока горячекатаная в мотках, диаметром 6,3-6,5 мм</t>
        </is>
      </c>
      <c r="D213" s="381" t="inlineStr">
        <is>
          <t>т</t>
        </is>
      </c>
      <c r="E213" s="321" t="n">
        <v>0.0044</v>
      </c>
      <c r="F213" s="383" t="n">
        <v>4455.2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14.25" customFormat="1" customHeight="1" s="339">
      <c r="A214" s="381" t="n">
        <v>186</v>
      </c>
      <c r="B214" s="381" t="inlineStr">
        <is>
          <t>101-0309</t>
        </is>
      </c>
      <c r="C214" s="380" t="inlineStr">
        <is>
          <t>Канаты пеньковые пропитанные</t>
        </is>
      </c>
      <c r="D214" s="381" t="inlineStr">
        <is>
          <t>т</t>
        </is>
      </c>
      <c r="E214" s="321" t="n">
        <v>0.0005</v>
      </c>
      <c r="F214" s="383" t="n">
        <v>37900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9">
      <c r="A215" s="381" t="n">
        <v>187</v>
      </c>
      <c r="B215" s="381" t="inlineStr">
        <is>
          <t>408-0122</t>
        </is>
      </c>
      <c r="C215" s="380" t="inlineStr">
        <is>
          <t>Песок природный для строительных: работ средний</t>
        </is>
      </c>
      <c r="D215" s="381" t="inlineStr">
        <is>
          <t>м3</t>
        </is>
      </c>
      <c r="E215" s="321" t="n">
        <v>0.3328</v>
      </c>
      <c r="F215" s="383" t="n">
        <v>55.26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9">
      <c r="A216" s="381" t="n">
        <v>188</v>
      </c>
      <c r="B216" s="381" t="inlineStr">
        <is>
          <t>01.7.07.20-0002</t>
        </is>
      </c>
      <c r="C216" s="380" t="inlineStr">
        <is>
          <t>Тальк молотый, сорт I</t>
        </is>
      </c>
      <c r="D216" s="381" t="inlineStr">
        <is>
          <t>т</t>
        </is>
      </c>
      <c r="E216" s="321" t="n">
        <v>0.0098</v>
      </c>
      <c r="F216" s="383" t="n">
        <v>1820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38.25" customFormat="1" customHeight="1" s="339">
      <c r="A217" s="381" t="n">
        <v>189</v>
      </c>
      <c r="B217" s="381" t="inlineStr">
        <is>
          <t>01.7.06.05-0041</t>
        </is>
      </c>
      <c r="C217" s="380" t="inlineStr">
        <is>
          <t>Лента изоляционная прорезиненная односторонняя ширина 20 мм, толщина 0,25-0,35 мм</t>
        </is>
      </c>
      <c r="D217" s="381" t="inlineStr">
        <is>
          <t>кг</t>
        </is>
      </c>
      <c r="E217" s="321" t="n">
        <v>0.5264</v>
      </c>
      <c r="F217" s="383" t="n">
        <v>30.4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38.25" customFormat="1" customHeight="1" s="339">
      <c r="A218" s="381" t="n">
        <v>190</v>
      </c>
      <c r="B218" s="381" t="inlineStr">
        <is>
          <t>02.2.05.04-0093</t>
        </is>
      </c>
      <c r="C218" s="380" t="inlineStr">
        <is>
          <t>Щебень из природного камня для строительных работ марка: 800, фракция 20-40 мм</t>
        </is>
      </c>
      <c r="D218" s="381" t="inlineStr">
        <is>
          <t>м3</t>
        </is>
      </c>
      <c r="E218" s="321" t="n">
        <v>0.1404</v>
      </c>
      <c r="F218" s="383" t="n">
        <v>108.4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9">
      <c r="A219" s="381" t="n">
        <v>191</v>
      </c>
      <c r="B219" s="381" t="inlineStr">
        <is>
          <t>101-2611</t>
        </is>
      </c>
      <c r="C219" s="380" t="inlineStr">
        <is>
          <t>Опалубка металлическая</t>
        </is>
      </c>
      <c r="D219" s="381" t="inlineStr">
        <is>
          <t>т</t>
        </is>
      </c>
      <c r="E219" s="321" t="n">
        <v>0.0035</v>
      </c>
      <c r="F219" s="383" t="n">
        <v>3938.2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25.5" customFormat="1" customHeight="1" s="339">
      <c r="A220" s="381" t="n">
        <v>192</v>
      </c>
      <c r="B220" s="381" t="inlineStr">
        <is>
          <t>10.3.02.03-0011</t>
        </is>
      </c>
      <c r="C220" s="380" t="inlineStr">
        <is>
          <t>Припои оловянно-свинцовые бессурьмянистые марки: ПОС30</t>
        </is>
      </c>
      <c r="D220" s="381" t="inlineStr">
        <is>
          <t>кг</t>
        </is>
      </c>
      <c r="E220" s="321" t="n">
        <v>0.2</v>
      </c>
      <c r="F220" s="383" t="n">
        <v>68.05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9">
      <c r="A221" s="381" t="n">
        <v>193</v>
      </c>
      <c r="B221" s="381" t="inlineStr">
        <is>
          <t>01.7.06.12-0004</t>
        </is>
      </c>
      <c r="C221" s="380" t="inlineStr">
        <is>
          <t>Лента киперная 40 мм</t>
        </is>
      </c>
      <c r="D221" s="381" t="inlineStr">
        <is>
          <t>100 м</t>
        </is>
      </c>
      <c r="E221" s="321" t="n">
        <v>0.14</v>
      </c>
      <c r="F221" s="383" t="n">
        <v>94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9">
      <c r="A222" s="381" t="n">
        <v>194</v>
      </c>
      <c r="B222" s="381" t="inlineStr">
        <is>
          <t>01.3.02.02-0001</t>
        </is>
      </c>
      <c r="C222" s="380" t="inlineStr">
        <is>
          <t>Аргон газообразный, сорт: I</t>
        </is>
      </c>
      <c r="D222" s="381" t="inlineStr">
        <is>
          <t>м3</t>
        </is>
      </c>
      <c r="E222" s="321" t="n">
        <v>0.66</v>
      </c>
      <c r="F222" s="383" t="n">
        <v>17.86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14.25" customFormat="1" customHeight="1" s="339">
      <c r="A223" s="381" t="n">
        <v>195</v>
      </c>
      <c r="B223" s="381" t="inlineStr">
        <is>
          <t>101-2278</t>
        </is>
      </c>
      <c r="C223" s="380" t="inlineStr">
        <is>
          <t>Пропан-бутан, смесь техническая</t>
        </is>
      </c>
      <c r="D223" s="381" t="inlineStr">
        <is>
          <t>кг</t>
        </is>
      </c>
      <c r="E223" s="321" t="n">
        <v>1.862</v>
      </c>
      <c r="F223" s="383" t="n">
        <v>6.09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9">
      <c r="A224" s="381" t="n">
        <v>196</v>
      </c>
      <c r="B224" s="381" t="inlineStr">
        <is>
          <t>20.2.01.05-0003</t>
        </is>
      </c>
      <c r="C224" s="380" t="inlineStr">
        <is>
          <t>Гильза кабельная: медная ГМ 6</t>
        </is>
      </c>
      <c r="D224" s="381" t="inlineStr">
        <is>
          <t>100 шт</t>
        </is>
      </c>
      <c r="E224" s="321" t="n">
        <v>0.102</v>
      </c>
      <c r="F224" s="383" t="n">
        <v>110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25.5" customFormat="1" customHeight="1" s="339">
      <c r="A225" s="381" t="n">
        <v>197</v>
      </c>
      <c r="B225" s="381" t="inlineStr">
        <is>
          <t>101-0322</t>
        </is>
      </c>
      <c r="C225" s="380" t="inlineStr">
        <is>
          <t>Керосин для технических целей марок КТ-1, КТ-2</t>
        </is>
      </c>
      <c r="D225" s="381" t="inlineStr">
        <is>
          <t>т</t>
        </is>
      </c>
      <c r="E225" s="321" t="n">
        <v>0.004</v>
      </c>
      <c r="F225" s="383" t="n">
        <v>2606.9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9">
      <c r="A226" s="381" t="n">
        <v>198</v>
      </c>
      <c r="B226" s="381" t="inlineStr">
        <is>
          <t>402-0064</t>
        </is>
      </c>
      <c r="C226" s="380" t="inlineStr">
        <is>
          <t>Раствор асбоцементный</t>
        </is>
      </c>
      <c r="D226" s="381" t="inlineStr">
        <is>
          <t>м3</t>
        </is>
      </c>
      <c r="E226" s="321" t="n">
        <v>0.025</v>
      </c>
      <c r="F226" s="383" t="n">
        <v>395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38.25" customFormat="1" customHeight="1" s="339">
      <c r="A227" s="381" t="n">
        <v>199</v>
      </c>
      <c r="B227" s="381" t="inlineStr">
        <is>
          <t>102-0023</t>
        </is>
      </c>
      <c r="C227" s="380" t="inlineStr">
        <is>
          <t>Бруски обрезные хвойных пород длиной: 4-6,5 м, шириной 75-150 мм, толщиной 40-75 мм, I сорта</t>
        </is>
      </c>
      <c r="D227" s="381" t="inlineStr">
        <is>
          <t>м3</t>
        </is>
      </c>
      <c r="E227" s="321" t="n">
        <v>0.0053</v>
      </c>
      <c r="F227" s="383" t="n">
        <v>1700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9">
      <c r="A228" s="381" t="n">
        <v>200</v>
      </c>
      <c r="B228" s="381" t="inlineStr">
        <is>
          <t>14.1.02.01-0002</t>
        </is>
      </c>
      <c r="C228" s="380" t="inlineStr">
        <is>
          <t>Клей БМК-5к</t>
        </is>
      </c>
      <c r="D228" s="381" t="inlineStr">
        <is>
          <t>кг</t>
        </is>
      </c>
      <c r="E228" s="321" t="n">
        <v>0.32</v>
      </c>
      <c r="F228" s="383" t="n">
        <v>25.8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14.25" customFormat="1" customHeight="1" s="339">
      <c r="A229" s="381" t="n">
        <v>201</v>
      </c>
      <c r="B229" s="381" t="inlineStr">
        <is>
          <t>14.5.09.02-0002</t>
        </is>
      </c>
      <c r="C229" s="380" t="inlineStr">
        <is>
          <t>Ксилол нефтяной марки А</t>
        </is>
      </c>
      <c r="D229" s="381" t="inlineStr">
        <is>
          <t>т</t>
        </is>
      </c>
      <c r="E229" s="321" t="n">
        <v>0.001</v>
      </c>
      <c r="F229" s="383" t="n">
        <v>7640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9">
      <c r="A230" s="381" t="n">
        <v>202</v>
      </c>
      <c r="B230" s="381" t="inlineStr">
        <is>
          <t>01.7.15.03-0041</t>
        </is>
      </c>
      <c r="C230" s="380" t="inlineStr">
        <is>
          <t>Болты с гайками и шайбами строительные</t>
        </is>
      </c>
      <c r="D230" s="381" t="inlineStr">
        <is>
          <t>т</t>
        </is>
      </c>
      <c r="E230" s="321" t="n">
        <v>0.0008</v>
      </c>
      <c r="F230" s="383" t="n">
        <v>9040.01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9">
      <c r="A231" s="381" t="n">
        <v>203</v>
      </c>
      <c r="B231" s="381" t="inlineStr">
        <is>
          <t>101-0623</t>
        </is>
      </c>
      <c r="C231" s="380" t="inlineStr">
        <is>
          <t>Мыло твердое хозяйственное 72%</t>
        </is>
      </c>
      <c r="D231" s="381" t="inlineStr">
        <is>
          <t>шт.</t>
        </is>
      </c>
      <c r="E231" s="321" t="n">
        <v>1.49</v>
      </c>
      <c r="F231" s="383" t="n">
        <v>4.5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38.25" customFormat="1" customHeight="1" s="339">
      <c r="A232" s="381" t="n">
        <v>204</v>
      </c>
      <c r="B232" s="381" t="inlineStr">
        <is>
          <t>102-0053</t>
        </is>
      </c>
      <c r="C232" s="380" t="inlineStr">
        <is>
          <t>Доски обрезные хвойных пород длиной: 4-6,5 м, шириной 75-150 мм, толщиной 25 мм, III сорта</t>
        </is>
      </c>
      <c r="D232" s="381" t="inlineStr">
        <is>
          <t>м3</t>
        </is>
      </c>
      <c r="E232" s="321" t="n">
        <v>0.0057</v>
      </c>
      <c r="F232" s="383" t="n">
        <v>1100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9">
      <c r="A233" s="381" t="n">
        <v>205</v>
      </c>
      <c r="B233" s="381" t="inlineStr">
        <is>
          <t>405-0253</t>
        </is>
      </c>
      <c r="C233" s="380" t="inlineStr">
        <is>
          <t>Известь строительная: негашеная комовая, сорт I</t>
        </is>
      </c>
      <c r="D233" s="381" t="inlineStr">
        <is>
          <t>т</t>
        </is>
      </c>
      <c r="E233" s="321" t="n">
        <v>0.008500000000000001</v>
      </c>
      <c r="F233" s="383" t="n">
        <v>734.5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14.25" customFormat="1" customHeight="1" s="339">
      <c r="A234" s="381" t="n">
        <v>206</v>
      </c>
      <c r="B234" s="381" t="inlineStr">
        <is>
          <t>20.2.02.01-0019</t>
        </is>
      </c>
      <c r="C234" s="380" t="inlineStr">
        <is>
          <t>Втулки изолирующие</t>
        </is>
      </c>
      <c r="D234" s="381" t="inlineStr">
        <is>
          <t>1000 шт</t>
        </is>
      </c>
      <c r="E234" s="321" t="n">
        <v>0.02</v>
      </c>
      <c r="F234" s="383" t="n">
        <v>270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63.75" customFormat="1" customHeight="1" s="339">
      <c r="A235" s="381" t="n">
        <v>207</v>
      </c>
      <c r="B235" s="381" t="inlineStr">
        <is>
          <t>508-0097</t>
        </is>
      </c>
      <c r="C235" s="38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81" t="inlineStr">
        <is>
          <t>10 м</t>
        </is>
      </c>
      <c r="E235" s="321" t="n">
        <v>0.09950000000000001</v>
      </c>
      <c r="F235" s="383" t="n">
        <v>50.24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14.25" customFormat="1" customHeight="1" s="339">
      <c r="A236" s="381" t="n">
        <v>208</v>
      </c>
      <c r="B236" s="381" t="inlineStr">
        <is>
          <t>14.5.09.11-0101</t>
        </is>
      </c>
      <c r="C236" s="380" t="inlineStr">
        <is>
          <t>Уайт-спирит</t>
        </is>
      </c>
      <c r="D236" s="381" t="inlineStr">
        <is>
          <t>т</t>
        </is>
      </c>
      <c r="E236" s="321" t="n">
        <v>0.0007</v>
      </c>
      <c r="F236" s="383" t="n">
        <v>6667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14.25" customFormat="1" customHeight="1" s="339">
      <c r="A237" s="381" t="n">
        <v>209</v>
      </c>
      <c r="B237" s="381" t="inlineStr">
        <is>
          <t>20.2.02.01-0012</t>
        </is>
      </c>
      <c r="C237" s="380" t="inlineStr">
        <is>
          <t>Втулки В22</t>
        </is>
      </c>
      <c r="D237" s="381" t="inlineStr">
        <is>
          <t>1000 шт</t>
        </is>
      </c>
      <c r="E237" s="321" t="n">
        <v>0.0249</v>
      </c>
      <c r="F237" s="383" t="n">
        <v>119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9">
      <c r="A238" s="381" t="n">
        <v>210</v>
      </c>
      <c r="B238" s="381" t="inlineStr">
        <is>
          <t>01.7.15.07-0014</t>
        </is>
      </c>
      <c r="C238" s="380" t="inlineStr">
        <is>
          <t>Дюбели распорные полипропиленовые</t>
        </is>
      </c>
      <c r="D238" s="381" t="inlineStr">
        <is>
          <t>100 шт</t>
        </is>
      </c>
      <c r="E238" s="321" t="n">
        <v>0.0328</v>
      </c>
      <c r="F238" s="383" t="n">
        <v>86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25.5" customFormat="1" customHeight="1" s="339">
      <c r="A239" s="381" t="n">
        <v>211</v>
      </c>
      <c r="B239" s="381" t="inlineStr">
        <is>
          <t>03.1.02.03-0011</t>
        </is>
      </c>
      <c r="C239" s="380" t="inlineStr">
        <is>
          <t>Известь строительная: негашеная комовая, сорт I</t>
        </is>
      </c>
      <c r="D239" s="381" t="inlineStr">
        <is>
          <t>т</t>
        </is>
      </c>
      <c r="E239" s="321" t="n">
        <v>0.0035</v>
      </c>
      <c r="F239" s="383" t="n">
        <v>734.5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14.25" customFormat="1" customHeight="1" s="339">
      <c r="A240" s="381" t="n">
        <v>212</v>
      </c>
      <c r="B240" s="381" t="inlineStr">
        <is>
          <t>08.3.11.01-0091</t>
        </is>
      </c>
      <c r="C240" s="380" t="inlineStr">
        <is>
          <t>Швеллеры № 40 из стали марки: Ст0</t>
        </is>
      </c>
      <c r="D240" s="381" t="inlineStr">
        <is>
          <t>т</t>
        </is>
      </c>
      <c r="E240" s="321" t="n">
        <v>0.0005</v>
      </c>
      <c r="F240" s="383" t="n">
        <v>4920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9">
      <c r="A241" s="381" t="n">
        <v>213</v>
      </c>
      <c r="B241" s="381" t="inlineStr">
        <is>
          <t>22.2.02.11-0051</t>
        </is>
      </c>
      <c r="C241" s="380" t="inlineStr">
        <is>
          <t>Гайки установочные заземляющие</t>
        </is>
      </c>
      <c r="D241" s="381" t="inlineStr">
        <is>
          <t>100 шт</t>
        </is>
      </c>
      <c r="E241" s="321" t="n">
        <v>0.026</v>
      </c>
      <c r="F241" s="383" t="n">
        <v>88.5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9">
      <c r="A242" s="381" t="n">
        <v>214</v>
      </c>
      <c r="B242" s="381" t="inlineStr">
        <is>
          <t>14.5.09.07-0029</t>
        </is>
      </c>
      <c r="C242" s="380" t="inlineStr">
        <is>
          <t>Растворитель марки: Р-4</t>
        </is>
      </c>
      <c r="D242" s="381" t="inlineStr">
        <is>
          <t>т</t>
        </is>
      </c>
      <c r="E242" s="321" t="n">
        <v>0.0002</v>
      </c>
      <c r="F242" s="383" t="n">
        <v>9420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9">
      <c r="A243" s="381" t="n">
        <v>215</v>
      </c>
      <c r="B243" s="381" t="inlineStr">
        <is>
          <t>01.7.15.07-0031</t>
        </is>
      </c>
      <c r="C243" s="380" t="inlineStr">
        <is>
          <t>Дюбели распорные с гайкой</t>
        </is>
      </c>
      <c r="D243" s="381" t="inlineStr">
        <is>
          <t>100 шт</t>
        </is>
      </c>
      <c r="E243" s="321" t="n">
        <v>0.0126</v>
      </c>
      <c r="F243" s="383" t="n">
        <v>110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9">
      <c r="A244" s="381" t="n">
        <v>216</v>
      </c>
      <c r="B244" s="381" t="inlineStr">
        <is>
          <t>03.2.01.01-0003</t>
        </is>
      </c>
      <c r="C244" s="380" t="inlineStr">
        <is>
          <t>Портландцемент общестроительного назначения бездобавочный, марки: 500</t>
        </is>
      </c>
      <c r="D244" s="381" t="inlineStr">
        <is>
          <t>т</t>
        </is>
      </c>
      <c r="E244" s="321" t="n">
        <v>0.0028</v>
      </c>
      <c r="F244" s="383" t="n">
        <v>480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9">
      <c r="A245" s="381" t="n">
        <v>217</v>
      </c>
      <c r="B245" s="381" t="inlineStr">
        <is>
          <t>20.2.02.02-0011</t>
        </is>
      </c>
      <c r="C245" s="380" t="inlineStr">
        <is>
          <t>Заглушки</t>
        </is>
      </c>
      <c r="D245" s="381" t="inlineStr">
        <is>
          <t>10 шт</t>
        </is>
      </c>
      <c r="E245" s="321" t="n">
        <v>0.0408</v>
      </c>
      <c r="F245" s="383" t="n">
        <v>19.9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14.25" customFormat="1" customHeight="1" s="339">
      <c r="A246" s="381" t="n">
        <v>218</v>
      </c>
      <c r="B246" s="381" t="inlineStr">
        <is>
          <t>14.4.03.03-0002</t>
        </is>
      </c>
      <c r="C246" s="380" t="inlineStr">
        <is>
          <t>Лак битумный: БТ-123</t>
        </is>
      </c>
      <c r="D246" s="381" t="inlineStr">
        <is>
          <t>т</t>
        </is>
      </c>
      <c r="E246" s="321" t="n">
        <v>0.0001</v>
      </c>
      <c r="F246" s="383" t="n">
        <v>7826.9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51" customFormat="1" customHeight="1" s="339">
      <c r="A247" s="381" t="n">
        <v>219</v>
      </c>
      <c r="B247" s="381" t="inlineStr">
        <is>
          <t>07.2.07.12-0020</t>
        </is>
      </c>
      <c r="C247" s="38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81" t="inlineStr">
        <is>
          <t>т</t>
        </is>
      </c>
      <c r="E247" s="321" t="n">
        <v>0.0001</v>
      </c>
      <c r="F247" s="383" t="n">
        <v>7712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25.5" customFormat="1" customHeight="1" s="339">
      <c r="A248" s="381" t="n">
        <v>220</v>
      </c>
      <c r="B248" s="381" t="inlineStr">
        <is>
          <t>03.2.01.01-0001</t>
        </is>
      </c>
      <c r="C248" s="380" t="inlineStr">
        <is>
          <t>Портландцемент общестроительного назначения бездобавочный, марки: 400</t>
        </is>
      </c>
      <c r="D248" s="381" t="inlineStr">
        <is>
          <t>т</t>
        </is>
      </c>
      <c r="E248" s="321" t="n">
        <v>0.0017</v>
      </c>
      <c r="F248" s="383" t="n">
        <v>412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9">
      <c r="A249" s="381" t="n">
        <v>221</v>
      </c>
      <c r="B249" s="381" t="inlineStr">
        <is>
          <t>01.7.06.11-0021</t>
        </is>
      </c>
      <c r="C249" s="380" t="inlineStr">
        <is>
          <t>Лента ФУМ</t>
        </is>
      </c>
      <c r="D249" s="381" t="inlineStr">
        <is>
          <t>кг</t>
        </is>
      </c>
      <c r="E249" s="321" t="n">
        <v>0.0012</v>
      </c>
      <c r="F249" s="383" t="n">
        <v>444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38.25" customFormat="1" customHeight="1" s="339">
      <c r="A250" s="381" t="n">
        <v>222</v>
      </c>
      <c r="B250" s="381" t="inlineStr">
        <is>
          <t>11.1.03.01-0077</t>
        </is>
      </c>
      <c r="C250" s="380" t="inlineStr">
        <is>
          <t>Бруски обрезные хвойных пород длиной: 4-6,5 м, шириной 75-150 мм, толщиной 40-75 мм, I сорта</t>
        </is>
      </c>
      <c r="D250" s="381" t="inlineStr">
        <is>
          <t>м3</t>
        </is>
      </c>
      <c r="E250" s="321" t="n">
        <v>0.0003</v>
      </c>
      <c r="F250" s="383" t="n">
        <v>1700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14.25" customFormat="1" customHeight="1" s="339">
      <c r="A251" s="381" t="n">
        <v>223</v>
      </c>
      <c r="B251" s="381" t="inlineStr">
        <is>
          <t>01.7.11.07-0227</t>
        </is>
      </c>
      <c r="C251" s="380" t="inlineStr">
        <is>
          <t>Электроды: УОНИ 13/45</t>
        </is>
      </c>
      <c r="D251" s="381" t="inlineStr">
        <is>
          <t>кг</t>
        </is>
      </c>
      <c r="E251" s="321" t="n">
        <v>0.022</v>
      </c>
      <c r="F251" s="383" t="n">
        <v>15.26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63.75" customFormat="1" customHeight="1" s="339">
      <c r="A252" s="381" t="n">
        <v>224</v>
      </c>
      <c r="B252" s="381" t="inlineStr">
        <is>
          <t>08.2.02.11-0007</t>
        </is>
      </c>
      <c r="C252" s="38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81" t="inlineStr">
        <is>
          <t>10 м</t>
        </is>
      </c>
      <c r="E252" s="321" t="n">
        <v>0.0048</v>
      </c>
      <c r="F252" s="383" t="n">
        <v>50.24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25.5" customFormat="1" customHeight="1" s="339">
      <c r="A253" s="381" t="n">
        <v>225</v>
      </c>
      <c r="B253" s="381" t="inlineStr">
        <is>
          <t>02.3.01.02-0020</t>
        </is>
      </c>
      <c r="C253" s="380" t="inlineStr">
        <is>
          <t>Песок природный для строительных: растворов средний</t>
        </is>
      </c>
      <c r="D253" s="381" t="inlineStr">
        <is>
          <t>м3</t>
        </is>
      </c>
      <c r="E253" s="321" t="n">
        <v>0.0024</v>
      </c>
      <c r="F253" s="383" t="n">
        <v>59.99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9">
      <c r="A254" s="381" t="n">
        <v>226</v>
      </c>
      <c r="B254" s="381" t="inlineStr">
        <is>
          <t>01.7.20.08-0051</t>
        </is>
      </c>
      <c r="C254" s="380" t="inlineStr">
        <is>
          <t>Ветошь</t>
        </is>
      </c>
      <c r="D254" s="381" t="inlineStr">
        <is>
          <t>кг</t>
        </is>
      </c>
      <c r="E254" s="321" t="n">
        <v>0.041</v>
      </c>
      <c r="F254" s="383" t="n">
        <v>1.82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9">
      <c r="A255" s="381" t="n">
        <v>227</v>
      </c>
      <c r="B255" s="381" t="inlineStr">
        <is>
          <t>01.7.03.01-0001</t>
        </is>
      </c>
      <c r="C255" s="380" t="inlineStr">
        <is>
          <t>Вода</t>
        </is>
      </c>
      <c r="D255" s="381" t="inlineStr">
        <is>
          <t>м3</t>
        </is>
      </c>
      <c r="E255" s="321" t="n">
        <v>0.0106</v>
      </c>
      <c r="F255" s="383" t="n">
        <v>2.44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9">
      <c r="A256" s="381" t="n"/>
      <c r="B256" s="381" t="n"/>
      <c r="C256" s="380" t="inlineStr">
        <is>
          <t>Итого прочие материалы</t>
        </is>
      </c>
      <c r="D256" s="381" t="n"/>
      <c r="E256" s="382" t="n"/>
      <c r="F256" s="383" t="n"/>
      <c r="G256" s="323">
        <f>SUM(G93:G255)</f>
        <v/>
      </c>
      <c r="H256" s="316">
        <f>G256/$G$257</f>
        <v/>
      </c>
      <c r="I256" s="323" t="n"/>
      <c r="J256" s="323">
        <f>SUM(J93:J255)</f>
        <v/>
      </c>
    </row>
    <row r="257" ht="14.25" customFormat="1" customHeight="1" s="339">
      <c r="A257" s="381" t="n"/>
      <c r="B257" s="381" t="n"/>
      <c r="C257" s="367" t="inlineStr">
        <is>
          <t>Итого по разделу «Материалы»</t>
        </is>
      </c>
      <c r="D257" s="381" t="n"/>
      <c r="E257" s="382" t="n"/>
      <c r="F257" s="383" t="n"/>
      <c r="G257" s="323">
        <f>G92+G256</f>
        <v/>
      </c>
      <c r="H257" s="384">
        <f>G257/$G$257</f>
        <v/>
      </c>
      <c r="I257" s="323" t="n"/>
      <c r="J257" s="323">
        <f>J92+J256</f>
        <v/>
      </c>
    </row>
    <row r="258" ht="14.25" customFormat="1" customHeight="1" s="339">
      <c r="A258" s="381" t="n"/>
      <c r="B258" s="381" t="n"/>
      <c r="C258" s="380" t="inlineStr">
        <is>
          <t>ИТОГО ПО РМ</t>
        </is>
      </c>
      <c r="D258" s="381" t="n"/>
      <c r="E258" s="382" t="n"/>
      <c r="F258" s="383" t="n"/>
      <c r="G258" s="323">
        <f>G14+G76+G257</f>
        <v/>
      </c>
      <c r="H258" s="384" t="n"/>
      <c r="I258" s="323" t="n"/>
      <c r="J258" s="323">
        <f>J14+J76+J257</f>
        <v/>
      </c>
    </row>
    <row r="259" ht="14.25" customFormat="1" customHeight="1" s="339">
      <c r="A259" s="381" t="n"/>
      <c r="B259" s="381" t="n"/>
      <c r="C259" s="380" t="inlineStr">
        <is>
          <t>Накладные расходы</t>
        </is>
      </c>
      <c r="D259" s="220">
        <f>ROUND(G259/(G$16+$G$14),2)</f>
        <v/>
      </c>
      <c r="E259" s="382" t="n"/>
      <c r="F259" s="383" t="n"/>
      <c r="G259" s="323" t="n">
        <v>126481.74</v>
      </c>
      <c r="H259" s="384" t="n"/>
      <c r="I259" s="323" t="n"/>
      <c r="J259" s="323">
        <f>ROUND(D259*(J14+J16),2)</f>
        <v/>
      </c>
    </row>
    <row r="260" ht="14.25" customFormat="1" customHeight="1" s="339">
      <c r="A260" s="381" t="n"/>
      <c r="B260" s="381" t="n"/>
      <c r="C260" s="380" t="inlineStr">
        <is>
          <t>Сметная прибыль</t>
        </is>
      </c>
      <c r="D260" s="220">
        <f>ROUND(G260/(G$14+G$16),2)</f>
        <v/>
      </c>
      <c r="E260" s="382" t="n"/>
      <c r="F260" s="383" t="n"/>
      <c r="G260" s="323" t="n">
        <v>81946.58</v>
      </c>
      <c r="H260" s="384" t="n"/>
      <c r="I260" s="323" t="n"/>
      <c r="J260" s="323">
        <f>ROUND(D260*(J14+J16),2)</f>
        <v/>
      </c>
    </row>
    <row r="261" ht="14.25" customFormat="1" customHeight="1" s="339">
      <c r="A261" s="381" t="n"/>
      <c r="B261" s="381" t="n"/>
      <c r="C261" s="380" t="inlineStr">
        <is>
          <t>Итого СМР (с НР и СП)</t>
        </is>
      </c>
      <c r="D261" s="381" t="n"/>
      <c r="E261" s="382" t="n"/>
      <c r="F261" s="383" t="n"/>
      <c r="G261" s="323">
        <f>G14+G76+G257+G259+G260</f>
        <v/>
      </c>
      <c r="H261" s="384" t="n"/>
      <c r="I261" s="323" t="n"/>
      <c r="J261" s="323">
        <f>J14+J76+J257+J259+J260</f>
        <v/>
      </c>
    </row>
    <row r="262" ht="14.25" customFormat="1" customHeight="1" s="339">
      <c r="A262" s="381" t="n"/>
      <c r="B262" s="381" t="n"/>
      <c r="C262" s="380" t="inlineStr">
        <is>
          <t>ВСЕГО СМР + ОБОРУДОВАНИЕ</t>
        </is>
      </c>
      <c r="D262" s="381" t="n"/>
      <c r="E262" s="382" t="n"/>
      <c r="F262" s="383" t="n"/>
      <c r="G262" s="323">
        <f>G261+G84</f>
        <v/>
      </c>
      <c r="H262" s="384" t="n"/>
      <c r="I262" s="323" t="n"/>
      <c r="J262" s="323">
        <f>J261+J84</f>
        <v/>
      </c>
    </row>
    <row r="263" ht="34.5" customFormat="1" customHeight="1" s="339">
      <c r="A263" s="381" t="n"/>
      <c r="B263" s="381" t="n"/>
      <c r="C263" s="380" t="inlineStr">
        <is>
          <t>ИТОГО ПОКАЗАТЕЛЬ НА ЕД. ИЗМ.</t>
        </is>
      </c>
      <c r="D263" s="381" t="inlineStr">
        <is>
          <t>1 ячейка</t>
        </is>
      </c>
      <c r="E263" s="382" t="n">
        <v>2</v>
      </c>
      <c r="F263" s="383" t="n"/>
      <c r="G263" s="323">
        <f>G262/E263</f>
        <v/>
      </c>
      <c r="H263" s="384" t="n"/>
      <c r="I263" s="323" t="n"/>
      <c r="J263" s="323">
        <f>J262/E263</f>
        <v/>
      </c>
    </row>
    <row r="265" ht="14.25" customFormat="1" customHeight="1" s="339">
      <c r="A265" s="332" t="inlineStr">
        <is>
          <t>Составил ______________________    А.П. Николаева</t>
        </is>
      </c>
    </row>
    <row r="266" ht="14.25" customFormat="1" customHeight="1" s="339">
      <c r="A266" s="340" t="inlineStr">
        <is>
          <t xml:space="preserve">                         (подпись, инициалы, фамилия)</t>
        </is>
      </c>
    </row>
    <row r="267" ht="14.25" customFormat="1" customHeight="1" s="339">
      <c r="A267" s="332" t="n"/>
    </row>
    <row r="268" ht="14.25" customFormat="1" customHeight="1" s="339">
      <c r="A268" s="332" t="inlineStr">
        <is>
          <t>Проверил ______________________        А.В. Костянецкая</t>
        </is>
      </c>
    </row>
    <row r="269" ht="14.25" customFormat="1" customHeight="1" s="339">
      <c r="A269" s="34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9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J42" sqref="J42"/>
    </sheetView>
  </sheetViews>
  <sheetFormatPr baseColWidth="8" defaultRowHeight="15"/>
  <cols>
    <col width="5.7109375" customWidth="1" style="327" min="1" max="1"/>
    <col width="17.710937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4" t="inlineStr">
        <is>
          <t>Приложение №6</t>
        </is>
      </c>
    </row>
    <row r="2" ht="21.75" customHeight="1" s="327">
      <c r="A2" s="394" t="n"/>
      <c r="B2" s="394" t="n"/>
      <c r="C2" s="394" t="n"/>
      <c r="D2" s="394" t="n"/>
      <c r="E2" s="394" t="n"/>
      <c r="F2" s="394" t="n"/>
      <c r="G2" s="394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Ячейка двухобмоточного трансформатора Т110/НН, мощность 32 МВА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.2" customHeight="1" s="327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81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27">
      <c r="A9" s="268" t="n"/>
      <c r="B9" s="380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81" t="n"/>
      <c r="B10" s="367" t="n"/>
      <c r="C10" s="380" t="inlineStr">
        <is>
          <t>ИТОГО ИНЖЕНЕРНОЕ ОБОРУДОВАНИЕ</t>
        </is>
      </c>
      <c r="D10" s="367" t="n"/>
      <c r="E10" s="148" t="n"/>
      <c r="F10" s="383" t="n"/>
      <c r="G10" s="383" t="n">
        <v>0</v>
      </c>
    </row>
    <row r="11">
      <c r="A11" s="381" t="n"/>
      <c r="B11" s="380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3" customHeight="1" s="327">
      <c r="A12" s="381" t="n">
        <v>1</v>
      </c>
      <c r="B12" s="380">
        <f>'Прил.5 Расчет СМР и ОБ'!B79</f>
        <v/>
      </c>
      <c r="C12" s="380">
        <f>'Прил.5 Расчет СМР и ОБ'!C79</f>
        <v/>
      </c>
      <c r="D12" s="381">
        <f>'Прил.5 Расчет СМР и ОБ'!D79</f>
        <v/>
      </c>
      <c r="E12" s="321">
        <f>'Прил.5 Расчет СМР и ОБ'!E79</f>
        <v/>
      </c>
      <c r="F12" s="383">
        <f>'Прил.5 Расчет СМР и ОБ'!F79</f>
        <v/>
      </c>
      <c r="G12" s="323">
        <f>ROUND(E12*F12,2)</f>
        <v/>
      </c>
    </row>
    <row r="13" ht="33" customHeight="1" s="327">
      <c r="A13" s="381" t="n">
        <v>2</v>
      </c>
      <c r="B13" s="380">
        <f>'Прил.5 Расчет СМР и ОБ'!B81</f>
        <v/>
      </c>
      <c r="C13" s="380">
        <f>'Прил.5 Расчет СМР и ОБ'!C81</f>
        <v/>
      </c>
      <c r="D13" s="381" t="inlineStr">
        <is>
          <t>1 фазн. компл.</t>
        </is>
      </c>
      <c r="E13" s="321">
        <f>'Прил.5 Расчет СМР и ОБ'!E81</f>
        <v/>
      </c>
      <c r="F13" s="383">
        <f>'Прил.5 Расчет СМР и ОБ'!F81</f>
        <v/>
      </c>
      <c r="G13" s="323">
        <f>ROUND(E13*F13,2)</f>
        <v/>
      </c>
    </row>
    <row r="14" ht="33" customHeight="1" s="327">
      <c r="A14" s="381" t="n">
        <v>6</v>
      </c>
      <c r="B14" s="380">
        <f>'Прил.5 Расчет СМР и ОБ'!B82</f>
        <v/>
      </c>
      <c r="C14" s="380">
        <f>'Прил.5 Расчет СМР и ОБ'!C82</f>
        <v/>
      </c>
      <c r="D14" s="381" t="inlineStr">
        <is>
          <t>1 фазн. компл.</t>
        </is>
      </c>
      <c r="E14" s="321">
        <f>'Прил.5 Расчет СМР и ОБ'!E82</f>
        <v/>
      </c>
      <c r="F14" s="383">
        <f>'Прил.5 Расчет СМР и ОБ'!F82</f>
        <v/>
      </c>
      <c r="G14" s="323">
        <f>ROUND(E14*F14,2)</f>
        <v/>
      </c>
    </row>
    <row r="15" ht="25.5" customHeight="1" s="327">
      <c r="A15" s="381" t="n"/>
      <c r="B15" s="380" t="n"/>
      <c r="C15" s="380" t="inlineStr">
        <is>
          <t>ИТОГО ТЕХНОЛОГИЧЕСКОЕ ОБОРУДОВАНИЕ</t>
        </is>
      </c>
      <c r="D15" s="380" t="n"/>
      <c r="E15" s="398" t="n"/>
      <c r="F15" s="383" t="n"/>
      <c r="G15" s="323">
        <f>SUM(G12:G14)</f>
        <v/>
      </c>
    </row>
    <row r="16" ht="19.5" customHeight="1" s="327">
      <c r="A16" s="381" t="n"/>
      <c r="B16" s="380" t="n"/>
      <c r="C16" s="380" t="inlineStr">
        <is>
          <t>Всего по разделу «Оборудование»</t>
        </is>
      </c>
      <c r="D16" s="380" t="n"/>
      <c r="E16" s="398" t="n"/>
      <c r="F16" s="383" t="n"/>
      <c r="G16" s="323">
        <f>G10+G15</f>
        <v/>
      </c>
    </row>
    <row r="17">
      <c r="A17" s="337" t="n"/>
      <c r="B17" s="338" t="n"/>
      <c r="C17" s="337" t="n"/>
      <c r="D17" s="337" t="n"/>
      <c r="E17" s="337" t="n"/>
      <c r="F17" s="337" t="n"/>
      <c r="G17" s="337" t="n"/>
    </row>
    <row r="18">
      <c r="A18" s="332" t="inlineStr">
        <is>
          <t>Составил ______________________    А.П. Николаева</t>
        </is>
      </c>
      <c r="B18" s="339" t="n"/>
      <c r="C18" s="339" t="n"/>
      <c r="D18" s="337" t="n"/>
      <c r="E18" s="337" t="n"/>
      <c r="F18" s="337" t="n"/>
      <c r="G18" s="337" t="n"/>
    </row>
    <row r="19">
      <c r="A19" s="340" t="inlineStr">
        <is>
          <t xml:space="preserve">                         (подпись, инициалы, фамилия)</t>
        </is>
      </c>
      <c r="B19" s="339" t="n"/>
      <c r="C19" s="339" t="n"/>
      <c r="D19" s="337" t="n"/>
      <c r="E19" s="337" t="n"/>
      <c r="F19" s="337" t="n"/>
      <c r="G19" s="337" t="n"/>
    </row>
    <row r="20">
      <c r="A20" s="332" t="n"/>
      <c r="B20" s="339" t="n"/>
      <c r="C20" s="339" t="n"/>
      <c r="D20" s="337" t="n"/>
      <c r="E20" s="337" t="n"/>
      <c r="F20" s="337" t="n"/>
      <c r="G20" s="337" t="n"/>
    </row>
    <row r="21">
      <c r="A21" s="332" t="inlineStr">
        <is>
          <t>Проверил ______________________        А.В. Костянецкая</t>
        </is>
      </c>
      <c r="B21" s="339" t="n"/>
      <c r="C21" s="339" t="n"/>
      <c r="D21" s="337" t="n"/>
      <c r="E21" s="337" t="n"/>
      <c r="F21" s="337" t="n"/>
      <c r="G21" s="337" t="n"/>
    </row>
    <row r="22">
      <c r="A22" s="340" t="inlineStr">
        <is>
          <t xml:space="preserve">                        (подпись, инициалы, фамилия)</t>
        </is>
      </c>
      <c r="B22" s="339" t="n"/>
      <c r="C22" s="339" t="n"/>
      <c r="D22" s="337" t="n"/>
      <c r="E22" s="337" t="n"/>
      <c r="F22" s="337" t="n"/>
      <c r="G22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G28" sqref="G28"/>
    </sheetView>
  </sheetViews>
  <sheetFormatPr baseColWidth="8" defaultColWidth="8.85546875" defaultRowHeight="15"/>
  <cols>
    <col width="14.42578125" customWidth="1" style="327" min="1" max="1"/>
    <col width="29.7109375" customWidth="1" style="327" min="2" max="2"/>
    <col width="39.140625" customWidth="1" style="327" min="3" max="3"/>
    <col width="44.7109375" customWidth="1" style="327" min="4" max="4"/>
    <col width="8.85546875" customWidth="1" style="327" min="5" max="5"/>
  </cols>
  <sheetData>
    <row r="1">
      <c r="B1" s="332" t="n"/>
      <c r="C1" s="332" t="n"/>
      <c r="D1" s="394" t="inlineStr">
        <is>
          <t>Приложение №7</t>
        </is>
      </c>
    </row>
    <row r="2">
      <c r="A2" s="394" t="n"/>
      <c r="B2" s="394" t="n"/>
      <c r="C2" s="394" t="n"/>
      <c r="D2" s="394" t="n"/>
    </row>
    <row r="3" ht="24.75" customHeight="1" s="327">
      <c r="A3" s="349" t="inlineStr">
        <is>
          <t>Расчет показателя УНЦ</t>
        </is>
      </c>
    </row>
    <row r="4" ht="24.75" customHeight="1" s="327">
      <c r="A4" s="349" t="n"/>
      <c r="B4" s="349" t="n"/>
      <c r="C4" s="349" t="n"/>
      <c r="D4" s="349" t="n"/>
    </row>
    <row r="5" ht="24.6" customHeight="1" s="327">
      <c r="A5" s="352" t="inlineStr">
        <is>
          <t xml:space="preserve">Наименование разрабатываемого показателя УНЦ - </t>
        </is>
      </c>
      <c r="D5" s="352">
        <f>'Прил.5 Расчет СМР и ОБ'!D6:J6</f>
        <v/>
      </c>
    </row>
    <row r="6" ht="19.9" customHeight="1" s="327">
      <c r="A6" s="352" t="inlineStr">
        <is>
          <t>Единица измерения  — 1 ячейка</t>
        </is>
      </c>
      <c r="D6" s="352" t="n"/>
    </row>
    <row r="7">
      <c r="A7" s="332" t="n"/>
      <c r="B7" s="332" t="n"/>
      <c r="C7" s="332" t="n"/>
      <c r="D7" s="332" t="n"/>
    </row>
    <row r="8" ht="14.45" customHeight="1" s="327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 ht="15" customHeight="1" s="327">
      <c r="A9" s="447" t="n"/>
      <c r="B9" s="447" t="n"/>
      <c r="C9" s="447" t="n"/>
      <c r="D9" s="447" t="n"/>
    </row>
    <row r="10">
      <c r="A10" s="381" t="n">
        <v>1</v>
      </c>
      <c r="B10" s="381" t="n">
        <v>2</v>
      </c>
      <c r="C10" s="381" t="n">
        <v>3</v>
      </c>
      <c r="D10" s="381" t="n">
        <v>4</v>
      </c>
    </row>
    <row r="11" ht="41.45" customHeight="1" s="327">
      <c r="A11" s="381" t="inlineStr">
        <is>
          <t>Т4-10-2</t>
        </is>
      </c>
      <c r="B11" s="381" t="inlineStr">
        <is>
          <t>УНЦ ячейки трансформатора 35-500 кВ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32" t="inlineStr">
        <is>
          <t>Составил ______________________      А.П. Николаева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2" t="n"/>
      <c r="B15" s="339" t="n"/>
      <c r="C15" s="339" t="n"/>
      <c r="D15" s="337" t="n"/>
    </row>
    <row r="16">
      <c r="A16" s="332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89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7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27">
      <c r="B10" s="363" t="n">
        <v>1</v>
      </c>
      <c r="C10" s="363" t="n">
        <v>2</v>
      </c>
      <c r="D10" s="363" t="n">
        <v>3</v>
      </c>
    </row>
    <row r="11" ht="45" customHeight="1" s="327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27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13.47</v>
      </c>
    </row>
    <row r="13" ht="29.25" customHeight="1" s="327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8.039999999999999</v>
      </c>
    </row>
    <row r="14" ht="30.75" customHeight="1" s="327">
      <c r="B14" s="36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3" t="n">
        <v>6.26</v>
      </c>
    </row>
    <row r="15" ht="89.45" customHeight="1" s="327">
      <c r="B15" s="363" t="inlineStr">
        <is>
          <t>Временные здания и сооружения</t>
        </is>
      </c>
      <c r="C15" s="36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7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7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92" t="n">
        <v>0.002</v>
      </c>
    </row>
    <row r="19" ht="24" customHeight="1" s="327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92" t="n">
        <v>0.03</v>
      </c>
    </row>
    <row r="20" ht="18.75" customHeight="1" s="327">
      <c r="B20" s="283" t="n"/>
    </row>
    <row r="21" ht="18.75" customHeight="1" s="327">
      <c r="B21" s="283" t="n"/>
    </row>
    <row r="22" ht="18.75" customHeight="1" s="327">
      <c r="B22" s="283" t="n"/>
    </row>
    <row r="23" ht="18.75" customHeight="1" s="327">
      <c r="B23" s="283" t="n"/>
    </row>
    <row r="26">
      <c r="B26" s="332" t="inlineStr">
        <is>
          <t>Составил ______________________        Е.А. Князева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32" t="n"/>
      <c r="C28" s="339" t="n"/>
    </row>
    <row r="29">
      <c r="B29" s="332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workbookViewId="0">
      <selection activeCell="L11" sqref="L11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7109375" customWidth="1" style="327" min="5" max="5"/>
    <col width="43.85546875" customWidth="1" style="327" min="6" max="6"/>
    <col width="9.140625" customWidth="1" style="327" min="7" max="7"/>
  </cols>
  <sheetData>
    <row r="2" ht="17.45" customHeight="1" s="327">
      <c r="A2" s="360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7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179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3" t="n"/>
      <c r="D10" s="363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7">
      <c r="A12" s="176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2025-01-24T12:17:21Z</dcterms:modified>
  <cp:lastModifiedBy>REDMIBOOK</cp:lastModifiedBy>
  <cp:lastPrinted>2023-11-29T05:49:41Z</cp:lastPrinted>
</cp:coreProperties>
</file>