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.2" customHeight="1" s="326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82" t="n"/>
      <c r="C6" s="282" t="n"/>
      <c r="D6" s="282" t="n"/>
    </row>
    <row r="7" ht="64.5" customHeight="1" s="326">
      <c r="B7" s="359" t="inlineStr">
        <is>
          <t>Наименование разрабатываемого показателя УНЦ - Ячейка двухобмоточного трансформатора Т220/НН, мощность 32 МВА</t>
        </is>
      </c>
    </row>
    <row r="8" ht="31.7" customHeight="1" s="326">
      <c r="B8" s="359" t="inlineStr">
        <is>
          <t>Сопоставимый уровень цен: 1 кв. 2016 г.</t>
        </is>
      </c>
    </row>
    <row r="9" ht="15.75" customHeight="1" s="326">
      <c r="B9" s="359" t="inlineStr">
        <is>
          <t>Единица измерения  — 1 ячейка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56" t="n"/>
    </row>
    <row r="12" ht="96.75" customHeight="1" s="326">
      <c r="B12" s="362" t="n">
        <v>1</v>
      </c>
      <c r="C12" s="343" t="inlineStr">
        <is>
          <t>Наименование объекта-представителя</t>
        </is>
      </c>
      <c r="D12" s="362" t="inlineStr">
        <is>
          <t>ПС 500 кВ Усть-Кут (МЭС Сибири)</t>
        </is>
      </c>
    </row>
    <row r="13">
      <c r="B13" s="362" t="n">
        <v>2</v>
      </c>
      <c r="C13" s="343" t="inlineStr">
        <is>
          <t>Наименование субъекта Российской Федерации</t>
        </is>
      </c>
      <c r="D13" s="362" t="inlineStr">
        <is>
          <t>Иркутская область</t>
        </is>
      </c>
    </row>
    <row r="14">
      <c r="B14" s="362" t="n">
        <v>3</v>
      </c>
      <c r="C14" s="343" t="inlineStr">
        <is>
          <t>Климатический район и подрайон</t>
        </is>
      </c>
      <c r="D14" s="362" t="inlineStr">
        <is>
          <t>IД</t>
        </is>
      </c>
    </row>
    <row r="15">
      <c r="B15" s="362" t="n">
        <v>4</v>
      </c>
      <c r="C15" s="343" t="inlineStr">
        <is>
          <t>Мощность объекта</t>
        </is>
      </c>
      <c r="D15" s="362" t="n">
        <v>1</v>
      </c>
    </row>
    <row r="16" ht="116.45" customHeight="1" s="326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Трансформатор трехфазный маслянный 220/32000</t>
        </is>
      </c>
    </row>
    <row r="17" ht="79.5" customHeight="1" s="326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1" t="n"/>
    </row>
    <row r="18">
      <c r="B18" s="255" t="inlineStr">
        <is>
          <t>6.1</t>
        </is>
      </c>
      <c r="C18" s="343" t="inlineStr">
        <is>
          <t>строительно-монтажные работы</t>
        </is>
      </c>
      <c r="D18" s="305" t="n">
        <v>2489.9</v>
      </c>
    </row>
    <row r="19" ht="15.75" customHeight="1" s="326">
      <c r="B19" s="255" t="inlineStr">
        <is>
          <t>6.2</t>
        </is>
      </c>
      <c r="C19" s="343" t="inlineStr">
        <is>
          <t>оборудование и инвентарь</t>
        </is>
      </c>
      <c r="D19" s="305" t="n">
        <v>30400.98</v>
      </c>
    </row>
    <row r="20" ht="16.5" customHeight="1" s="326">
      <c r="B20" s="255" t="inlineStr">
        <is>
          <t>6.3</t>
        </is>
      </c>
      <c r="C20" s="343" t="inlineStr">
        <is>
          <t>пусконаладочные работы</t>
        </is>
      </c>
      <c r="D20" s="305">
        <f>ROUND(D19*7%*0.8,2)</f>
        <v/>
      </c>
    </row>
    <row r="21" ht="35.45" customHeight="1" s="326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D18*3.9%+(D18+D18*3.9%)*4.3%</f>
        <v/>
      </c>
    </row>
    <row r="22">
      <c r="B22" s="362" t="n">
        <v>7</v>
      </c>
      <c r="C22" s="254" t="inlineStr">
        <is>
          <t>Сопоставимый уровень цен</t>
        </is>
      </c>
      <c r="D22" s="341" t="inlineStr">
        <is>
          <t>1 кв. 2016 г.</t>
        </is>
      </c>
      <c r="E22" s="252" t="n"/>
    </row>
    <row r="23" ht="123" customHeight="1" s="326">
      <c r="B23" s="362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1" t="n"/>
    </row>
    <row r="24" ht="60.75" customHeight="1" s="326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.2" customHeight="1" s="326">
      <c r="B25" s="362" t="n">
        <v>10</v>
      </c>
      <c r="C25" s="343" t="inlineStr">
        <is>
          <t>Примечание</t>
        </is>
      </c>
      <c r="D25" s="362" t="n"/>
    </row>
    <row r="26">
      <c r="B26" s="250" t="n"/>
      <c r="C26" s="249" t="n"/>
      <c r="D26" s="249" t="n"/>
    </row>
    <row r="27" ht="37.5" customHeight="1" s="326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topLeftCell="A2" zoomScale="70" zoomScaleNormal="70" workbookViewId="0">
      <selection activeCell="G19" sqref="G19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7" t="inlineStr">
        <is>
          <t>Приложение № 2</t>
        </is>
      </c>
      <c r="K3" s="248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6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6">
      <c r="B8" s="283" t="n"/>
    </row>
    <row r="9" ht="15.75" customHeight="1" s="326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6">
      <c r="B10" s="444" t="n"/>
      <c r="C10" s="444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1 кв. 2016г., тыс. руб.</t>
        </is>
      </c>
      <c r="G10" s="442" t="n"/>
      <c r="H10" s="442" t="n"/>
      <c r="I10" s="442" t="n"/>
      <c r="J10" s="443" t="n"/>
    </row>
    <row r="11" ht="31.7" customHeight="1" s="326">
      <c r="B11" s="445" t="n"/>
      <c r="C11" s="445" t="n"/>
      <c r="D11" s="445" t="n"/>
      <c r="E11" s="445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108.6" customHeight="1" s="326">
      <c r="B12" s="362" t="n">
        <v>1</v>
      </c>
      <c r="C12" s="362" t="inlineStr">
        <is>
          <t>Трансформатор трехфазный маслянный 220/32000</t>
        </is>
      </c>
      <c r="D12" s="342" t="inlineStr">
        <is>
          <t>02-07-01</t>
        </is>
      </c>
      <c r="E12" s="343" t="inlineStr">
        <is>
          <t>Конструктивные решения  Фундамент под установку силового трансформатора Т1 (Т1) ПС 500 кВ Усть-Кут</t>
        </is>
      </c>
      <c r="F12" s="344">
        <f>76.971*7.54</f>
        <v/>
      </c>
      <c r="G12" s="344" t="n"/>
      <c r="H12" s="344" t="n"/>
      <c r="I12" s="344" t="n"/>
      <c r="J12" s="344">
        <f>SUM(F12:I12)</f>
        <v/>
      </c>
    </row>
    <row r="13" ht="112.9" customHeight="1" s="326">
      <c r="B13" s="445" t="n"/>
      <c r="C13" s="445" t="n"/>
      <c r="D13" s="342" t="inlineStr">
        <is>
          <t>02-07-02</t>
        </is>
      </c>
      <c r="E13" s="343" t="inlineStr">
        <is>
          <t>Приобретение и монтаж оборудования. Силовой трансформатор Т1 (Т1) ПС 500 кВ Усть-Кут</t>
        </is>
      </c>
      <c r="F13" s="344" t="n"/>
      <c r="G13" s="344">
        <f>253255*7.54/1000</f>
        <v/>
      </c>
      <c r="H13" s="344">
        <f>7103033.42*4.28/1000</f>
        <v/>
      </c>
      <c r="I13" s="344" t="n"/>
      <c r="J13" s="344">
        <f>SUM(F13:I13)</f>
        <v/>
      </c>
    </row>
    <row r="14" ht="15.75" customHeight="1" s="326">
      <c r="B14" s="365" t="inlineStr">
        <is>
          <t>Всего по объекту:</t>
        </is>
      </c>
      <c r="C14" s="446" t="n"/>
      <c r="D14" s="446" t="n"/>
      <c r="E14" s="447" t="n"/>
      <c r="F14" s="345">
        <f>SUM(F12:F13)</f>
        <v/>
      </c>
      <c r="G14" s="345">
        <f>SUM(G12:G13)</f>
        <v/>
      </c>
      <c r="H14" s="345">
        <f>SUM(H12:H13)</f>
        <v/>
      </c>
      <c r="I14" s="345">
        <f>SUM(I12:I13)</f>
        <v/>
      </c>
      <c r="J14" s="345">
        <f>SUM(J12:J13)</f>
        <v/>
      </c>
    </row>
    <row r="15" ht="15.75" customHeight="1" s="326">
      <c r="B15" s="361" t="inlineStr">
        <is>
          <t>Всего по объекту в сопоставимом уровне цен 1 кв. 2016г:</t>
        </is>
      </c>
      <c r="C15" s="442" t="n"/>
      <c r="D15" s="442" t="n"/>
      <c r="E15" s="443" t="n"/>
      <c r="F15" s="346">
        <f>F14</f>
        <v/>
      </c>
      <c r="G15" s="346">
        <f>G14</f>
        <v/>
      </c>
      <c r="H15" s="346">
        <f>H14</f>
        <v/>
      </c>
      <c r="I15" s="346">
        <f>I14</f>
        <v/>
      </c>
      <c r="J15" s="346">
        <f>J14</f>
        <v/>
      </c>
    </row>
    <row r="16" ht="15" customHeight="1" s="326"/>
    <row r="17" ht="15" customHeight="1" s="326"/>
    <row r="18" ht="15" customHeight="1" s="326"/>
    <row r="19" ht="15" customHeight="1" s="326">
      <c r="C19" s="331" t="inlineStr">
        <is>
          <t>Составил ______________________     А.П. Николаева</t>
        </is>
      </c>
      <c r="D19" s="338" t="n"/>
      <c r="E19" s="338" t="n"/>
    </row>
    <row r="20" ht="15" customHeight="1" s="326">
      <c r="C20" s="339" t="inlineStr">
        <is>
          <t xml:space="preserve">                         (подпись, инициалы, фамилия)</t>
        </is>
      </c>
      <c r="D20" s="338" t="n"/>
      <c r="E20" s="338" t="n"/>
    </row>
    <row r="21" ht="15" customHeight="1" s="326">
      <c r="C21" s="331" t="n"/>
      <c r="D21" s="338" t="n"/>
      <c r="E21" s="338" t="n"/>
    </row>
    <row r="22" ht="15" customHeight="1" s="326">
      <c r="C22" s="331" t="inlineStr">
        <is>
          <t>Проверил ______________________        А.В. Костянецкая</t>
        </is>
      </c>
      <c r="D22" s="338" t="n"/>
      <c r="E22" s="338" t="n"/>
    </row>
    <row r="23" ht="15" customHeight="1" s="326">
      <c r="C23" s="339" t="inlineStr">
        <is>
          <t xml:space="preserve">                        (подпись, инициалы, фамилия)</t>
        </is>
      </c>
      <c r="D23" s="338" t="n"/>
      <c r="E23" s="338" t="n"/>
    </row>
    <row r="24" ht="15" customHeight="1" s="326"/>
    <row r="25" ht="15" customHeight="1" s="326"/>
    <row r="26" ht="15" customHeight="1" s="326"/>
    <row r="27" ht="15" customHeight="1" s="326"/>
    <row r="28" ht="15" customHeight="1" s="326"/>
    <row r="29" ht="15" customHeight="1" s="326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zoomScale="40" zoomScaleSheetLayoutView="40" workbookViewId="0">
      <selection activeCell="S268" sqref="S268:U268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6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6">
      <c r="A5" s="303" t="n"/>
      <c r="B5" s="303" t="n"/>
      <c r="C5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9" t="n"/>
    </row>
    <row r="7">
      <c r="A7" s="366" t="inlineStr">
        <is>
          <t>Наименование разрабатываемого показателя УНЦ - Ячейка двухобмоточного трансформатора Т220/НН, мощность 32 МВА</t>
        </is>
      </c>
    </row>
    <row r="8">
      <c r="A8" s="366" t="n"/>
      <c r="B8" s="366" t="n"/>
      <c r="C8" s="366" t="n"/>
      <c r="D8" s="366" t="n"/>
      <c r="E8" s="366" t="n"/>
      <c r="F8" s="366" t="n"/>
      <c r="G8" s="366" t="n"/>
      <c r="H8" s="366" t="n"/>
    </row>
    <row r="9" ht="38.25" customHeight="1" s="326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3" t="n"/>
    </row>
    <row r="10" ht="40.7" customHeight="1" s="326">
      <c r="A10" s="445" t="n"/>
      <c r="B10" s="445" t="n"/>
      <c r="C10" s="445" t="n"/>
      <c r="D10" s="445" t="n"/>
      <c r="E10" s="445" t="n"/>
      <c r="F10" s="445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60">
      <c r="A12" s="369" t="inlineStr">
        <is>
          <t>Затраты труда рабочих</t>
        </is>
      </c>
      <c r="B12" s="442" t="n"/>
      <c r="C12" s="442" t="n"/>
      <c r="D12" s="442" t="n"/>
      <c r="E12" s="443" t="n"/>
      <c r="F12" s="291">
        <f>SUM(F13:F33)</f>
        <v/>
      </c>
      <c r="G12" s="293" t="n"/>
      <c r="H12" s="291">
        <f>SUM(H13:H33)</f>
        <v/>
      </c>
      <c r="L12" s="306" t="n"/>
    </row>
    <row r="13">
      <c r="A13" s="397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7" t="inlineStr">
        <is>
          <t>чел.-ч</t>
        </is>
      </c>
      <c r="F13" s="302" t="n">
        <v>2113.19</v>
      </c>
      <c r="G13" s="301" t="n">
        <v>9.619999999999999</v>
      </c>
      <c r="H13" s="301">
        <f>ROUND(F13*G13,2)</f>
        <v/>
      </c>
    </row>
    <row r="14">
      <c r="A14" s="397" t="n">
        <v>2</v>
      </c>
      <c r="B14" s="263" t="n"/>
      <c r="C14" s="297" t="inlineStr">
        <is>
          <t>1-3-6</t>
        </is>
      </c>
      <c r="D14" s="296" t="inlineStr">
        <is>
          <t>Затраты труда рабочих (средний разряд работы 3,6)</t>
        </is>
      </c>
      <c r="E14" s="397" t="inlineStr">
        <is>
          <t>чел.-ч</t>
        </is>
      </c>
      <c r="F14" s="302" t="n">
        <v>479.304186</v>
      </c>
      <c r="G14" s="301" t="n">
        <v>9.18</v>
      </c>
      <c r="H14" s="301">
        <f>ROUND(F14*G14,2)</f>
        <v/>
      </c>
    </row>
    <row r="15">
      <c r="A15" s="397" t="n">
        <v>3</v>
      </c>
      <c r="B15" s="263" t="n"/>
      <c r="C15" s="297" t="inlineStr">
        <is>
          <t>1-3-5</t>
        </is>
      </c>
      <c r="D15" s="296" t="inlineStr">
        <is>
          <t>Затраты труда рабочих (средний разряд работы 3,5)</t>
        </is>
      </c>
      <c r="E15" s="397" t="inlineStr">
        <is>
          <t>чел.-ч</t>
        </is>
      </c>
      <c r="F15" s="302" t="n">
        <v>375.262715</v>
      </c>
      <c r="G15" s="301" t="n">
        <v>9.07</v>
      </c>
      <c r="H15" s="301">
        <f>ROUND(F15*G15,2)</f>
        <v/>
      </c>
    </row>
    <row r="16">
      <c r="A16" s="397" t="n">
        <v>4</v>
      </c>
      <c r="B16" s="263" t="n"/>
      <c r="C16" s="297" t="inlineStr">
        <is>
          <t>1-1-5</t>
        </is>
      </c>
      <c r="D16" s="296" t="inlineStr">
        <is>
          <t>Затраты труда рабочих (средний разряд работы 1,5)</t>
        </is>
      </c>
      <c r="E16" s="397" t="inlineStr">
        <is>
          <t>чел.-ч</t>
        </is>
      </c>
      <c r="F16" s="302" t="n">
        <v>406.5912</v>
      </c>
      <c r="G16" s="301" t="n">
        <v>7.5</v>
      </c>
      <c r="H16" s="301">
        <f>ROUND(F16*G16,2)</f>
        <v/>
      </c>
    </row>
    <row r="17">
      <c r="A17" s="397" t="n">
        <v>5</v>
      </c>
      <c r="B17" s="263" t="n"/>
      <c r="C17" s="297" t="inlineStr">
        <is>
          <t>1-2-0</t>
        </is>
      </c>
      <c r="D17" s="296" t="inlineStr">
        <is>
          <t>Затраты труда рабочих (средний разряд работы 2,0)</t>
        </is>
      </c>
      <c r="E17" s="397" t="inlineStr">
        <is>
          <t>чел.-ч</t>
        </is>
      </c>
      <c r="F17" s="302" t="n">
        <v>361.600303</v>
      </c>
      <c r="G17" s="301" t="n">
        <v>7.8</v>
      </c>
      <c r="H17" s="301">
        <f>ROUND(F17*G17,2)</f>
        <v/>
      </c>
    </row>
    <row r="18">
      <c r="A18" s="397" t="n">
        <v>6</v>
      </c>
      <c r="B18" s="263" t="n"/>
      <c r="C18" s="297" t="inlineStr">
        <is>
          <t>1-3-0</t>
        </is>
      </c>
      <c r="D18" s="296" t="inlineStr">
        <is>
          <t>Затраты труда рабочих (средний разряд работы 3,0)</t>
        </is>
      </c>
      <c r="E18" s="397" t="inlineStr">
        <is>
          <t>чел.-ч</t>
        </is>
      </c>
      <c r="F18" s="302" t="n">
        <v>249.15335</v>
      </c>
      <c r="G18" s="301" t="n">
        <v>8.529999999999999</v>
      </c>
      <c r="H18" s="301">
        <f>ROUND(F18*G18,2)</f>
        <v/>
      </c>
    </row>
    <row r="19">
      <c r="A19" s="397" t="n">
        <v>7</v>
      </c>
      <c r="B19" s="263" t="n"/>
      <c r="C19" s="297" t="inlineStr">
        <is>
          <t>1-3-8</t>
        </is>
      </c>
      <c r="D19" s="296" t="inlineStr">
        <is>
          <t>Затраты труда рабочих (средний разряд работы 3,8)</t>
        </is>
      </c>
      <c r="E19" s="397" t="inlineStr">
        <is>
          <t>чел.-ч</t>
        </is>
      </c>
      <c r="F19" s="302" t="n">
        <v>150.171062</v>
      </c>
      <c r="G19" s="301" t="n">
        <v>9.4</v>
      </c>
      <c r="H19" s="301">
        <f>ROUND(F19*G19,2)</f>
        <v/>
      </c>
    </row>
    <row r="20">
      <c r="A20" s="397" t="n">
        <v>8</v>
      </c>
      <c r="B20" s="263" t="n"/>
      <c r="C20" s="297" t="inlineStr">
        <is>
          <t>1-2-8</t>
        </is>
      </c>
      <c r="D20" s="296" t="inlineStr">
        <is>
          <t>Затраты труда рабочих (средний разряд работы 2,8)</t>
        </is>
      </c>
      <c r="E20" s="397" t="inlineStr">
        <is>
          <t>чел.-ч</t>
        </is>
      </c>
      <c r="F20" s="302" t="n">
        <v>165.670986</v>
      </c>
      <c r="G20" s="301" t="n">
        <v>8.380000000000001</v>
      </c>
      <c r="H20" s="301">
        <f>ROUND(F20*G20,2)</f>
        <v/>
      </c>
    </row>
    <row r="21">
      <c r="A21" s="397" t="n">
        <v>9</v>
      </c>
      <c r="B21" s="263" t="n"/>
      <c r="C21" s="297" t="inlineStr">
        <is>
          <t>1-3-7</t>
        </is>
      </c>
      <c r="D21" s="296" t="inlineStr">
        <is>
          <t>Затраты труда рабочих (средний разряд работы 3,7)</t>
        </is>
      </c>
      <c r="E21" s="397" t="inlineStr">
        <is>
          <t>чел.-ч</t>
        </is>
      </c>
      <c r="F21" s="302" t="n">
        <v>96.24088399999999</v>
      </c>
      <c r="G21" s="301" t="n">
        <v>9.289999999999999</v>
      </c>
      <c r="H21" s="301">
        <f>ROUND(F21*G21,2)</f>
        <v/>
      </c>
    </row>
    <row r="22">
      <c r="A22" s="397" t="n">
        <v>10</v>
      </c>
      <c r="B22" s="263" t="n"/>
      <c r="C22" s="297" t="inlineStr">
        <is>
          <t>1-3-9</t>
        </is>
      </c>
      <c r="D22" s="296" t="inlineStr">
        <is>
          <t>Затраты труда рабочих (средний разряд работы 3,9)</t>
        </is>
      </c>
      <c r="E22" s="397" t="inlineStr">
        <is>
          <t>чел.-ч</t>
        </is>
      </c>
      <c r="F22" s="302" t="n">
        <v>93.037887</v>
      </c>
      <c r="G22" s="301" t="n">
        <v>9.51</v>
      </c>
      <c r="H22" s="301">
        <f>ROUND(F22*G22,2)</f>
        <v/>
      </c>
    </row>
    <row r="23">
      <c r="A23" s="397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397" t="inlineStr">
        <is>
          <t>чел.-ч</t>
        </is>
      </c>
      <c r="F23" s="302" t="n">
        <v>56.089718</v>
      </c>
      <c r="G23" s="301" t="n">
        <v>8.640000000000001</v>
      </c>
      <c r="H23" s="301">
        <f>ROUND(F23*G23,2)</f>
        <v/>
      </c>
    </row>
    <row r="24">
      <c r="A24" s="397" t="n">
        <v>12</v>
      </c>
      <c r="B24" s="263" t="n"/>
      <c r="C24" s="297" t="inlineStr">
        <is>
          <t>1-3-4</t>
        </is>
      </c>
      <c r="D24" s="296" t="inlineStr">
        <is>
          <t>Затраты труда рабочих (средний разряд работы 3,4)</t>
        </is>
      </c>
      <c r="E24" s="397" t="inlineStr">
        <is>
          <t>чел.-ч</t>
        </is>
      </c>
      <c r="F24" s="302" t="n">
        <v>53.837607</v>
      </c>
      <c r="G24" s="301" t="n">
        <v>8.970000000000001</v>
      </c>
      <c r="H24" s="301">
        <f>ROUND(F24*G24,2)</f>
        <v/>
      </c>
    </row>
    <row r="25">
      <c r="A25" s="397" t="n">
        <v>13</v>
      </c>
      <c r="B25" s="263" t="n"/>
      <c r="C25" s="297" t="inlineStr">
        <is>
          <t>1-5-0</t>
        </is>
      </c>
      <c r="D25" s="296" t="inlineStr">
        <is>
          <t>Затраты труда рабочих (средний разряд работы 5,0)</t>
        </is>
      </c>
      <c r="E25" s="397" t="inlineStr">
        <is>
          <t>чел.-ч</t>
        </is>
      </c>
      <c r="F25" s="302" t="n">
        <v>40.72</v>
      </c>
      <c r="G25" s="301" t="n">
        <v>11.09</v>
      </c>
      <c r="H25" s="301">
        <f>ROUND(F25*G25,2)</f>
        <v/>
      </c>
    </row>
    <row r="26">
      <c r="A26" s="397" t="n">
        <v>14</v>
      </c>
      <c r="B26" s="263" t="n"/>
      <c r="C26" s="297" t="inlineStr">
        <is>
          <t>1-2-5</t>
        </is>
      </c>
      <c r="D26" s="296" t="inlineStr">
        <is>
          <t>Затраты труда рабочих (средний разряд работы 2,5)</t>
        </is>
      </c>
      <c r="E26" s="397" t="inlineStr">
        <is>
          <t>чел.-ч</t>
        </is>
      </c>
      <c r="F26" s="302" t="n">
        <v>40.84008</v>
      </c>
      <c r="G26" s="301" t="n">
        <v>8.17</v>
      </c>
      <c r="H26" s="301">
        <f>ROUND(F26*G26,2)</f>
        <v/>
      </c>
    </row>
    <row r="27">
      <c r="A27" s="397" t="n">
        <v>15</v>
      </c>
      <c r="B27" s="263" t="n"/>
      <c r="C27" s="297" t="inlineStr">
        <is>
          <t>1-3-8</t>
        </is>
      </c>
      <c r="D27" s="296" t="inlineStr">
        <is>
          <t>Затраты труда рабочих (средний разряд работы 3,8)</t>
        </is>
      </c>
      <c r="E27" s="397" t="inlineStr">
        <is>
          <t>чел.-ч</t>
        </is>
      </c>
      <c r="F27" s="302" t="n">
        <v>15.15</v>
      </c>
      <c r="G27" s="301" t="n">
        <v>9.4</v>
      </c>
      <c r="H27" s="301">
        <f>ROUND(F27*G27,2)</f>
        <v/>
      </c>
    </row>
    <row r="28">
      <c r="A28" s="397" t="n">
        <v>16</v>
      </c>
      <c r="B28" s="263" t="n"/>
      <c r="C28" s="297" t="inlineStr">
        <is>
          <t>1-2-9</t>
        </is>
      </c>
      <c r="D28" s="296" t="inlineStr">
        <is>
          <t>Затраты труда рабочих (средний разряд работы 2,9)</t>
        </is>
      </c>
      <c r="E28" s="397" t="inlineStr">
        <is>
          <t>чел.-ч</t>
        </is>
      </c>
      <c r="F28" s="302" t="n">
        <v>11.564927</v>
      </c>
      <c r="G28" s="301" t="n">
        <v>8.460000000000001</v>
      </c>
      <c r="H28" s="301">
        <f>ROUND(F28*G28,2)</f>
        <v/>
      </c>
    </row>
    <row r="29">
      <c r="A29" s="397" t="n">
        <v>17</v>
      </c>
      <c r="B29" s="263" t="n"/>
      <c r="C29" s="297" t="inlineStr">
        <is>
          <t>1-4-6</t>
        </is>
      </c>
      <c r="D29" s="296" t="inlineStr">
        <is>
          <t>Затраты труда рабочих (средний разряд работы 4,6)</t>
        </is>
      </c>
      <c r="E29" s="397" t="inlineStr">
        <is>
          <t>чел.-ч</t>
        </is>
      </c>
      <c r="F29" s="302" t="n">
        <v>8.596299999999999</v>
      </c>
      <c r="G29" s="301" t="n">
        <v>10.5</v>
      </c>
      <c r="H29" s="301">
        <f>ROUND(F29*G29,2)</f>
        <v/>
      </c>
    </row>
    <row r="30">
      <c r="A30" s="397" t="n">
        <v>18</v>
      </c>
      <c r="B30" s="263" t="n"/>
      <c r="C30" s="297" t="inlineStr">
        <is>
          <t>1-2-7</t>
        </is>
      </c>
      <c r="D30" s="296" t="inlineStr">
        <is>
          <t>Затраты труда рабочих (средний разряд работы 2,7)</t>
        </is>
      </c>
      <c r="E30" s="397" t="inlineStr">
        <is>
          <t>чел.-ч</t>
        </is>
      </c>
      <c r="F30" s="302" t="n">
        <v>7.868</v>
      </c>
      <c r="G30" s="301" t="n">
        <v>8.31</v>
      </c>
      <c r="H30" s="301">
        <f>ROUND(F30*G30,2)</f>
        <v/>
      </c>
    </row>
    <row r="31">
      <c r="A31" s="397" t="n">
        <v>19</v>
      </c>
      <c r="B31" s="263" t="n"/>
      <c r="C31" s="297" t="inlineStr">
        <is>
          <t>1-3-3</t>
        </is>
      </c>
      <c r="D31" s="296" t="inlineStr">
        <is>
          <t>Затраты труда рабочих (средний разряд работы 3,3)</t>
        </is>
      </c>
      <c r="E31" s="397" t="inlineStr">
        <is>
          <t>чел.-ч</t>
        </is>
      </c>
      <c r="F31" s="302" t="n">
        <v>3.382837</v>
      </c>
      <c r="G31" s="301" t="n">
        <v>8.859999999999999</v>
      </c>
      <c r="H31" s="301">
        <f>ROUND(F31*G31,2)</f>
        <v/>
      </c>
    </row>
    <row r="32">
      <c r="A32" s="397" t="n">
        <v>20</v>
      </c>
      <c r="B32" s="263" t="n"/>
      <c r="C32" s="297" t="inlineStr">
        <is>
          <t>1-1-8</t>
        </is>
      </c>
      <c r="D32" s="296" t="inlineStr">
        <is>
          <t>Затраты труда рабочих (средний разряд работы 1,8)</t>
        </is>
      </c>
      <c r="E32" s="397" t="inlineStr">
        <is>
          <t>чел.-ч</t>
        </is>
      </c>
      <c r="F32" s="302" t="n">
        <v>1.13316</v>
      </c>
      <c r="G32" s="301" t="n">
        <v>7.68</v>
      </c>
      <c r="H32" s="301">
        <f>ROUND(F32*G32,2)</f>
        <v/>
      </c>
    </row>
    <row r="33">
      <c r="A33" s="397" t="n">
        <v>21</v>
      </c>
      <c r="B33" s="263" t="n"/>
      <c r="C33" s="297" t="inlineStr">
        <is>
          <t>1-4-4</t>
        </is>
      </c>
      <c r="D33" s="296" t="inlineStr">
        <is>
          <t>Затраты труда рабочих (средний разряд работы 4,4)</t>
        </is>
      </c>
      <c r="E33" s="397" t="inlineStr">
        <is>
          <t>чел.-ч</t>
        </is>
      </c>
      <c r="F33" s="302" t="n">
        <v>0.70028</v>
      </c>
      <c r="G33" s="301" t="n">
        <v>10.21</v>
      </c>
      <c r="H33" s="301">
        <f>ROUND(F33*G33,2)</f>
        <v/>
      </c>
    </row>
    <row r="34">
      <c r="A34" s="368" t="inlineStr">
        <is>
          <t>Затраты труда машинистов</t>
        </is>
      </c>
      <c r="B34" s="442" t="n"/>
      <c r="C34" s="442" t="n"/>
      <c r="D34" s="442" t="n"/>
      <c r="E34" s="443" t="n"/>
      <c r="F34" s="369" t="n"/>
      <c r="G34" s="261" t="n"/>
      <c r="H34" s="291">
        <f>H35</f>
        <v/>
      </c>
    </row>
    <row r="35">
      <c r="A35" s="397" t="n">
        <v>22</v>
      </c>
      <c r="B35" s="370" t="n"/>
      <c r="C35" s="297" t="n">
        <v>2</v>
      </c>
      <c r="D35" s="296" t="inlineStr">
        <is>
          <t>Затраты труда машинистов(справочно)</t>
        </is>
      </c>
      <c r="E35" s="397" t="inlineStr">
        <is>
          <t>чел.-ч</t>
        </is>
      </c>
      <c r="F35" s="302" t="n">
        <v>666</v>
      </c>
      <c r="G35" s="301" t="n"/>
      <c r="H35" s="299" t="n">
        <v>9131.709999999999</v>
      </c>
    </row>
    <row r="36" customFormat="1" s="260">
      <c r="A36" s="369" t="inlineStr">
        <is>
          <t>Машины и механизмы</t>
        </is>
      </c>
      <c r="B36" s="442" t="n"/>
      <c r="C36" s="442" t="n"/>
      <c r="D36" s="442" t="n"/>
      <c r="E36" s="443" t="n"/>
      <c r="F36" s="369" t="n"/>
      <c r="G36" s="261" t="n"/>
      <c r="H36" s="291">
        <f>SUM(H37:H104)</f>
        <v/>
      </c>
    </row>
    <row r="37" ht="25.5" customHeight="1" s="326">
      <c r="A37" s="397" t="n">
        <v>23</v>
      </c>
      <c r="B37" s="370" t="n"/>
      <c r="C37" s="297" t="inlineStr">
        <is>
          <t>91.05.05-014</t>
        </is>
      </c>
      <c r="D37" s="296" t="inlineStr">
        <is>
          <t>Краны на автомобильном ходу, грузоподъемность 10 т</t>
        </is>
      </c>
      <c r="E37" s="397" t="inlineStr">
        <is>
          <t>маш.-ч</t>
        </is>
      </c>
      <c r="F37" s="397" t="n">
        <v>131.322018</v>
      </c>
      <c r="G37" s="294" t="n">
        <v>111.99</v>
      </c>
      <c r="H37" s="301">
        <f>ROUND(F37*G37,2)</f>
        <v/>
      </c>
      <c r="I37" s="304" t="n"/>
      <c r="J37" s="304" t="n"/>
      <c r="L37" s="304" t="n"/>
    </row>
    <row r="38" ht="38.25" customFormat="1" customHeight="1" s="260">
      <c r="A38" s="397" t="n">
        <v>24</v>
      </c>
      <c r="B38" s="370" t="n"/>
      <c r="C38" s="297" t="inlineStr">
        <is>
          <t>91.01.05-086</t>
        </is>
      </c>
      <c r="D38" s="296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7" t="inlineStr">
        <is>
          <t>маш.-ч</t>
        </is>
      </c>
      <c r="F38" s="397" t="n">
        <v>127.427388</v>
      </c>
      <c r="G38" s="294" t="n">
        <v>115.27</v>
      </c>
      <c r="H38" s="301">
        <f>ROUND(F38*G38,2)</f>
        <v/>
      </c>
      <c r="I38" s="304" t="n"/>
      <c r="J38" s="304" t="n"/>
      <c r="L38" s="304" t="n"/>
    </row>
    <row r="39">
      <c r="A39" s="397" t="n">
        <v>25</v>
      </c>
      <c r="B39" s="370" t="n"/>
      <c r="C39" s="297" t="inlineStr">
        <is>
          <t>91.14.03-002</t>
        </is>
      </c>
      <c r="D39" s="296" t="inlineStr">
        <is>
          <t>Автомобиль-самосвал, грузоподъемность до 10 т</t>
        </is>
      </c>
      <c r="E39" s="397" t="inlineStr">
        <is>
          <t>маш.-ч</t>
        </is>
      </c>
      <c r="F39" s="397" t="n">
        <v>136.373825</v>
      </c>
      <c r="G39" s="294" t="n">
        <v>87.48999999999999</v>
      </c>
      <c r="H39" s="301">
        <f>ROUND(F39*G39,2)</f>
        <v/>
      </c>
      <c r="I39" s="304" t="n"/>
      <c r="J39" s="304" t="n"/>
      <c r="L39" s="304" t="n"/>
    </row>
    <row r="40" ht="25.5" customHeight="1" s="326">
      <c r="A40" s="397" t="n">
        <v>26</v>
      </c>
      <c r="B40" s="370" t="n"/>
      <c r="C40" s="297" t="inlineStr">
        <is>
          <t>91.10.05-004</t>
        </is>
      </c>
      <c r="D40" s="296" t="inlineStr">
        <is>
          <t>Трубоукладчики для труб диаметром до 400 мм, грузоподъемность 6,3 т</t>
        </is>
      </c>
      <c r="E40" s="397" t="inlineStr">
        <is>
          <t>маш.-ч</t>
        </is>
      </c>
      <c r="F40" s="397" t="n">
        <v>72.47215</v>
      </c>
      <c r="G40" s="294" t="n">
        <v>160.03</v>
      </c>
      <c r="H40" s="301">
        <f>ROUND(F40*G40,2)</f>
        <v/>
      </c>
      <c r="I40" s="304" t="n"/>
      <c r="J40" s="304" t="n"/>
      <c r="L40" s="304" t="n"/>
    </row>
    <row r="41">
      <c r="A41" s="397" t="n">
        <v>27</v>
      </c>
      <c r="B41" s="370" t="n"/>
      <c r="C41" s="297" t="inlineStr">
        <is>
          <t>91.08.03-009</t>
        </is>
      </c>
      <c r="D41" s="296" t="inlineStr">
        <is>
          <t>Катки самоходные гладкие вибрационные, масса 2,2 т</t>
        </is>
      </c>
      <c r="E41" s="397" t="inlineStr">
        <is>
          <t>маш.-ч</t>
        </is>
      </c>
      <c r="F41" s="397" t="n">
        <v>81.26781800000001</v>
      </c>
      <c r="G41" s="294" t="n">
        <v>103.16</v>
      </c>
      <c r="H41" s="301">
        <f>ROUND(F41*G41,2)</f>
        <v/>
      </c>
      <c r="I41" s="304" t="n"/>
      <c r="J41" s="304" t="n"/>
      <c r="L41" s="304" t="n"/>
    </row>
    <row r="42">
      <c r="A42" s="397" t="n">
        <v>28</v>
      </c>
      <c r="B42" s="370" t="n"/>
      <c r="C42" s="297" t="inlineStr">
        <is>
          <t>91.01.01-036</t>
        </is>
      </c>
      <c r="D42" s="296" t="inlineStr">
        <is>
          <t>Бульдозеры, мощность 96 кВт (130 л.с.)</t>
        </is>
      </c>
      <c r="E42" s="397" t="inlineStr">
        <is>
          <t>маш.-ч</t>
        </is>
      </c>
      <c r="F42" s="397" t="n">
        <v>78.904128</v>
      </c>
      <c r="G42" s="294" t="n">
        <v>94.05</v>
      </c>
      <c r="H42" s="301">
        <f>ROUND(F42*G42,2)</f>
        <v/>
      </c>
      <c r="I42" s="304" t="n"/>
      <c r="J42" s="304" t="n"/>
      <c r="L42" s="304" t="n"/>
    </row>
    <row r="43" ht="38.25" customHeight="1" s="326">
      <c r="A43" s="397" t="n">
        <v>29</v>
      </c>
      <c r="B43" s="370" t="n"/>
      <c r="C43" s="297" t="inlineStr">
        <is>
          <t>91.18.01-007</t>
        </is>
      </c>
      <c r="D43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7" t="inlineStr">
        <is>
          <t>маш.-ч</t>
        </is>
      </c>
      <c r="F43" s="397" t="n">
        <v>68.806456</v>
      </c>
      <c r="G43" s="294" t="n">
        <v>90</v>
      </c>
      <c r="H43" s="301">
        <f>ROUND(F43*G43,2)</f>
        <v/>
      </c>
      <c r="I43" s="304" t="n"/>
      <c r="J43" s="304" t="n"/>
    </row>
    <row r="44">
      <c r="A44" s="397" t="n">
        <v>30</v>
      </c>
      <c r="B44" s="370" t="n"/>
      <c r="C44" s="297" t="inlineStr">
        <is>
          <t>91.01.01-035</t>
        </is>
      </c>
      <c r="D44" s="296" t="inlineStr">
        <is>
          <t>Бульдозеры, мощность 79 кВт (108 л.с.)</t>
        </is>
      </c>
      <c r="E44" s="397" t="inlineStr">
        <is>
          <t>маш.-ч</t>
        </is>
      </c>
      <c r="F44" s="397" t="n">
        <v>45.864662</v>
      </c>
      <c r="G44" s="294" t="n">
        <v>79.06999999999999</v>
      </c>
      <c r="H44" s="301">
        <f>ROUND(F44*G44,2)</f>
        <v/>
      </c>
      <c r="J44" s="304" t="n"/>
    </row>
    <row r="45" ht="25.5" customHeight="1" s="326">
      <c r="A45" s="397" t="n">
        <v>31</v>
      </c>
      <c r="B45" s="370" t="n"/>
      <c r="C45" s="297" t="inlineStr">
        <is>
          <t>91.17.04-033</t>
        </is>
      </c>
      <c r="D45" s="296" t="inlineStr">
        <is>
          <t>Агрегаты сварочные двухпостовые для ручной сварки на тракторе, мощность 79 кВт (108 л.с.)</t>
        </is>
      </c>
      <c r="E45" s="397" t="inlineStr">
        <is>
          <t>маш.-ч</t>
        </is>
      </c>
      <c r="F45" s="397" t="n">
        <v>24.4</v>
      </c>
      <c r="G45" s="294" t="n">
        <v>133.97</v>
      </c>
      <c r="H45" s="301">
        <f>ROUND(F45*G45,2)</f>
        <v/>
      </c>
      <c r="J45" s="304" t="n"/>
    </row>
    <row r="46">
      <c r="A46" s="397" t="n">
        <v>32</v>
      </c>
      <c r="B46" s="370" t="n"/>
      <c r="C46" s="297" t="inlineStr">
        <is>
          <t>91.06.09-001</t>
        </is>
      </c>
      <c r="D46" s="296" t="inlineStr">
        <is>
          <t>Вышки телескопические 25 м</t>
        </is>
      </c>
      <c r="E46" s="397" t="inlineStr">
        <is>
          <t>маш.-ч</t>
        </is>
      </c>
      <c r="F46" s="397" t="n">
        <v>18.12</v>
      </c>
      <c r="G46" s="294" t="n">
        <v>142.7</v>
      </c>
      <c r="H46" s="301">
        <f>ROUND(F46*G46,2)</f>
        <v/>
      </c>
      <c r="J46" s="304" t="n"/>
    </row>
    <row r="47">
      <c r="A47" s="397" t="n">
        <v>33</v>
      </c>
      <c r="B47" s="370" t="n"/>
      <c r="C47" s="297" t="inlineStr">
        <is>
          <t>91.21.22-438</t>
        </is>
      </c>
      <c r="D47" s="296" t="inlineStr">
        <is>
          <t>Установка передвижная цеолитовая</t>
        </is>
      </c>
      <c r="E47" s="397" t="inlineStr">
        <is>
          <t>маш.-ч</t>
        </is>
      </c>
      <c r="F47" s="397" t="n">
        <v>66.63</v>
      </c>
      <c r="G47" s="294" t="n">
        <v>38.65</v>
      </c>
      <c r="H47" s="301">
        <f>ROUND(F47*G47,2)</f>
        <v/>
      </c>
      <c r="J47" s="304" t="n"/>
    </row>
    <row r="48">
      <c r="A48" s="397" t="n">
        <v>34</v>
      </c>
      <c r="B48" s="370" t="n"/>
      <c r="C48" s="297" t="inlineStr">
        <is>
          <t>91.14.02-001</t>
        </is>
      </c>
      <c r="D48" s="296" t="inlineStr">
        <is>
          <t>Автомобили бортовые, грузоподъемность до 5 т</t>
        </is>
      </c>
      <c r="E48" s="397" t="inlineStr">
        <is>
          <t>маш.-ч</t>
        </is>
      </c>
      <c r="F48" s="397" t="n">
        <v>34.090379</v>
      </c>
      <c r="G48" s="294" t="n">
        <v>65.70999999999999</v>
      </c>
      <c r="H48" s="301">
        <f>ROUND(F48*G48,2)</f>
        <v/>
      </c>
      <c r="J48" s="304" t="n"/>
    </row>
    <row r="49">
      <c r="A49" s="397" t="n">
        <v>35</v>
      </c>
      <c r="B49" s="370" t="n"/>
      <c r="C49" s="297" t="inlineStr">
        <is>
          <t>91.21.18-011</t>
        </is>
      </c>
      <c r="D49" s="296" t="inlineStr">
        <is>
          <t>Маслоподогреватель</t>
        </is>
      </c>
      <c r="E49" s="397" t="inlineStr">
        <is>
          <t>маш.-ч</t>
        </is>
      </c>
      <c r="F49" s="397" t="n">
        <v>51.53</v>
      </c>
      <c r="G49" s="294" t="n">
        <v>38.87</v>
      </c>
      <c r="H49" s="301">
        <f>ROUND(F49*G49,2)</f>
        <v/>
      </c>
      <c r="J49" s="304" t="n"/>
    </row>
    <row r="50" ht="25.5" customHeight="1" s="326">
      <c r="A50" s="397" t="n">
        <v>36</v>
      </c>
      <c r="B50" s="370" t="n"/>
      <c r="C50" s="297" t="inlineStr">
        <is>
          <t>91.21.22-432</t>
        </is>
      </c>
      <c r="D50" s="296" t="inlineStr">
        <is>
          <t>Установка вакуумной обработки трансформаторного масла</t>
        </is>
      </c>
      <c r="E50" s="397" t="inlineStr">
        <is>
          <t>маш.-ч</t>
        </is>
      </c>
      <c r="F50" s="397" t="n">
        <v>22.74</v>
      </c>
      <c r="G50" s="294" t="n">
        <v>77.03</v>
      </c>
      <c r="H50" s="301">
        <f>ROUND(F50*G50,2)</f>
        <v/>
      </c>
      <c r="J50" s="265" t="n"/>
      <c r="L50" s="304" t="n"/>
    </row>
    <row r="51">
      <c r="A51" s="397" t="n">
        <v>37</v>
      </c>
      <c r="B51" s="370" t="n"/>
      <c r="C51" s="297" t="inlineStr">
        <is>
          <t>91.05.06-012</t>
        </is>
      </c>
      <c r="D51" s="296" t="inlineStr">
        <is>
          <t>Краны на гусеничном ходу, грузоподъемность до 16 т</t>
        </is>
      </c>
      <c r="E51" s="397" t="inlineStr">
        <is>
          <t>маш.-ч</t>
        </is>
      </c>
      <c r="F51" s="397" t="n">
        <v>17.670697</v>
      </c>
      <c r="G51" s="294" t="n">
        <v>96.89</v>
      </c>
      <c r="H51" s="301">
        <f>ROUND(F51*G51,2)</f>
        <v/>
      </c>
      <c r="L51" s="304" t="n"/>
    </row>
    <row r="52">
      <c r="A52" s="397" t="n">
        <v>38</v>
      </c>
      <c r="B52" s="370" t="n"/>
      <c r="C52" s="297" t="inlineStr">
        <is>
          <t>91.05.01-017</t>
        </is>
      </c>
      <c r="D52" s="296" t="inlineStr">
        <is>
          <t>Краны башенные, грузоподъемность 8 т</t>
        </is>
      </c>
      <c r="E52" s="397" t="inlineStr">
        <is>
          <t>маш.-ч</t>
        </is>
      </c>
      <c r="F52" s="397" t="n">
        <v>10.164241</v>
      </c>
      <c r="G52" s="294" t="n">
        <v>86.40000000000001</v>
      </c>
      <c r="H52" s="301">
        <f>ROUND(F52*G52,2)</f>
        <v/>
      </c>
      <c r="L52" s="304" t="n"/>
    </row>
    <row r="53" ht="51" customHeight="1" s="326">
      <c r="A53" s="397" t="n">
        <v>39</v>
      </c>
      <c r="B53" s="370" t="n"/>
      <c r="C53" s="297" t="inlineStr">
        <is>
          <t>91.10.09-012</t>
        </is>
      </c>
      <c r="D53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7" t="inlineStr">
        <is>
          <t>маш.-ч</t>
        </is>
      </c>
      <c r="F53" s="397" t="n">
        <v>29.875</v>
      </c>
      <c r="G53" s="294" t="n">
        <v>26.32</v>
      </c>
      <c r="H53" s="301">
        <f>ROUND(F53*G53,2)</f>
        <v/>
      </c>
      <c r="L53" s="304" t="n"/>
    </row>
    <row r="54">
      <c r="A54" s="397" t="n">
        <v>40</v>
      </c>
      <c r="B54" s="370" t="n"/>
      <c r="C54" s="297" t="inlineStr">
        <is>
          <t>91.19.12-021</t>
        </is>
      </c>
      <c r="D54" s="296" t="inlineStr">
        <is>
          <t>Насос вакуумный 3,6 м3/мин</t>
        </is>
      </c>
      <c r="E54" s="397" t="inlineStr">
        <is>
          <t>маш.-ч</t>
        </is>
      </c>
      <c r="F54" s="397" t="n">
        <v>125.2</v>
      </c>
      <c r="G54" s="294" t="n">
        <v>6.28</v>
      </c>
      <c r="H54" s="301">
        <f>ROUND(F54*G54,2)</f>
        <v/>
      </c>
    </row>
    <row r="55" ht="25.5" customHeight="1" s="326">
      <c r="A55" s="397" t="n">
        <v>41</v>
      </c>
      <c r="B55" s="370" t="n"/>
      <c r="C55" s="297" t="inlineStr">
        <is>
          <t>91.17.04-233</t>
        </is>
      </c>
      <c r="D55" s="296" t="inlineStr">
        <is>
          <t>Установки для сварки ручной дуговой (постоянного тока)</t>
        </is>
      </c>
      <c r="E55" s="397" t="inlineStr">
        <is>
          <t>маш.-ч</t>
        </is>
      </c>
      <c r="F55" s="397" t="n">
        <v>74.70549200000001</v>
      </c>
      <c r="G55" s="294" t="n">
        <v>8.1</v>
      </c>
      <c r="H55" s="301">
        <f>ROUND(F55*G55,2)</f>
        <v/>
      </c>
    </row>
    <row r="56">
      <c r="A56" s="397" t="n">
        <v>42</v>
      </c>
      <c r="B56" s="370" t="n"/>
      <c r="C56" s="297" t="inlineStr">
        <is>
          <t>91.21.18-031</t>
        </is>
      </c>
      <c r="D56" s="296" t="inlineStr">
        <is>
          <t>Установка «Суховей»</t>
        </is>
      </c>
      <c r="E56" s="397" t="inlineStr">
        <is>
          <t>маш.-ч</t>
        </is>
      </c>
      <c r="F56" s="397" t="n">
        <v>42</v>
      </c>
      <c r="G56" s="294" t="n">
        <v>13.49</v>
      </c>
      <c r="H56" s="301">
        <f>ROUND(F56*G56,2)</f>
        <v/>
      </c>
    </row>
    <row r="57" ht="38.25" customHeight="1" s="326">
      <c r="A57" s="397" t="n">
        <v>43</v>
      </c>
      <c r="B57" s="370" t="n"/>
      <c r="C57" s="297" t="inlineStr">
        <is>
          <t>91.04.01-021</t>
        </is>
      </c>
      <c r="D57" s="29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7" t="inlineStr">
        <is>
          <t>маш.-ч</t>
        </is>
      </c>
      <c r="F57" s="397" t="n">
        <v>6.3916</v>
      </c>
      <c r="G57" s="294" t="n">
        <v>87.59999999999999</v>
      </c>
      <c r="H57" s="301">
        <f>ROUND(F57*G57,2)</f>
        <v/>
      </c>
    </row>
    <row r="58" ht="25.5" customHeight="1" s="326">
      <c r="A58" s="397" t="n">
        <v>44</v>
      </c>
      <c r="B58" s="370" t="n"/>
      <c r="C58" s="297" t="inlineStr">
        <is>
          <t>91.02.02-002</t>
        </is>
      </c>
      <c r="D58" s="296" t="inlineStr">
        <is>
          <t>Агрегаты копровые без дизель-молота на базе экскаватора 0,65 м3</t>
        </is>
      </c>
      <c r="E58" s="397" t="inlineStr">
        <is>
          <t>маш.-ч</t>
        </is>
      </c>
      <c r="F58" s="397" t="n">
        <v>2.899875</v>
      </c>
      <c r="G58" s="294" t="n">
        <v>190.94</v>
      </c>
      <c r="H58" s="301">
        <f>ROUND(F58*G58,2)</f>
        <v/>
      </c>
    </row>
    <row r="59">
      <c r="A59" s="397" t="n">
        <v>45</v>
      </c>
      <c r="B59" s="370" t="n"/>
      <c r="C59" s="297" t="inlineStr">
        <is>
          <t>91.06.06-042</t>
        </is>
      </c>
      <c r="D59" s="296" t="inlineStr">
        <is>
          <t>Подъемники гидравлические высотой подъема 10 м</t>
        </is>
      </c>
      <c r="E59" s="397" t="inlineStr">
        <is>
          <t>маш.-ч</t>
        </is>
      </c>
      <c r="F59" s="397" t="n">
        <v>13.15391</v>
      </c>
      <c r="G59" s="294" t="n">
        <v>29.6</v>
      </c>
      <c r="H59" s="301">
        <f>ROUND(F59*G59,2)</f>
        <v/>
      </c>
      <c r="J59" s="265" t="n"/>
      <c r="L59" s="304" t="n"/>
    </row>
    <row r="60" ht="25.5" customFormat="1" customHeight="1" s="260">
      <c r="A60" s="397" t="n">
        <v>46</v>
      </c>
      <c r="B60" s="370" t="n"/>
      <c r="C60" s="297" t="inlineStr">
        <is>
          <t>91.21.22-091</t>
        </is>
      </c>
      <c r="D60" s="296" t="inlineStr">
        <is>
          <t>Выпрямитель полупроводниковый для подогрева трансформаторов</t>
        </is>
      </c>
      <c r="E60" s="397" t="inlineStr">
        <is>
          <t>маш.-ч</t>
        </is>
      </c>
      <c r="F60" s="397" t="n">
        <v>90.3</v>
      </c>
      <c r="G60" s="294" t="n">
        <v>3.82</v>
      </c>
      <c r="H60" s="301">
        <f>ROUND(F60*G60,2)</f>
        <v/>
      </c>
      <c r="L60" s="304" t="n"/>
    </row>
    <row r="61">
      <c r="A61" s="397" t="n">
        <v>47</v>
      </c>
      <c r="B61" s="370" t="n"/>
      <c r="C61" s="297" t="inlineStr">
        <is>
          <t>91.08.04-021</t>
        </is>
      </c>
      <c r="D61" s="296" t="inlineStr">
        <is>
          <t>Котлы битумные передвижные 400 л</t>
        </is>
      </c>
      <c r="E61" s="397" t="inlineStr">
        <is>
          <t>маш.-ч</t>
        </is>
      </c>
      <c r="F61" s="397" t="n">
        <v>8.43173</v>
      </c>
      <c r="G61" s="294" t="n">
        <v>30</v>
      </c>
      <c r="H61" s="301">
        <f>ROUND(F61*G61,2)</f>
        <v/>
      </c>
      <c r="L61" s="304" t="n"/>
    </row>
    <row r="62">
      <c r="A62" s="397" t="n">
        <v>48</v>
      </c>
      <c r="B62" s="370" t="n"/>
      <c r="C62" s="297" t="inlineStr">
        <is>
          <t>91.08.03-018</t>
        </is>
      </c>
      <c r="D62" s="296" t="inlineStr">
        <is>
          <t>Катки дорожные самоходные гладкие 13 т</t>
        </is>
      </c>
      <c r="E62" s="397" t="inlineStr">
        <is>
          <t>маш.-ч</t>
        </is>
      </c>
      <c r="F62" s="397" t="n">
        <v>0.65664</v>
      </c>
      <c r="G62" s="294" t="n">
        <v>286.56</v>
      </c>
      <c r="H62" s="301">
        <f>ROUND(F62*G62,2)</f>
        <v/>
      </c>
    </row>
    <row r="63" ht="25.5" customHeight="1" s="326">
      <c r="A63" s="397" t="n">
        <v>49</v>
      </c>
      <c r="B63" s="370" t="n"/>
      <c r="C63" s="297" t="inlineStr">
        <is>
          <t>91.10.05-005</t>
        </is>
      </c>
      <c r="D63" s="296" t="inlineStr">
        <is>
          <t>Трубоукладчики для труб диаметром до 700 мм грузоподъемностью 12,5 т</t>
        </is>
      </c>
      <c r="E63" s="397" t="inlineStr">
        <is>
          <t>маш.-ч</t>
        </is>
      </c>
      <c r="F63" s="397" t="n">
        <v>1.212675</v>
      </c>
      <c r="G63" s="294" t="n">
        <v>152.5</v>
      </c>
      <c r="H63" s="301">
        <f>ROUND(F63*G63,2)</f>
        <v/>
      </c>
      <c r="J63" s="265" t="n"/>
      <c r="L63" s="304" t="n"/>
    </row>
    <row r="64" customFormat="1" s="260">
      <c r="A64" s="397" t="n">
        <v>50</v>
      </c>
      <c r="B64" s="370" t="n"/>
      <c r="C64" s="297" t="inlineStr">
        <is>
          <t>91.06.05-011</t>
        </is>
      </c>
      <c r="D64" s="296" t="inlineStr">
        <is>
          <t>Погрузчики, грузоподъемность 5 т</t>
        </is>
      </c>
      <c r="E64" s="397" t="inlineStr">
        <is>
          <t>маш.-ч</t>
        </is>
      </c>
      <c r="F64" s="397" t="n">
        <v>1.960916</v>
      </c>
      <c r="G64" s="294" t="n">
        <v>89.98999999999999</v>
      </c>
      <c r="H64" s="301">
        <f>ROUND(F64*G64,2)</f>
        <v/>
      </c>
      <c r="L64" s="304" t="n"/>
    </row>
    <row r="65">
      <c r="A65" s="397" t="n">
        <v>51</v>
      </c>
      <c r="B65" s="370" t="n"/>
      <c r="C65" s="297" t="inlineStr">
        <is>
          <t>91.02.03-022</t>
        </is>
      </c>
      <c r="D65" s="296" t="inlineStr">
        <is>
          <t>Дизель-молоты 1,8 т</t>
        </is>
      </c>
      <c r="E65" s="397" t="inlineStr">
        <is>
          <t>маш.-ч</t>
        </is>
      </c>
      <c r="F65" s="397" t="n">
        <v>2.899875</v>
      </c>
      <c r="G65" s="294" t="n">
        <v>56.77</v>
      </c>
      <c r="H65" s="301">
        <f>ROUND(F65*G65,2)</f>
        <v/>
      </c>
      <c r="L65" s="304" t="n"/>
    </row>
    <row r="66" ht="25.5" customHeight="1" s="326">
      <c r="A66" s="397" t="n">
        <v>52</v>
      </c>
      <c r="B66" s="370" t="n"/>
      <c r="C66" s="297" t="inlineStr">
        <is>
          <t>91.05.05-015</t>
        </is>
      </c>
      <c r="D66" s="296" t="inlineStr">
        <is>
          <t>Краны на автомобильном ходу, грузоподъемность 16 т</t>
        </is>
      </c>
      <c r="E66" s="397" t="inlineStr">
        <is>
          <t>маш.-ч</t>
        </is>
      </c>
      <c r="F66" s="397" t="n">
        <v>1.377836</v>
      </c>
      <c r="G66" s="294" t="n">
        <v>115.4</v>
      </c>
      <c r="H66" s="301">
        <f>ROUND(F66*G66,2)</f>
        <v/>
      </c>
      <c r="L66" s="304" t="n"/>
    </row>
    <row r="67">
      <c r="A67" s="397" t="n">
        <v>53</v>
      </c>
      <c r="B67" s="370" t="n"/>
      <c r="C67" s="297" t="inlineStr">
        <is>
          <t>91.16.01-002</t>
        </is>
      </c>
      <c r="D67" s="296" t="inlineStr">
        <is>
          <t>Электростанции передвижные 4 кВт</t>
        </is>
      </c>
      <c r="E67" s="397" t="inlineStr">
        <is>
          <t>маш.-ч</t>
        </is>
      </c>
      <c r="F67" s="397" t="n">
        <v>3.4655</v>
      </c>
      <c r="G67" s="294" t="n">
        <v>27.11</v>
      </c>
      <c r="H67" s="301">
        <f>ROUND(F67*G67,2)</f>
        <v/>
      </c>
      <c r="L67" s="304" t="n"/>
    </row>
    <row r="68" ht="25.5" customHeight="1" s="326">
      <c r="A68" s="397" t="n">
        <v>54</v>
      </c>
      <c r="B68" s="370" t="n"/>
      <c r="C68" s="297" t="inlineStr">
        <is>
          <t>91.15.03-014</t>
        </is>
      </c>
      <c r="D68" s="296" t="inlineStr">
        <is>
          <t>Тракторы на пневмоколесном ходу при работе на других видах строительства 59 кВт (80 л.с.)</t>
        </is>
      </c>
      <c r="E68" s="397" t="inlineStr">
        <is>
          <t>маш.-ч</t>
        </is>
      </c>
      <c r="F68" s="397" t="n">
        <v>1.24</v>
      </c>
      <c r="G68" s="294" t="n">
        <v>74.61</v>
      </c>
      <c r="H68" s="301">
        <f>ROUND(F68*G68,2)</f>
        <v/>
      </c>
    </row>
    <row r="69" ht="26.45" customHeight="1" s="326">
      <c r="A69" s="397" t="n">
        <v>55</v>
      </c>
      <c r="B69" s="370" t="n"/>
      <c r="C69" s="297" t="inlineStr">
        <is>
          <t>91.06.01-003</t>
        </is>
      </c>
      <c r="D69" s="296" t="inlineStr">
        <is>
          <t>Домкраты гидравлические, грузоподъемность 63-100 т</t>
        </is>
      </c>
      <c r="E69" s="397" t="inlineStr">
        <is>
          <t>маш.-ч</t>
        </is>
      </c>
      <c r="F69" s="397" t="n">
        <v>81.636196</v>
      </c>
      <c r="G69" s="294" t="n">
        <v>0.9</v>
      </c>
      <c r="H69" s="301">
        <f>ROUND(F69*G69,2)</f>
        <v/>
      </c>
    </row>
    <row r="70">
      <c r="A70" s="397" t="n">
        <v>56</v>
      </c>
      <c r="B70" s="370" t="n"/>
      <c r="C70" s="297" t="inlineStr">
        <is>
          <t>91.08.03-016</t>
        </is>
      </c>
      <c r="D70" s="296" t="inlineStr">
        <is>
          <t>Катки дорожные самоходные гладкие 8 т</t>
        </is>
      </c>
      <c r="E70" s="397" t="inlineStr">
        <is>
          <t>маш.-ч</t>
        </is>
      </c>
      <c r="F70" s="397" t="n">
        <v>0.238606</v>
      </c>
      <c r="G70" s="294" t="n">
        <v>226.54</v>
      </c>
      <c r="H70" s="301">
        <f>ROUND(F70*G70,2)</f>
        <v/>
      </c>
    </row>
    <row r="71">
      <c r="A71" s="397" t="n">
        <v>57</v>
      </c>
      <c r="B71" s="370" t="n"/>
      <c r="C71" s="297" t="inlineStr">
        <is>
          <t>91.07.08-024</t>
        </is>
      </c>
      <c r="D71" s="296" t="inlineStr">
        <is>
          <t>Растворосмесители передвижные 65 л</t>
        </is>
      </c>
      <c r="E71" s="397" t="inlineStr">
        <is>
          <t>маш.-ч</t>
        </is>
      </c>
      <c r="F71" s="397" t="n">
        <v>3.972379</v>
      </c>
      <c r="G71" s="294" t="n">
        <v>12.39</v>
      </c>
      <c r="H71" s="301">
        <f>ROUND(F71*G71,2)</f>
        <v/>
      </c>
    </row>
    <row r="72" ht="38.25" customHeight="1" s="326">
      <c r="A72" s="397" t="n">
        <v>58</v>
      </c>
      <c r="B72" s="370" t="n"/>
      <c r="C72" s="297" t="inlineStr">
        <is>
          <t>91.21.01-014</t>
        </is>
      </c>
      <c r="D72" s="29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7" t="inlineStr">
        <is>
          <t>маш.-ч</t>
        </is>
      </c>
      <c r="F72" s="397" t="n">
        <v>7.8678</v>
      </c>
      <c r="G72" s="294" t="n">
        <v>5.59</v>
      </c>
      <c r="H72" s="301">
        <f>ROUND(F72*G72,2)</f>
        <v/>
      </c>
    </row>
    <row r="73">
      <c r="A73" s="397" t="n">
        <v>59</v>
      </c>
      <c r="B73" s="370" t="n"/>
      <c r="C73" s="297" t="inlineStr">
        <is>
          <t>91.21.18-051</t>
        </is>
      </c>
      <c r="D73" s="296" t="inlineStr">
        <is>
          <t>Шкаф сушильный</t>
        </is>
      </c>
      <c r="E73" s="397" t="inlineStr">
        <is>
          <t>маш.-ч</t>
        </is>
      </c>
      <c r="F73" s="397" t="n">
        <v>16.24</v>
      </c>
      <c r="G73" s="294" t="n">
        <v>2.67</v>
      </c>
      <c r="H73" s="301">
        <f>ROUND(F73*G73,2)</f>
        <v/>
      </c>
      <c r="J73" s="265" t="n"/>
      <c r="L73" s="304" t="n"/>
    </row>
    <row r="74" customFormat="1" s="260">
      <c r="A74" s="397" t="n">
        <v>60</v>
      </c>
      <c r="B74" s="370" t="n"/>
      <c r="C74" s="297" t="n">
        <v>331305</v>
      </c>
      <c r="D74" s="296" t="inlineStr">
        <is>
          <t>Пылесосы промышленные</t>
        </is>
      </c>
      <c r="E74" s="397" t="inlineStr">
        <is>
          <t>маш.-ч</t>
        </is>
      </c>
      <c r="F74" s="397" t="n">
        <v>14.57</v>
      </c>
      <c r="G74" s="294" t="n">
        <v>2.7</v>
      </c>
      <c r="H74" s="301">
        <f>ROUND(F74*G74,2)</f>
        <v/>
      </c>
      <c r="L74" s="304" t="n"/>
    </row>
    <row r="75" ht="25.5" customHeight="1" s="326">
      <c r="A75" s="397" t="n">
        <v>61</v>
      </c>
      <c r="B75" s="370" t="n"/>
      <c r="C75" s="297" t="n">
        <v>120902</v>
      </c>
      <c r="D75" s="296" t="inlineStr">
        <is>
          <t>Катки дорожные самоходные вибрационные типа DYNAPAC, HAMM, BOMAG, 2,2 т</t>
        </is>
      </c>
      <c r="E75" s="397" t="inlineStr">
        <is>
          <t>маш.-ч</t>
        </is>
      </c>
      <c r="F75" s="397" t="n">
        <v>0.46592</v>
      </c>
      <c r="G75" s="294" t="n">
        <v>77.43000000000001</v>
      </c>
      <c r="H75" s="301">
        <f>ROUND(F75*G75,2)</f>
        <v/>
      </c>
      <c r="J75" s="265" t="n"/>
      <c r="L75" s="304" t="n"/>
    </row>
    <row r="76" ht="25.5" customFormat="1" customHeight="1" s="260">
      <c r="A76" s="397" t="n">
        <v>62</v>
      </c>
      <c r="B76" s="370" t="n"/>
      <c r="C76" s="297" t="inlineStr">
        <is>
          <t>91.04.01-032</t>
        </is>
      </c>
      <c r="D76" s="296" t="inlineStr">
        <is>
          <t>Машины бурильно-крановые на тракторе 66 кВт (90 л.с.), глубина бурения 1,5-3 м</t>
        </is>
      </c>
      <c r="E76" s="397" t="inlineStr">
        <is>
          <t>маш.-ч</t>
        </is>
      </c>
      <c r="F76" s="397" t="n">
        <v>0.2471</v>
      </c>
      <c r="G76" s="294" t="n">
        <v>140.95</v>
      </c>
      <c r="H76" s="301">
        <f>ROUND(F76*G76,2)</f>
        <v/>
      </c>
      <c r="L76" s="304" t="n"/>
    </row>
    <row r="77" ht="25.5" customHeight="1" s="326">
      <c r="A77" s="397" t="n">
        <v>63</v>
      </c>
      <c r="B77" s="370" t="n"/>
      <c r="C77" s="297" t="inlineStr">
        <is>
          <t>91.08.09-023</t>
        </is>
      </c>
      <c r="D77" s="296" t="inlineStr">
        <is>
          <t>Трамбовки пневматические при работе от передвижных компрессорных станций</t>
        </is>
      </c>
      <c r="E77" s="397" t="inlineStr">
        <is>
          <t>маш.-ч</t>
        </is>
      </c>
      <c r="F77" s="397" t="n">
        <v>59.952333</v>
      </c>
      <c r="G77" s="294" t="n">
        <v>0.55</v>
      </c>
      <c r="H77" s="301">
        <f>ROUND(F77*G77,2)</f>
        <v/>
      </c>
      <c r="L77" s="304" t="n"/>
    </row>
    <row r="78">
      <c r="A78" s="397" t="n">
        <v>64</v>
      </c>
      <c r="B78" s="370" t="n"/>
      <c r="C78" s="297" t="n">
        <v>31910</v>
      </c>
      <c r="D78" s="296" t="inlineStr">
        <is>
          <t>Люлька</t>
        </is>
      </c>
      <c r="E78" s="397" t="inlineStr">
        <is>
          <t>маш.-ч</t>
        </is>
      </c>
      <c r="F78" s="397" t="n">
        <v>0.6032</v>
      </c>
      <c r="G78" s="294" t="n">
        <v>53.87</v>
      </c>
      <c r="H78" s="301">
        <f>ROUND(F78*G78,2)</f>
        <v/>
      </c>
      <c r="L78" s="304" t="n"/>
    </row>
    <row r="79">
      <c r="A79" s="397" t="n">
        <v>65</v>
      </c>
      <c r="B79" s="370" t="n"/>
      <c r="C79" s="297" t="inlineStr">
        <is>
          <t>91.07.04-001</t>
        </is>
      </c>
      <c r="D79" s="296" t="inlineStr">
        <is>
          <t>Вибратор глубинный</t>
        </is>
      </c>
      <c r="E79" s="397" t="inlineStr">
        <is>
          <t>маш.-ч</t>
        </is>
      </c>
      <c r="F79" s="397" t="n">
        <v>12.703987</v>
      </c>
      <c r="G79" s="294" t="n">
        <v>1.9</v>
      </c>
      <c r="H79" s="301">
        <f>ROUND(F79*G79,2)</f>
        <v/>
      </c>
      <c r="L79" s="304" t="n"/>
    </row>
    <row r="80" ht="25.5" customHeight="1" s="326">
      <c r="A80" s="397" t="n">
        <v>66</v>
      </c>
      <c r="B80" s="370" t="n"/>
      <c r="C80" s="297" t="inlineStr">
        <is>
          <t>91.19.02-002</t>
        </is>
      </c>
      <c r="D80" s="296" t="inlineStr">
        <is>
          <t>Маслонасосы шестеренные, производительность м3/час 2,3</t>
        </is>
      </c>
      <c r="E80" s="397" t="inlineStr">
        <is>
          <t>маш.-ч</t>
        </is>
      </c>
      <c r="F80" s="397" t="n">
        <v>21.53</v>
      </c>
      <c r="G80" s="294" t="n">
        <v>0.9</v>
      </c>
      <c r="H80" s="301">
        <f>ROUND(F80*G80,2)</f>
        <v/>
      </c>
    </row>
    <row r="81">
      <c r="A81" s="397" t="n">
        <v>67</v>
      </c>
      <c r="B81" s="370" t="n"/>
      <c r="C81" s="297" t="inlineStr">
        <is>
          <t>91.13.01-038</t>
        </is>
      </c>
      <c r="D81" s="296" t="inlineStr">
        <is>
          <t>Машины поливомоечные 6000 л</t>
        </is>
      </c>
      <c r="E81" s="397" t="inlineStr">
        <is>
          <t>маш.-ч</t>
        </is>
      </c>
      <c r="F81" s="397" t="n">
        <v>0.165031</v>
      </c>
      <c r="G81" s="294" t="n">
        <v>110</v>
      </c>
      <c r="H81" s="301">
        <f>ROUND(F81*G81,2)</f>
        <v/>
      </c>
    </row>
    <row r="82">
      <c r="A82" s="397" t="n">
        <v>68</v>
      </c>
      <c r="B82" s="370" t="n"/>
      <c r="C82" s="297" t="inlineStr">
        <is>
          <t>91.19.10-031</t>
        </is>
      </c>
      <c r="D82" s="296" t="inlineStr">
        <is>
          <t>Станция насосная для привода гидродомкратов</t>
        </is>
      </c>
      <c r="E82" s="397" t="inlineStr">
        <is>
          <t>маш.-ч</t>
        </is>
      </c>
      <c r="F82" s="397" t="n">
        <v>9.050000000000001</v>
      </c>
      <c r="G82" s="294" t="n">
        <v>1.82</v>
      </c>
      <c r="H82" s="301">
        <f>ROUND(F82*G82,2)</f>
        <v/>
      </c>
    </row>
    <row r="83">
      <c r="A83" s="397" t="n">
        <v>69</v>
      </c>
      <c r="B83" s="370" t="n"/>
      <c r="C83" s="297" t="inlineStr">
        <is>
          <t>91.08.03-015</t>
        </is>
      </c>
      <c r="D83" s="296" t="inlineStr">
        <is>
          <t>Катки дорожные самоходные гладкие 5 т</t>
        </is>
      </c>
      <c r="E83" s="397" t="inlineStr">
        <is>
          <t>маш.-ч</t>
        </is>
      </c>
      <c r="F83" s="397" t="n">
        <v>0.07842399999999999</v>
      </c>
      <c r="G83" s="294" t="n">
        <v>176.03</v>
      </c>
      <c r="H83" s="301">
        <f>ROUND(F83*G83,2)</f>
        <v/>
      </c>
    </row>
    <row r="84">
      <c r="A84" s="397" t="n">
        <v>70</v>
      </c>
      <c r="B84" s="370" t="n"/>
      <c r="C84" s="297" t="inlineStr">
        <is>
          <t>91.01.02-004</t>
        </is>
      </c>
      <c r="D84" s="296" t="inlineStr">
        <is>
          <t>Автогрейдеры среднего типа 99 кВт (135 л.с.)</t>
        </is>
      </c>
      <c r="E84" s="397" t="inlineStr">
        <is>
          <t>маш.-ч</t>
        </is>
      </c>
      <c r="F84" s="397" t="n">
        <v>0.111723</v>
      </c>
      <c r="G84" s="294" t="n">
        <v>123</v>
      </c>
      <c r="H84" s="301">
        <f>ROUND(F84*G84,2)</f>
        <v/>
      </c>
      <c r="J84" s="265" t="n"/>
      <c r="L84" s="304" t="n"/>
    </row>
    <row r="85">
      <c r="A85" s="397" t="n">
        <v>71</v>
      </c>
      <c r="B85" s="370" t="n"/>
      <c r="C85" s="297" t="inlineStr">
        <is>
          <t>91.14.04-001</t>
        </is>
      </c>
      <c r="D85" s="296" t="inlineStr">
        <is>
          <t>Тягачи седельные, грузоподъемность 12 т</t>
        </is>
      </c>
      <c r="E85" s="397" t="inlineStr">
        <is>
          <t>маш.-ч</t>
        </is>
      </c>
      <c r="F85" s="397" t="n">
        <v>0.123025</v>
      </c>
      <c r="G85" s="294" t="n">
        <v>102.84</v>
      </c>
      <c r="H85" s="301">
        <f>ROUND(F85*G85,2)</f>
        <v/>
      </c>
      <c r="L85" s="304" t="n"/>
    </row>
    <row r="86" ht="25.5" customFormat="1" customHeight="1" s="260">
      <c r="A86" s="397" t="n">
        <v>72</v>
      </c>
      <c r="B86" s="370" t="n"/>
      <c r="C86" s="297" t="inlineStr">
        <is>
          <t>91.06.06-048</t>
        </is>
      </c>
      <c r="D86" s="296" t="inlineStr">
        <is>
          <t>Подъемники грузоподъемностью до 500 кг одномачтовые, высота подъема 45 м</t>
        </is>
      </c>
      <c r="E86" s="397" t="inlineStr">
        <is>
          <t>маш.-ч</t>
        </is>
      </c>
      <c r="F86" s="397" t="n">
        <v>0.380587</v>
      </c>
      <c r="G86" s="294" t="n">
        <v>31.26</v>
      </c>
      <c r="H86" s="301">
        <f>ROUND(F86*G86,2)</f>
        <v/>
      </c>
      <c r="L86" s="304" t="n"/>
    </row>
    <row r="87">
      <c r="A87" s="397" t="n">
        <v>73</v>
      </c>
      <c r="B87" s="370" t="n"/>
      <c r="C87" s="297" t="n">
        <v>330301</v>
      </c>
      <c r="D87" s="296" t="inlineStr">
        <is>
          <t>Машины шлифовальные электрические</t>
        </is>
      </c>
      <c r="E87" s="397" t="inlineStr">
        <is>
          <t>маш.-ч</t>
        </is>
      </c>
      <c r="F87" s="397" t="n">
        <v>1.463807</v>
      </c>
      <c r="G87" s="294" t="n">
        <v>5.13</v>
      </c>
      <c r="H87" s="301">
        <f>ROUND(F87*G87,2)</f>
        <v/>
      </c>
      <c r="L87" s="304" t="n"/>
    </row>
    <row r="88" ht="25.5" customHeight="1" s="326">
      <c r="A88" s="397" t="n">
        <v>74</v>
      </c>
      <c r="B88" s="370" t="n"/>
      <c r="C88" s="297" t="inlineStr">
        <is>
          <t>91.17.04-171</t>
        </is>
      </c>
      <c r="D88" s="296" t="inlineStr">
        <is>
          <t>Преобразователи сварочные с номинальным сварочным током 315-500 А</t>
        </is>
      </c>
      <c r="E88" s="397" t="inlineStr">
        <is>
          <t>маш.-ч</t>
        </is>
      </c>
      <c r="F88" s="397" t="n">
        <v>0.458008</v>
      </c>
      <c r="G88" s="294" t="n">
        <v>12.31</v>
      </c>
      <c r="H88" s="301">
        <f>ROUND(F88*G88,2)</f>
        <v/>
      </c>
      <c r="L88" s="304" t="n"/>
    </row>
    <row r="89">
      <c r="A89" s="397" t="n">
        <v>75</v>
      </c>
      <c r="B89" s="370" t="n"/>
      <c r="C89" s="297" t="inlineStr">
        <is>
          <t>91.07.04-002</t>
        </is>
      </c>
      <c r="D89" s="296" t="inlineStr">
        <is>
          <t>Вибратор поверхностный</t>
        </is>
      </c>
      <c r="E89" s="397" t="inlineStr">
        <is>
          <t>маш.-ч</t>
        </is>
      </c>
      <c r="F89" s="397" t="n">
        <v>11.184151</v>
      </c>
      <c r="G89" s="294" t="n">
        <v>0.5</v>
      </c>
      <c r="H89" s="301">
        <f>ROUND(F89*G89,2)</f>
        <v/>
      </c>
      <c r="L89" s="304" t="n"/>
    </row>
    <row r="90">
      <c r="A90" s="397" t="n">
        <v>76</v>
      </c>
      <c r="B90" s="370" t="n"/>
      <c r="C90" s="297" t="inlineStr">
        <is>
          <t>91.14.03-001</t>
        </is>
      </c>
      <c r="D90" s="296" t="inlineStr">
        <is>
          <t>Автомобиль-самосвал, грузоподъемность до 7 т</t>
        </is>
      </c>
      <c r="E90" s="397" t="inlineStr">
        <is>
          <t>маш.-ч</t>
        </is>
      </c>
      <c r="F90" s="397" t="n">
        <v>0.04136</v>
      </c>
      <c r="G90" s="294" t="n">
        <v>89.54000000000001</v>
      </c>
      <c r="H90" s="301">
        <f>ROUND(F90*G90,2)</f>
        <v/>
      </c>
    </row>
    <row r="91">
      <c r="A91" s="397" t="n">
        <v>77</v>
      </c>
      <c r="B91" s="370" t="n"/>
      <c r="C91" s="297" t="inlineStr">
        <is>
          <t>91.08.07-011</t>
        </is>
      </c>
      <c r="D91" s="296" t="inlineStr">
        <is>
          <t>Распределители каменной мелочи</t>
        </is>
      </c>
      <c r="E91" s="397" t="inlineStr">
        <is>
          <t>маш.-ч</t>
        </is>
      </c>
      <c r="F91" s="397" t="n">
        <v>0.0312</v>
      </c>
      <c r="G91" s="294" t="n">
        <v>116.64</v>
      </c>
      <c r="H91" s="301">
        <f>ROUND(F91*G91,2)</f>
        <v/>
      </c>
    </row>
    <row r="92">
      <c r="A92" s="397" t="n">
        <v>78</v>
      </c>
      <c r="B92" s="370" t="n"/>
      <c r="C92" s="297" t="inlineStr">
        <is>
          <t>91.17.04-042</t>
        </is>
      </c>
      <c r="D92" s="296" t="inlineStr">
        <is>
          <t>Аппарат для газовой сварки и резки</t>
        </is>
      </c>
      <c r="E92" s="397" t="inlineStr">
        <is>
          <t>маш.-ч</t>
        </is>
      </c>
      <c r="F92" s="397" t="n">
        <v>2.809985</v>
      </c>
      <c r="G92" s="294" t="n">
        <v>1.2</v>
      </c>
      <c r="H92" s="301">
        <f>ROUND(F92*G92,2)</f>
        <v/>
      </c>
    </row>
    <row r="93" ht="25.5" customHeight="1" s="326">
      <c r="A93" s="397" t="n">
        <v>79</v>
      </c>
      <c r="B93" s="370" t="n"/>
      <c r="C93" s="297" t="inlineStr">
        <is>
          <t>91.15.02-024</t>
        </is>
      </c>
      <c r="D93" s="296" t="inlineStr">
        <is>
          <t>Тракторы на гусеничном ходу при работе на других видах строительства 79 кВт (108 л.с.)</t>
        </is>
      </c>
      <c r="E93" s="397" t="inlineStr">
        <is>
          <t>маш.-ч</t>
        </is>
      </c>
      <c r="F93" s="397" t="n">
        <v>0.03456</v>
      </c>
      <c r="G93" s="294" t="n">
        <v>83.09999999999999</v>
      </c>
      <c r="H93" s="301">
        <f>ROUND(F93*G93,2)</f>
        <v/>
      </c>
    </row>
    <row r="94" ht="25.5" customHeight="1" s="326">
      <c r="A94" s="397" t="n">
        <v>80</v>
      </c>
      <c r="B94" s="370" t="n"/>
      <c r="C94" s="297" t="inlineStr">
        <is>
          <t>91.06.03-062</t>
        </is>
      </c>
      <c r="D94" s="296" t="inlineStr">
        <is>
          <t>Лебедки электрические тяговым усилием до 31,39 кН (3,2 т)</t>
        </is>
      </c>
      <c r="E94" s="397" t="inlineStr">
        <is>
          <t>маш.-ч</t>
        </is>
      </c>
      <c r="F94" s="397" t="n">
        <v>0.315</v>
      </c>
      <c r="G94" s="294" t="n">
        <v>6.9</v>
      </c>
      <c r="H94" s="301">
        <f>ROUND(F94*G94,2)</f>
        <v/>
      </c>
    </row>
    <row r="95">
      <c r="A95" s="397" t="n">
        <v>81</v>
      </c>
      <c r="B95" s="370" t="n"/>
      <c r="C95" s="297" t="inlineStr">
        <is>
          <t>91.08.09-001</t>
        </is>
      </c>
      <c r="D95" s="296" t="inlineStr">
        <is>
          <t>Виброплита с двигателем внутреннего сгорания</t>
        </is>
      </c>
      <c r="E95" s="397" t="inlineStr">
        <is>
          <t>маш.-ч</t>
        </is>
      </c>
      <c r="F95" s="397" t="n">
        <v>0.031773</v>
      </c>
      <c r="G95" s="294" t="n">
        <v>60</v>
      </c>
      <c r="H95" s="301">
        <f>ROUND(F95*G95,2)</f>
        <v/>
      </c>
    </row>
    <row r="96" ht="25.5" customHeight="1" s="326">
      <c r="A96" s="397" t="n">
        <v>82</v>
      </c>
      <c r="B96" s="370" t="n"/>
      <c r="C96" s="297" t="inlineStr">
        <is>
          <t>91.14.05-011</t>
        </is>
      </c>
      <c r="D96" s="296" t="inlineStr">
        <is>
          <t>Полуприцепы общего назначения, грузоподъемность 12 т</t>
        </is>
      </c>
      <c r="E96" s="397" t="inlineStr">
        <is>
          <t>маш.-ч</t>
        </is>
      </c>
      <c r="F96" s="397" t="n">
        <v>0.123025</v>
      </c>
      <c r="G96" s="294" t="n">
        <v>12</v>
      </c>
      <c r="H96" s="301">
        <f>ROUND(F96*G96,2)</f>
        <v/>
      </c>
    </row>
    <row r="97">
      <c r="A97" s="397" t="n">
        <v>83</v>
      </c>
      <c r="B97" s="370" t="n"/>
      <c r="C97" s="297" t="n">
        <v>331532</v>
      </c>
      <c r="D97" s="296" t="inlineStr">
        <is>
          <t>Пила цепная электрическая</t>
        </is>
      </c>
      <c r="E97" s="397" t="inlineStr">
        <is>
          <t>маш.-ч</t>
        </is>
      </c>
      <c r="F97" s="397" t="n">
        <v>0.430513</v>
      </c>
      <c r="G97" s="294" t="n">
        <v>3.27</v>
      </c>
      <c r="H97" s="301">
        <f>ROUND(F97*G97,2)</f>
        <v/>
      </c>
    </row>
    <row r="98" ht="25.5" customHeight="1" s="326">
      <c r="A98" s="397" t="n">
        <v>84</v>
      </c>
      <c r="B98" s="370" t="n"/>
      <c r="C98" s="297" t="inlineStr">
        <is>
          <t>91.21.01-012</t>
        </is>
      </c>
      <c r="D98" s="296" t="inlineStr">
        <is>
          <t>Агрегаты окрасочные высокого давления для окраски поверхностей конструкций мощностью 1 кВт</t>
        </is>
      </c>
      <c r="E98" s="397" t="inlineStr">
        <is>
          <t>маш.-ч</t>
        </is>
      </c>
      <c r="F98" s="397" t="n">
        <v>0.06249</v>
      </c>
      <c r="G98" s="294" t="n">
        <v>6.82</v>
      </c>
      <c r="H98" s="301">
        <f>ROUND(F98*G98,2)</f>
        <v/>
      </c>
    </row>
    <row r="99" ht="25.5" customHeight="1" s="326">
      <c r="A99" s="397" t="n">
        <v>85</v>
      </c>
      <c r="B99" s="370" t="n"/>
      <c r="C99" s="297" t="inlineStr">
        <is>
          <t>91.05.02-005</t>
        </is>
      </c>
      <c r="D99" s="296" t="inlineStr">
        <is>
          <t>Краны козловые при работе на монтаже технологического оборудования 32 т</t>
        </is>
      </c>
      <c r="E99" s="397" t="inlineStr">
        <is>
          <t>маш.-ч</t>
        </is>
      </c>
      <c r="F99" s="397" t="n">
        <v>0.003333</v>
      </c>
      <c r="G99" s="294" t="n">
        <v>120.24</v>
      </c>
      <c r="H99" s="301">
        <f>ROUND(F99*G99,2)</f>
        <v/>
      </c>
    </row>
    <row r="100">
      <c r="A100" s="397" t="n">
        <v>86</v>
      </c>
      <c r="B100" s="370" t="n"/>
      <c r="C100" s="297" t="inlineStr">
        <is>
          <t>91.12.06-012</t>
        </is>
      </c>
      <c r="D100" s="296" t="inlineStr">
        <is>
          <t>Рыхлители прицепные (без трактора)</t>
        </is>
      </c>
      <c r="E100" s="397" t="inlineStr">
        <is>
          <t>маш.-ч</t>
        </is>
      </c>
      <c r="F100" s="397" t="n">
        <v>0.03456</v>
      </c>
      <c r="G100" s="294" t="n">
        <v>8</v>
      </c>
      <c r="H100" s="301">
        <f>ROUND(F100*G100,2)</f>
        <v/>
      </c>
    </row>
    <row r="101">
      <c r="A101" s="397" t="n">
        <v>87</v>
      </c>
      <c r="B101" s="370" t="n"/>
      <c r="C101" s="297" t="inlineStr">
        <is>
          <t>91.08.02-002</t>
        </is>
      </c>
      <c r="D101" s="296" t="inlineStr">
        <is>
          <t>Автогудронаторы 7000 л</t>
        </is>
      </c>
      <c r="E101" s="397" t="inlineStr">
        <is>
          <t>маш.-ч</t>
        </is>
      </c>
      <c r="F101" s="397" t="n">
        <v>0.002205</v>
      </c>
      <c r="G101" s="294" t="n">
        <v>115.24</v>
      </c>
      <c r="H101" s="301">
        <f>ROUND(F101*G101,2)</f>
        <v/>
      </c>
    </row>
    <row r="102" ht="25.5" customHeight="1" s="326">
      <c r="A102" s="397" t="n">
        <v>88</v>
      </c>
      <c r="B102" s="370" t="n"/>
      <c r="C102" s="297" t="inlineStr">
        <is>
          <t>91.06.03-055</t>
        </is>
      </c>
      <c r="D102" s="296" t="inlineStr">
        <is>
          <t>Лебедки электрические тяговым усилием 19,62 кН (2 т)</t>
        </is>
      </c>
      <c r="E102" s="397" t="inlineStr">
        <is>
          <t>маш.-ч</t>
        </is>
      </c>
      <c r="F102" s="397" t="n">
        <v>0.022464</v>
      </c>
      <c r="G102" s="294" t="n">
        <v>6.66</v>
      </c>
      <c r="H102" s="301">
        <f>ROUND(F102*G102,2)</f>
        <v/>
      </c>
    </row>
    <row r="103">
      <c r="A103" s="397" t="n">
        <v>89</v>
      </c>
      <c r="B103" s="370" t="n"/>
      <c r="C103" s="297" t="inlineStr">
        <is>
          <t>91.13.01-051</t>
        </is>
      </c>
      <c r="D103" s="296" t="inlineStr">
        <is>
          <t>Трактор с щетками дорожными навесными</t>
        </is>
      </c>
      <c r="E103" s="397" t="inlineStr">
        <is>
          <t>маш.-ч</t>
        </is>
      </c>
      <c r="F103" s="397" t="n">
        <v>0.002056</v>
      </c>
      <c r="G103" s="294" t="n">
        <v>62.3</v>
      </c>
      <c r="H103" s="301">
        <f>ROUND(F103*G103,2)</f>
        <v/>
      </c>
    </row>
    <row r="104" ht="38.25" customHeight="1" s="326">
      <c r="A104" s="397" t="n">
        <v>90</v>
      </c>
      <c r="B104" s="370" t="n"/>
      <c r="C104" s="297" t="n">
        <v>41400</v>
      </c>
      <c r="D104" s="29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7" t="inlineStr">
        <is>
          <t>маш.-ч</t>
        </is>
      </c>
      <c r="F104" s="397" t="n">
        <v>0.018568</v>
      </c>
      <c r="G104" s="294" t="n">
        <v>6.7</v>
      </c>
      <c r="H104" s="301">
        <f>ROUND(F104*G104,2)</f>
        <v/>
      </c>
    </row>
    <row r="105" ht="15" customHeight="1" s="326">
      <c r="A105" s="368" t="inlineStr">
        <is>
          <t>Оборудование</t>
        </is>
      </c>
      <c r="B105" s="442" t="n"/>
      <c r="C105" s="442" t="n"/>
      <c r="D105" s="442" t="n"/>
      <c r="E105" s="443" t="n"/>
      <c r="F105" s="293" t="n"/>
      <c r="G105" s="293" t="n"/>
      <c r="H105" s="291">
        <f>SUM(H106:H108)</f>
        <v/>
      </c>
    </row>
    <row r="106" ht="25.5" customHeight="1" s="326">
      <c r="A106" s="288" t="n">
        <v>91</v>
      </c>
      <c r="B106" s="368" t="n"/>
      <c r="C106" s="297" t="inlineStr">
        <is>
          <t>Прайс из СД ОП</t>
        </is>
      </c>
      <c r="D106" s="296" t="inlineStr">
        <is>
          <t>Трансформатор трехфазный маслянный 5000 кВА 230/10,5 кВ ХЛ1</t>
        </is>
      </c>
      <c r="E106" s="397" t="inlineStr">
        <is>
          <t>шт.</t>
        </is>
      </c>
      <c r="F106" s="397" t="n">
        <v>1</v>
      </c>
      <c r="G106" s="301" t="n">
        <v>7009345.79</v>
      </c>
      <c r="H106" s="301">
        <f>ROUND(F106*G106,2)</f>
        <v/>
      </c>
      <c r="I106" s="290" t="n"/>
    </row>
    <row r="107" ht="25.5" customHeight="1" s="326">
      <c r="A107" s="288" t="n">
        <v>93</v>
      </c>
      <c r="B107" s="368" t="n"/>
      <c r="C107" s="297" t="inlineStr">
        <is>
          <t>Прайс из СД ОП</t>
        </is>
      </c>
      <c r="D107" s="296" t="inlineStr">
        <is>
          <t>Ограничитель перенапряжения нелинейный  ОПНп-220/680/198-10-III УХЛ1</t>
        </is>
      </c>
      <c r="E107" s="397" t="inlineStr">
        <is>
          <t>1-ф компл.</t>
        </is>
      </c>
      <c r="F107" s="397" t="n">
        <v>3</v>
      </c>
      <c r="G107" s="301" t="n">
        <v>25247.9</v>
      </c>
      <c r="H107" s="301">
        <f>ROUND(F107*G107,2)</f>
        <v/>
      </c>
      <c r="I107" s="290" t="n"/>
    </row>
    <row r="108" ht="27" customHeight="1" s="326">
      <c r="A108" s="288" t="n">
        <v>94</v>
      </c>
      <c r="B108" s="368" t="n"/>
      <c r="C108" s="297" t="inlineStr">
        <is>
          <t>Прайс из СД ОП</t>
        </is>
      </c>
      <c r="D108" s="296" t="inlineStr">
        <is>
          <t>Ограничитель перенапряжений 10 кВ</t>
        </is>
      </c>
      <c r="E108" s="397" t="inlineStr">
        <is>
          <t>1-ф компл.</t>
        </is>
      </c>
      <c r="F108" s="397" t="n">
        <v>3</v>
      </c>
      <c r="G108" s="301" t="n">
        <v>5981.31</v>
      </c>
      <c r="H108" s="301">
        <f>ROUND(F108*G108,2)</f>
        <v/>
      </c>
    </row>
    <row r="109">
      <c r="A109" s="369" t="inlineStr">
        <is>
          <t>Материалы</t>
        </is>
      </c>
      <c r="B109" s="442" t="n"/>
      <c r="C109" s="442" t="n"/>
      <c r="D109" s="442" t="n"/>
      <c r="E109" s="443" t="n"/>
      <c r="F109" s="369" t="n"/>
      <c r="G109" s="261" t="n"/>
      <c r="H109" s="291">
        <f>SUM(H110:H263)</f>
        <v/>
      </c>
    </row>
    <row r="110" ht="63.75" customHeight="1" s="326">
      <c r="A110" s="288" t="n">
        <v>95</v>
      </c>
      <c r="B110" s="370" t="n"/>
      <c r="C110" s="297" t="inlineStr">
        <is>
          <t>23.6.02.01-0036</t>
        </is>
      </c>
      <c r="D110" s="29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7" t="inlineStr">
        <is>
          <t>м</t>
        </is>
      </c>
      <c r="F110" s="397" t="n">
        <v>1050</v>
      </c>
      <c r="G110" s="301" t="n">
        <v>430.13</v>
      </c>
      <c r="H110" s="301">
        <f>ROUND(F110*G110,2)</f>
        <v/>
      </c>
      <c r="I110" s="290" t="n"/>
      <c r="J110" s="304" t="n"/>
      <c r="K110" s="304" t="n"/>
    </row>
    <row r="111" ht="25.5" customHeight="1" s="326">
      <c r="A111" s="288" t="n">
        <v>96</v>
      </c>
      <c r="B111" s="370" t="n"/>
      <c r="C111" s="297" t="inlineStr">
        <is>
          <t>23.6.02.03-0008</t>
        </is>
      </c>
      <c r="D111" s="296" t="inlineStr">
        <is>
          <t>Трубы чугунные напорные раструбные, номинальный диаметр 300 мм, толщина стенки 11,9 мм</t>
        </is>
      </c>
      <c r="E111" s="397" t="inlineStr">
        <is>
          <t>м</t>
        </is>
      </c>
      <c r="F111" s="397" t="n">
        <v>525</v>
      </c>
      <c r="G111" s="301" t="n">
        <v>492.8</v>
      </c>
      <c r="H111" s="301">
        <f>ROUND(F111*G111,2)</f>
        <v/>
      </c>
      <c r="I111" s="290" t="n"/>
      <c r="J111" s="304" t="n"/>
      <c r="K111" s="304" t="n"/>
    </row>
    <row r="112" ht="51" customHeight="1" s="326">
      <c r="A112" s="288" t="n">
        <v>97</v>
      </c>
      <c r="B112" s="370" t="n"/>
      <c r="C112" s="297" t="inlineStr">
        <is>
          <t>18.1.05.03-0005</t>
        </is>
      </c>
      <c r="D112" s="29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7" t="inlineStr">
        <is>
          <t>шт.</t>
        </is>
      </c>
      <c r="F112" s="397" t="n">
        <v>12</v>
      </c>
      <c r="G112" s="301" t="n">
        <v>8077.19</v>
      </c>
      <c r="H112" s="301">
        <f>ROUND(F112*G112,2)</f>
        <v/>
      </c>
      <c r="I112" s="290" t="n"/>
      <c r="J112" s="304" t="n"/>
      <c r="K112" s="304" t="n"/>
    </row>
    <row r="113" ht="25.5" customHeight="1" s="326">
      <c r="A113" s="288" t="n">
        <v>98</v>
      </c>
      <c r="B113" s="370" t="n"/>
      <c r="C113" s="297" t="inlineStr">
        <is>
          <t>08.4.03.03-0035</t>
        </is>
      </c>
      <c r="D113" s="296" t="inlineStr">
        <is>
          <t>Сталь арматурная, горячекатаная, периодического профиля, класс А-III, диаметр 20-22 мм</t>
        </is>
      </c>
      <c r="E113" s="397" t="inlineStr">
        <is>
          <t>т</t>
        </is>
      </c>
      <c r="F113" s="397" t="n">
        <v>10.005476</v>
      </c>
      <c r="G113" s="301" t="n">
        <v>7917</v>
      </c>
      <c r="H113" s="301">
        <f>ROUND(F113*G113,2)</f>
        <v/>
      </c>
      <c r="I113" s="290" t="n"/>
      <c r="J113" s="304" t="n"/>
    </row>
    <row r="114">
      <c r="A114" s="288" t="n">
        <v>99</v>
      </c>
      <c r="B114" s="370" t="n"/>
      <c r="C114" s="297" t="inlineStr">
        <is>
          <t>22.2.01.07-0001</t>
        </is>
      </c>
      <c r="D114" s="296" t="inlineStr">
        <is>
          <t>Опора шинная ШО-110.II-УХЛ1</t>
        </is>
      </c>
      <c r="E114" s="397" t="inlineStr">
        <is>
          <t>шт.</t>
        </is>
      </c>
      <c r="F114" s="397" t="n">
        <v>7</v>
      </c>
      <c r="G114" s="301" t="n">
        <v>5240.6</v>
      </c>
      <c r="H114" s="301">
        <f>ROUND(F114*G114,2)</f>
        <v/>
      </c>
      <c r="I114" s="290" t="n"/>
      <c r="J114" s="304" t="n"/>
    </row>
    <row r="115">
      <c r="A115" s="288" t="n">
        <v>100</v>
      </c>
      <c r="B115" s="370" t="n"/>
      <c r="C115" s="297" t="inlineStr">
        <is>
          <t>20.5.04.05-0001</t>
        </is>
      </c>
      <c r="D115" s="296" t="inlineStr">
        <is>
          <t>Зажим ответвительный ОА-400-1</t>
        </is>
      </c>
      <c r="E115" s="397" t="inlineStr">
        <is>
          <t>100 шт.</t>
        </is>
      </c>
      <c r="F115" s="397" t="n">
        <v>6</v>
      </c>
      <c r="G115" s="301" t="n">
        <v>5933</v>
      </c>
      <c r="H115" s="301">
        <f>ROUND(F115*G115,2)</f>
        <v/>
      </c>
      <c r="I115" s="290" t="n"/>
      <c r="J115" s="304" t="n"/>
    </row>
    <row r="116" ht="25.5" customHeight="1" s="326">
      <c r="A116" s="288" t="n">
        <v>101</v>
      </c>
      <c r="B116" s="370" t="n"/>
      <c r="C116" s="297" t="inlineStr">
        <is>
          <t>04.1.02.05-0048</t>
        </is>
      </c>
      <c r="D116" s="296" t="inlineStr">
        <is>
          <t>Смеси бетонные тяжелого бетона (БСТ), крупность заполнителя 20 мм, класс В30 (М400)</t>
        </is>
      </c>
      <c r="E116" s="397" t="inlineStr">
        <is>
          <t>м3</t>
        </is>
      </c>
      <c r="F116" s="397" t="n">
        <v>30.24539</v>
      </c>
      <c r="G116" s="301" t="n">
        <v>805.05</v>
      </c>
      <c r="H116" s="301">
        <f>ROUND(F116*G116,2)</f>
        <v/>
      </c>
      <c r="I116" s="290" t="n"/>
      <c r="J116" s="304" t="n"/>
    </row>
    <row r="117" ht="25.5" customHeight="1" s="326">
      <c r="A117" s="288" t="n">
        <v>102</v>
      </c>
      <c r="B117" s="370" t="n"/>
      <c r="C117" s="297" t="inlineStr">
        <is>
          <t>04.3.02.09-0821</t>
        </is>
      </c>
      <c r="D117" s="296" t="inlineStr">
        <is>
          <t>Смесь сухая: гидроизоляционная проникающая капиллярная марка "Пенетрон"</t>
        </is>
      </c>
      <c r="E117" s="397" t="inlineStr">
        <is>
          <t>кг</t>
        </is>
      </c>
      <c r="F117" s="397" t="n">
        <v>364.3915</v>
      </c>
      <c r="G117" s="301" t="n">
        <v>78.95</v>
      </c>
      <c r="H117" s="301">
        <f>ROUND(F117*G117,2)</f>
        <v/>
      </c>
      <c r="I117" s="290" t="n"/>
      <c r="J117" s="304" t="n"/>
    </row>
    <row r="118" ht="25.5" customHeight="1" s="326">
      <c r="A118" s="288" t="n">
        <v>103</v>
      </c>
      <c r="B118" s="370" t="n"/>
      <c r="C118" s="297" t="inlineStr">
        <is>
          <t>05.1.01.09-0056</t>
        </is>
      </c>
      <c r="D118" s="296" t="inlineStr">
        <is>
          <t>Кольцо стеновое смотровых колодцев КС10.9, бетон B15 (М200), объем 0,24 м3, расход арматуры 5,66 кг</t>
        </is>
      </c>
      <c r="E118" s="397" t="inlineStr">
        <is>
          <t>шт.</t>
        </is>
      </c>
      <c r="F118" s="397" t="n">
        <v>58</v>
      </c>
      <c r="G118" s="301" t="n">
        <v>362.1</v>
      </c>
      <c r="H118" s="301">
        <f>ROUND(F118*G118,2)</f>
        <v/>
      </c>
      <c r="I118" s="290" t="n"/>
      <c r="J118" s="304" t="n"/>
    </row>
    <row r="119">
      <c r="A119" s="288" t="n">
        <v>104</v>
      </c>
      <c r="B119" s="370" t="n"/>
      <c r="C119" s="297" t="inlineStr">
        <is>
          <t>20.1.01.02-0054</t>
        </is>
      </c>
      <c r="D119" s="296" t="inlineStr">
        <is>
          <t>Зажим аппаратный прессуемый: А2А-400-2</t>
        </is>
      </c>
      <c r="E119" s="397" t="inlineStr">
        <is>
          <t>100 шт.</t>
        </is>
      </c>
      <c r="F119" s="397" t="n">
        <v>4</v>
      </c>
      <c r="G119" s="301" t="n">
        <v>4986</v>
      </c>
      <c r="H119" s="301">
        <f>ROUND(F119*G119,2)</f>
        <v/>
      </c>
      <c r="I119" s="290" t="n"/>
      <c r="J119" s="304" t="n"/>
    </row>
    <row r="120" ht="25.5" customHeight="1" s="326">
      <c r="A120" s="288" t="n">
        <v>105</v>
      </c>
      <c r="B120" s="370" t="n"/>
      <c r="C120" s="297" t="inlineStr">
        <is>
          <t>05.1.01.09-0002</t>
        </is>
      </c>
      <c r="D120" s="296" t="inlineStr">
        <is>
          <t>Кольцо для колодцев сборное железобетонное, диаметр 1000 мм</t>
        </is>
      </c>
      <c r="E120" s="397" t="inlineStr">
        <is>
          <t>м</t>
        </is>
      </c>
      <c r="F120" s="397" t="n">
        <v>31.02913</v>
      </c>
      <c r="G120" s="301" t="n">
        <v>589.5599999999999</v>
      </c>
      <c r="H120" s="301">
        <f>ROUND(F120*G120,2)</f>
        <v/>
      </c>
      <c r="I120" s="290" t="n"/>
      <c r="J120" s="304" t="n"/>
    </row>
    <row r="121">
      <c r="A121" s="288" t="n">
        <v>106</v>
      </c>
      <c r="B121" s="370" t="n"/>
      <c r="C121" s="297" t="inlineStr">
        <is>
          <t>20.1.01.02-0066</t>
        </is>
      </c>
      <c r="D121" s="296" t="inlineStr">
        <is>
          <t>Зажим аппаратный прессуемый: А4А-300-2</t>
        </is>
      </c>
      <c r="E121" s="397" t="inlineStr">
        <is>
          <t>100 шт.</t>
        </is>
      </c>
      <c r="F121" s="397" t="n">
        <v>3</v>
      </c>
      <c r="G121" s="301" t="n">
        <v>6080</v>
      </c>
      <c r="H121" s="301">
        <f>ROUND(F121*G121,2)</f>
        <v/>
      </c>
      <c r="I121" s="290" t="n"/>
      <c r="J121" s="304" t="n"/>
    </row>
    <row r="122" ht="25.5" customHeight="1" s="326">
      <c r="A122" s="288" t="n">
        <v>107</v>
      </c>
      <c r="B122" s="370" t="n"/>
      <c r="C122" s="297" t="inlineStr">
        <is>
          <t>08.4.03.03-0032</t>
        </is>
      </c>
      <c r="D122" s="296" t="inlineStr">
        <is>
          <t>Сталь арматурная, горячекатаная, периодического профиля, класс А-III, диаметр 12 мм</t>
        </is>
      </c>
      <c r="E122" s="397" t="inlineStr">
        <is>
          <t>т</t>
        </is>
      </c>
      <c r="F122" s="397" t="n">
        <v>2.432871</v>
      </c>
      <c r="G122" s="301" t="n">
        <v>7997.23</v>
      </c>
      <c r="H122" s="301">
        <f>ROUND(F122*G122,2)</f>
        <v/>
      </c>
      <c r="I122" s="290" t="n"/>
      <c r="J122" s="304" t="n"/>
    </row>
    <row r="123" customFormat="1" s="260">
      <c r="A123" s="288" t="n">
        <v>108</v>
      </c>
      <c r="B123" s="370" t="n"/>
      <c r="C123" s="297" t="inlineStr">
        <is>
          <t>08.1.02.06-0043</t>
        </is>
      </c>
      <c r="D123" s="296" t="inlineStr">
        <is>
          <t>Люк чугунный тяжелый</t>
        </is>
      </c>
      <c r="E123" s="397" t="inlineStr">
        <is>
          <t>шт.</t>
        </is>
      </c>
      <c r="F123" s="397" t="n">
        <v>32</v>
      </c>
      <c r="G123" s="301" t="n">
        <v>569.52</v>
      </c>
      <c r="H123" s="301">
        <f>ROUND(F123*G123,2)</f>
        <v/>
      </c>
      <c r="I123" s="290" t="n"/>
      <c r="J123" s="304" t="n"/>
    </row>
    <row r="124" ht="25.5" customHeight="1" s="326">
      <c r="A124" s="288" t="n">
        <v>109</v>
      </c>
      <c r="B124" s="370" t="n"/>
      <c r="C124" s="297" t="inlineStr">
        <is>
          <t>04.1.02.01-0010</t>
        </is>
      </c>
      <c r="D124" s="296" t="inlineStr">
        <is>
          <t>Смеси бетонные мелкозернистого бетона (БСМ), класс В30 (М400)</t>
        </is>
      </c>
      <c r="E124" s="397" t="inlineStr">
        <is>
          <t>м3</t>
        </is>
      </c>
      <c r="F124" s="397" t="n">
        <v>20.6248</v>
      </c>
      <c r="G124" s="301" t="n">
        <v>665.7</v>
      </c>
      <c r="H124" s="301">
        <f>ROUND(F124*G124,2)</f>
        <v/>
      </c>
      <c r="I124" s="290" t="n"/>
      <c r="J124" s="304" t="n"/>
    </row>
    <row r="125" ht="51" customHeight="1" s="326">
      <c r="A125" s="288" t="n">
        <v>110</v>
      </c>
      <c r="B125" s="370" t="n"/>
      <c r="C125" s="297" t="inlineStr">
        <is>
          <t>18.1.06.07-0011</t>
        </is>
      </c>
      <c r="D125" s="29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7" t="inlineStr">
        <is>
          <t>шт.</t>
        </is>
      </c>
      <c r="F125" s="397" t="n">
        <v>4</v>
      </c>
      <c r="G125" s="301" t="n">
        <v>3039.47</v>
      </c>
      <c r="H125" s="301">
        <f>ROUND(F125*G125,2)</f>
        <v/>
      </c>
      <c r="I125" s="290" t="n"/>
      <c r="J125" s="304" t="n"/>
      <c r="K125" s="304" t="n"/>
    </row>
    <row r="126" ht="25.5" customHeight="1" s="326">
      <c r="A126" s="288" t="n">
        <v>111</v>
      </c>
      <c r="B126" s="370" t="n"/>
      <c r="C126" s="297" t="inlineStr">
        <is>
          <t>23.6.02.03-0006</t>
        </is>
      </c>
      <c r="D126" s="296" t="inlineStr">
        <is>
          <t>Трубы чугунные напорные раструбные, номинальный диаметр 200 мм, толщина стенки 10,1 мм</t>
        </is>
      </c>
      <c r="E126" s="397" t="inlineStr">
        <is>
          <t>м</t>
        </is>
      </c>
      <c r="F126" s="397" t="n">
        <v>40</v>
      </c>
      <c r="G126" s="301" t="n">
        <v>293.8</v>
      </c>
      <c r="H126" s="301">
        <f>ROUND(F126*G126,2)</f>
        <v/>
      </c>
      <c r="I126" s="290" t="n"/>
      <c r="J126" s="304" t="n"/>
      <c r="K126" s="304" t="n"/>
    </row>
    <row r="127" ht="38.25" customHeight="1" s="326">
      <c r="A127" s="288" t="n">
        <v>112</v>
      </c>
      <c r="B127" s="370" t="n"/>
      <c r="C127" s="297" t="inlineStr">
        <is>
          <t>103-8046</t>
        </is>
      </c>
      <c r="D127" s="29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7" t="inlineStr">
        <is>
          <t>м</t>
        </is>
      </c>
      <c r="F127" s="397" t="n">
        <v>80</v>
      </c>
      <c r="G127" s="301" t="n">
        <v>131.59</v>
      </c>
      <c r="H127" s="301">
        <f>ROUND(F127*G127,2)</f>
        <v/>
      </c>
      <c r="I127" s="290" t="n"/>
      <c r="J127" s="304" t="n"/>
      <c r="K127" s="304" t="n"/>
    </row>
    <row r="128">
      <c r="A128" s="288" t="n">
        <v>113</v>
      </c>
      <c r="B128" s="370" t="n"/>
      <c r="C128" s="297" t="inlineStr">
        <is>
          <t>01.7.07.29-0031</t>
        </is>
      </c>
      <c r="D128" s="296" t="inlineStr">
        <is>
          <t>Каболка</t>
        </is>
      </c>
      <c r="E128" s="397" t="inlineStr">
        <is>
          <t>т</t>
        </is>
      </c>
      <c r="F128" s="397" t="n">
        <v>0.219221</v>
      </c>
      <c r="G128" s="301" t="n">
        <v>30030</v>
      </c>
      <c r="H128" s="301">
        <f>ROUND(F128*G128,2)</f>
        <v/>
      </c>
      <c r="J128" s="304" t="n"/>
    </row>
    <row r="129" ht="25.5" customHeight="1" s="326">
      <c r="A129" s="288" t="n">
        <v>114</v>
      </c>
      <c r="B129" s="370" t="n"/>
      <c r="C129" s="297" t="inlineStr">
        <is>
          <t>04.1.02.05-0040</t>
        </is>
      </c>
      <c r="D129" s="296" t="inlineStr">
        <is>
          <t>Смеси бетонные тяжелого бетона (БСТ), крупность заполнителя 20 мм, класс В7,5 (М100)</t>
        </is>
      </c>
      <c r="E129" s="397" t="inlineStr">
        <is>
          <t>м3</t>
        </is>
      </c>
      <c r="F129" s="397" t="n">
        <v>11.92992</v>
      </c>
      <c r="G129" s="301" t="n">
        <v>535.46</v>
      </c>
      <c r="H129" s="301">
        <f>ROUND(F129*G129,2)</f>
        <v/>
      </c>
      <c r="J129" s="304" t="n"/>
    </row>
    <row r="130" ht="25.5" customHeight="1" s="326">
      <c r="A130" s="288" t="n">
        <v>115</v>
      </c>
      <c r="B130" s="370" t="n"/>
      <c r="C130" s="297" t="inlineStr">
        <is>
          <t>05.1.01.11-0044</t>
        </is>
      </c>
      <c r="D130" s="296" t="inlineStr">
        <is>
          <t>Плита днища ПН10, бетон B15 (М200), объем 0,18 м3, расход арматуры 15,14 кг</t>
        </is>
      </c>
      <c r="E130" s="397" t="inlineStr">
        <is>
          <t>шт.</t>
        </is>
      </c>
      <c r="F130" s="397" t="n">
        <v>29</v>
      </c>
      <c r="G130" s="301" t="n">
        <v>215.48</v>
      </c>
      <c r="H130" s="301">
        <f>ROUND(F130*G130,2)</f>
        <v/>
      </c>
      <c r="J130" s="304" t="n"/>
    </row>
    <row r="131">
      <c r="A131" s="288" t="n">
        <v>116</v>
      </c>
      <c r="B131" s="370" t="n"/>
      <c r="C131" s="297" t="inlineStr">
        <is>
          <t>05.1.01.13-0043</t>
        </is>
      </c>
      <c r="D131" s="296" t="inlineStr">
        <is>
          <t>Плиты железобетонные покрытий, перекрытий и днищ</t>
        </is>
      </c>
      <c r="E131" s="397" t="inlineStr">
        <is>
          <t>м3</t>
        </is>
      </c>
      <c r="F131" s="397" t="n">
        <v>4.36114</v>
      </c>
      <c r="G131" s="301" t="n">
        <v>1382.9</v>
      </c>
      <c r="H131" s="301">
        <f>ROUND(F131*G131,2)</f>
        <v/>
      </c>
      <c r="J131" s="304" t="n"/>
    </row>
    <row r="132" ht="25.5" customHeight="1" s="326">
      <c r="A132" s="288" t="n">
        <v>117</v>
      </c>
      <c r="B132" s="370" t="n"/>
      <c r="C132" s="297" t="inlineStr">
        <is>
          <t>04.3.02.09-0824</t>
        </is>
      </c>
      <c r="D132" s="296" t="inlineStr">
        <is>
          <t>Смесь сухая: для заделки швов (фуга) АТЛАС растворная для ручной работы</t>
        </is>
      </c>
      <c r="E132" s="397" t="inlineStr">
        <is>
          <t>т</t>
        </is>
      </c>
      <c r="F132" s="397" t="n">
        <v>2.30731</v>
      </c>
      <c r="G132" s="301" t="n">
        <v>2500</v>
      </c>
      <c r="H132" s="301">
        <f>ROUND(F132*G132,2)</f>
        <v/>
      </c>
      <c r="J132" s="304" t="n"/>
    </row>
    <row r="133" ht="25.5" customHeight="1" s="326">
      <c r="A133" s="288" t="n">
        <v>118</v>
      </c>
      <c r="B133" s="370" t="n"/>
      <c r="C133" s="297" t="inlineStr">
        <is>
          <t>04.1.02.05-0006</t>
        </is>
      </c>
      <c r="D133" s="296" t="inlineStr">
        <is>
          <t>Смеси бетонные тяжелого бетона (БСТ), класс В15 (М200)</t>
        </is>
      </c>
      <c r="E133" s="397" t="inlineStr">
        <is>
          <t>м3</t>
        </is>
      </c>
      <c r="F133" s="397" t="n">
        <v>9.3675</v>
      </c>
      <c r="G133" s="301" t="n">
        <v>592.76</v>
      </c>
      <c r="H133" s="301">
        <f>ROUND(F133*G133,2)</f>
        <v/>
      </c>
      <c r="J133" s="304" t="n"/>
    </row>
    <row r="134" ht="25.5" customHeight="1" s="326">
      <c r="A134" s="288" t="n">
        <v>119</v>
      </c>
      <c r="B134" s="370" t="n"/>
      <c r="C134" s="297" t="inlineStr">
        <is>
          <t>05.1.06.09-0088</t>
        </is>
      </c>
      <c r="D134" s="296" t="inlineStr">
        <is>
          <t>Плиты перекрытия ПП10-2, бетон B15, объем 0,10 м3, расход арматуры 16,65 кг</t>
        </is>
      </c>
      <c r="E134" s="397" t="inlineStr">
        <is>
          <t>шт.</t>
        </is>
      </c>
      <c r="F134" s="397" t="n">
        <v>29</v>
      </c>
      <c r="G134" s="301" t="n">
        <v>175.57</v>
      </c>
      <c r="H134" s="301">
        <f>ROUND(F134*G134,2)</f>
        <v/>
      </c>
      <c r="J134" s="304" t="n"/>
    </row>
    <row r="135" ht="25.5" customHeight="1" s="326">
      <c r="A135" s="288" t="n">
        <v>120</v>
      </c>
      <c r="B135" s="370" t="n"/>
      <c r="C135" s="297" t="inlineStr">
        <is>
          <t>05.1.01.09-0051</t>
        </is>
      </c>
      <c r="D135" s="296" t="inlineStr">
        <is>
          <t>Кольцо стеновое смотровых колодцев КС7.3, бетон B15 (М200), объем 0,05 м3, расход арматуры 1,64 кг</t>
        </is>
      </c>
      <c r="E135" s="397" t="inlineStr">
        <is>
          <t>шт.</t>
        </is>
      </c>
      <c r="F135" s="397" t="n">
        <v>58</v>
      </c>
      <c r="G135" s="301" t="n">
        <v>78.56</v>
      </c>
      <c r="H135" s="301">
        <f>ROUND(F135*G135,2)</f>
        <v/>
      </c>
      <c r="J135" s="304" t="n"/>
    </row>
    <row r="136" ht="25.5" customHeight="1" s="326">
      <c r="A136" s="288" t="n">
        <v>121</v>
      </c>
      <c r="B136" s="370" t="n"/>
      <c r="C136" s="297" t="inlineStr">
        <is>
          <t>05.1.05.16-0011</t>
        </is>
      </c>
      <c r="D136" s="296" t="inlineStr">
        <is>
          <t>Сваи железобетонные (40.30-1,2,3, объем 0,37 м3,) (бетон В30)</t>
        </is>
      </c>
      <c r="E136" s="397" t="inlineStr">
        <is>
          <t>м3</t>
        </is>
      </c>
      <c r="F136" s="397" t="n">
        <v>1.9055</v>
      </c>
      <c r="G136" s="301" t="n">
        <v>1954.9</v>
      </c>
      <c r="H136" s="301">
        <f>ROUND(F136*G136,2)</f>
        <v/>
      </c>
    </row>
    <row r="137" ht="38.25" customFormat="1" customHeight="1" s="260">
      <c r="A137" s="288" t="n">
        <v>122</v>
      </c>
      <c r="B137" s="370" t="n"/>
      <c r="C137" s="297" t="inlineStr">
        <is>
          <t>23.8.03.11-0661</t>
        </is>
      </c>
      <c r="D137" s="296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7" t="inlineStr">
        <is>
          <t>шт.</t>
        </is>
      </c>
      <c r="F137" s="397" t="n">
        <v>24</v>
      </c>
      <c r="G137" s="301" t="n">
        <v>152</v>
      </c>
      <c r="H137" s="301">
        <f>ROUND(F137*G137,2)</f>
        <v/>
      </c>
    </row>
    <row r="138">
      <c r="A138" s="288" t="n">
        <v>123</v>
      </c>
      <c r="B138" s="370" t="n"/>
      <c r="C138" s="297" t="inlineStr">
        <is>
          <t>01.2.03.03-0013</t>
        </is>
      </c>
      <c r="D138" s="296" t="inlineStr">
        <is>
          <t>Мастика битумная кровельная горячая</t>
        </is>
      </c>
      <c r="E138" s="397" t="inlineStr">
        <is>
          <t>т</t>
        </is>
      </c>
      <c r="F138" s="397" t="n">
        <v>0.829421</v>
      </c>
      <c r="G138" s="301" t="n">
        <v>3390</v>
      </c>
      <c r="H138" s="301">
        <f>ROUND(F138*G138,2)</f>
        <v/>
      </c>
    </row>
    <row r="139" ht="38.25" customHeight="1" s="326">
      <c r="A139" s="288" t="n">
        <v>124</v>
      </c>
      <c r="B139" s="370" t="n"/>
      <c r="C139" s="297" t="inlineStr">
        <is>
          <t>05.1.01.09-0068</t>
        </is>
      </c>
      <c r="D139" s="296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7" t="inlineStr">
        <is>
          <t>шт.</t>
        </is>
      </c>
      <c r="F139" s="397" t="n">
        <v>2</v>
      </c>
      <c r="G139" s="301" t="n">
        <v>1302.09</v>
      </c>
      <c r="H139" s="301">
        <f>ROUND(F139*G139,2)</f>
        <v/>
      </c>
      <c r="K139" s="304" t="n"/>
    </row>
    <row r="140" ht="25.5" customHeight="1" s="326">
      <c r="A140" s="288" t="n">
        <v>125</v>
      </c>
      <c r="B140" s="370" t="n"/>
      <c r="C140" s="297" t="inlineStr">
        <is>
          <t>21.2.01.02-0094</t>
        </is>
      </c>
      <c r="D140" s="296" t="inlineStr">
        <is>
          <t>Провод неизолированный для воздушных линий электропередачи АС 300/39</t>
        </is>
      </c>
      <c r="E140" s="397" t="inlineStr">
        <is>
          <t>т</t>
        </is>
      </c>
      <c r="F140" s="397" t="n">
        <v>0.079</v>
      </c>
      <c r="G140" s="301" t="n">
        <v>32758.86</v>
      </c>
      <c r="H140" s="301">
        <f>ROUND(F140*G140,2)</f>
        <v/>
      </c>
      <c r="K140" s="304" t="n"/>
    </row>
    <row r="141">
      <c r="A141" s="288" t="n">
        <v>126</v>
      </c>
      <c r="B141" s="370" t="n"/>
      <c r="C141" s="297" t="inlineStr">
        <is>
          <t>301-1585</t>
        </is>
      </c>
      <c r="D141" s="296" t="inlineStr">
        <is>
          <t>Насос грязевый, тип ГНОМ 50-25</t>
        </is>
      </c>
      <c r="E141" s="397" t="inlineStr">
        <is>
          <t>шт.</t>
        </is>
      </c>
      <c r="F141" s="397" t="n">
        <v>1</v>
      </c>
      <c r="G141" s="301" t="n">
        <v>2375.54</v>
      </c>
      <c r="H141" s="301">
        <f>ROUND(F141*G141,2)</f>
        <v/>
      </c>
      <c r="K141" s="304" t="n"/>
    </row>
    <row r="142" ht="25.5" customHeight="1" s="326">
      <c r="A142" s="288" t="n">
        <v>127</v>
      </c>
      <c r="B142" s="370" t="n"/>
      <c r="C142" s="297" t="inlineStr">
        <is>
          <t>12.1.02.14-0001</t>
        </is>
      </c>
      <c r="D142" s="296" t="inlineStr">
        <is>
          <t>Толь с крупнозернистой посыпкой гидроизоляционный марки ТГ-350</t>
        </is>
      </c>
      <c r="E142" s="397" t="inlineStr">
        <is>
          <t>м2</t>
        </is>
      </c>
      <c r="F142" s="397" t="n">
        <v>408.950928</v>
      </c>
      <c r="G142" s="301" t="n">
        <v>5.71</v>
      </c>
      <c r="H142" s="301">
        <f>ROUND(F142*G142,2)</f>
        <v/>
      </c>
    </row>
    <row r="143" ht="38.25" customHeight="1" s="326">
      <c r="A143" s="288" t="n">
        <v>128</v>
      </c>
      <c r="B143" s="370" t="n"/>
      <c r="C143" s="297" t="inlineStr">
        <is>
          <t>20.2.09.04-0010</t>
        </is>
      </c>
      <c r="D143" s="29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7" t="inlineStr">
        <is>
          <t>шт.</t>
        </is>
      </c>
      <c r="F143" s="397" t="n">
        <v>3</v>
      </c>
      <c r="G143" s="301" t="n">
        <v>776.6900000000001</v>
      </c>
      <c r="H143" s="301">
        <f>ROUND(F143*G143,2)</f>
        <v/>
      </c>
    </row>
    <row r="144" ht="38.25" customHeight="1" s="326">
      <c r="A144" s="288" t="n">
        <v>129</v>
      </c>
      <c r="B144" s="370" t="n"/>
      <c r="C144" s="297" t="inlineStr">
        <is>
          <t>02.3.01.02-0016</t>
        </is>
      </c>
      <c r="D144" s="296" t="inlineStr">
        <is>
          <t>Песок природный для строительных: работ средний с крупностью зерен размером свыше 5 мм-до 5% по массе</t>
        </is>
      </c>
      <c r="E144" s="397" t="inlineStr">
        <is>
          <t>м3</t>
        </is>
      </c>
      <c r="F144" s="397" t="n">
        <v>42.14869</v>
      </c>
      <c r="G144" s="301" t="n">
        <v>55.26</v>
      </c>
      <c r="H144" s="301">
        <f>ROUND(F144*G144,2)</f>
        <v/>
      </c>
    </row>
    <row r="145" ht="25.5" customHeight="1" s="326">
      <c r="A145" s="288" t="n">
        <v>130</v>
      </c>
      <c r="B145" s="370" t="n"/>
      <c r="C145" s="297" t="inlineStr">
        <is>
          <t>05.1.01.09-0065</t>
        </is>
      </c>
      <c r="D145" s="296" t="inlineStr">
        <is>
          <t>Кольцо стеновое смотровых колодцев КС15.9, бетон B15 (М200), объем 0,40 м3, расход арматуры 7,02 кг</t>
        </is>
      </c>
      <c r="E145" s="397" t="inlineStr">
        <is>
          <t>шт.</t>
        </is>
      </c>
      <c r="F145" s="397" t="n">
        <v>3</v>
      </c>
      <c r="G145" s="301" t="n">
        <v>647.77</v>
      </c>
      <c r="H145" s="301">
        <f>ROUND(F145*G145,2)</f>
        <v/>
      </c>
    </row>
    <row r="146" ht="25.5" customHeight="1" s="326">
      <c r="A146" s="288" t="n">
        <v>131</v>
      </c>
      <c r="B146" s="370" t="n"/>
      <c r="C146" s="297" t="inlineStr">
        <is>
          <t>05.1.01.09-0063</t>
        </is>
      </c>
      <c r="D146" s="296" t="inlineStr">
        <is>
          <t>Кольцо стеновое смотровых колодцев КС15.6, бетон B15 (М200), объем 0,265 м3, расход арматуры 4,94 кг</t>
        </is>
      </c>
      <c r="E146" s="397" t="inlineStr">
        <is>
          <t>шт.</t>
        </is>
      </c>
      <c r="F146" s="397" t="n">
        <v>4</v>
      </c>
      <c r="G146" s="301" t="n">
        <v>429.96</v>
      </c>
      <c r="H146" s="301">
        <f>ROUND(F146*G146,2)</f>
        <v/>
      </c>
    </row>
    <row r="147">
      <c r="A147" s="288" t="n">
        <v>132</v>
      </c>
      <c r="B147" s="370" t="n"/>
      <c r="C147" s="297" t="inlineStr">
        <is>
          <t>04.3.01.09-0014</t>
        </is>
      </c>
      <c r="D147" s="296" t="inlineStr">
        <is>
          <t>Раствор готовый кладочный цементный марки: 100</t>
        </is>
      </c>
      <c r="E147" s="397" t="inlineStr">
        <is>
          <t>м3</t>
        </is>
      </c>
      <c r="F147" s="397" t="n">
        <v>2.984</v>
      </c>
      <c r="G147" s="301" t="n">
        <v>519.8</v>
      </c>
      <c r="H147" s="301">
        <f>ROUND(F147*G147,2)</f>
        <v/>
      </c>
    </row>
    <row r="148" ht="25.5" customHeight="1" s="326">
      <c r="A148" s="288" t="n">
        <v>133</v>
      </c>
      <c r="B148" s="370" t="n"/>
      <c r="C148" s="297" t="inlineStr">
        <is>
          <t>04.1.02.05-0001</t>
        </is>
      </c>
      <c r="D148" s="296" t="inlineStr">
        <is>
          <t>Смеси бетонные тяжелого бетона (БСТ), класс В3,5 (М50)</t>
        </is>
      </c>
      <c r="E148" s="397" t="inlineStr">
        <is>
          <t>м3</t>
        </is>
      </c>
      <c r="F148" s="397" t="n">
        <v>2.75353</v>
      </c>
      <c r="G148" s="301" t="n">
        <v>545.6</v>
      </c>
      <c r="H148" s="301">
        <f>ROUND(F148*G148,2)</f>
        <v/>
      </c>
    </row>
    <row r="149" ht="25.5" customHeight="1" s="326">
      <c r="A149" s="288" t="n">
        <v>134</v>
      </c>
      <c r="B149" s="370" t="n"/>
      <c r="C149" s="297" t="inlineStr">
        <is>
          <t>01.7.19.04-0011</t>
        </is>
      </c>
      <c r="D149" s="296" t="inlineStr">
        <is>
          <t>Пластины на основе каучука СКФ-32 из резины ИРП-1225 (Бетонитовый шнур на основе каучука)</t>
        </is>
      </c>
      <c r="E149" s="397" t="inlineStr">
        <is>
          <t>т</t>
        </is>
      </c>
      <c r="F149" s="397" t="n">
        <v>0.0072</v>
      </c>
      <c r="G149" s="301" t="n">
        <v>143928.1</v>
      </c>
      <c r="H149" s="301">
        <f>ROUND(F149*G149,2)</f>
        <v/>
      </c>
    </row>
    <row r="150" customFormat="1" s="260">
      <c r="A150" s="288" t="n">
        <v>135</v>
      </c>
      <c r="B150" s="370" t="n"/>
      <c r="C150" s="297" t="inlineStr">
        <is>
          <t>25.1.01.04-0031</t>
        </is>
      </c>
      <c r="D150" s="296" t="inlineStr">
        <is>
          <t>Шпалы непропитанные для железных дорог 1 тип</t>
        </is>
      </c>
      <c r="E150" s="397" t="inlineStr">
        <is>
          <t>шт.</t>
        </is>
      </c>
      <c r="F150" s="397" t="n">
        <v>3.84</v>
      </c>
      <c r="G150" s="301" t="n">
        <v>266.67</v>
      </c>
      <c r="H150" s="301">
        <f>ROUND(F150*G150,2)</f>
        <v/>
      </c>
    </row>
    <row r="151" ht="25.5" customHeight="1" s="326">
      <c r="A151" s="288" t="n">
        <v>136</v>
      </c>
      <c r="B151" s="370" t="n"/>
      <c r="C151" s="297" t="inlineStr">
        <is>
          <t>05.1.01.09-0003</t>
        </is>
      </c>
      <c r="D151" s="296" t="inlineStr">
        <is>
          <t>Кольца для колодцев сборные железобетонные диаметром 1500 мм</t>
        </is>
      </c>
      <c r="E151" s="397" t="inlineStr">
        <is>
          <t>м</t>
        </is>
      </c>
      <c r="F151" s="397" t="n">
        <v>1.22464</v>
      </c>
      <c r="G151" s="301" t="n">
        <v>806.47</v>
      </c>
      <c r="H151" s="301">
        <f>ROUND(F151*G151,2)</f>
        <v/>
      </c>
    </row>
    <row r="152">
      <c r="A152" s="288" t="n">
        <v>137</v>
      </c>
      <c r="B152" s="370" t="n"/>
      <c r="C152" s="297" t="inlineStr">
        <is>
          <t>01.7.20.08-0111</t>
        </is>
      </c>
      <c r="D152" s="296" t="inlineStr">
        <is>
          <t>Рогожа</t>
        </is>
      </c>
      <c r="E152" s="397" t="inlineStr">
        <is>
          <t>м2</t>
        </is>
      </c>
      <c r="F152" s="397" t="n">
        <v>94.03084</v>
      </c>
      <c r="G152" s="301" t="n">
        <v>10.2</v>
      </c>
      <c r="H152" s="301">
        <f>ROUND(F152*G152,2)</f>
        <v/>
      </c>
      <c r="K152" s="304" t="n"/>
    </row>
    <row r="153" ht="25.5" customHeight="1" s="326">
      <c r="A153" s="288" t="n">
        <v>138</v>
      </c>
      <c r="B153" s="370" t="n"/>
      <c r="C153" s="297" t="inlineStr">
        <is>
          <t>05.1.01.09-0042</t>
        </is>
      </c>
      <c r="D153" s="296" t="inlineStr">
        <is>
          <t>Кольцо опорное КО-6 /бетон В15 (М200), объем 0,02 м3, расход ар-ры 1,10 кг / (серия 3.900.1-14)</t>
        </is>
      </c>
      <c r="E153" s="397" t="inlineStr">
        <is>
          <t>шт.</t>
        </is>
      </c>
      <c r="F153" s="397" t="n">
        <v>29</v>
      </c>
      <c r="G153" s="301" t="n">
        <v>31.43</v>
      </c>
      <c r="H153" s="301">
        <f>ROUND(F153*G153,2)</f>
        <v/>
      </c>
      <c r="K153" s="304" t="n"/>
    </row>
    <row r="154" ht="25.5" customHeight="1" s="326">
      <c r="A154" s="288" t="n">
        <v>139</v>
      </c>
      <c r="B154" s="370" t="n"/>
      <c r="C154" s="297" t="inlineStr">
        <is>
          <t>01.1.02.09-0021</t>
        </is>
      </c>
      <c r="D154" s="296" t="inlineStr">
        <is>
          <t>Ткань асбестовая со стеклонитью АСТ-1 толщиной 1,8 мм</t>
        </is>
      </c>
      <c r="E154" s="397" t="inlineStr">
        <is>
          <t>т</t>
        </is>
      </c>
      <c r="F154" s="397" t="n">
        <v>0.0134</v>
      </c>
      <c r="G154" s="301" t="n">
        <v>66860</v>
      </c>
      <c r="H154" s="301">
        <f>ROUND(F154*G154,2)</f>
        <v/>
      </c>
      <c r="K154" s="304" t="n"/>
    </row>
    <row r="155">
      <c r="A155" s="288" t="n">
        <v>140</v>
      </c>
      <c r="B155" s="370" t="n"/>
      <c r="C155" s="297" t="inlineStr">
        <is>
          <t>02.2.05.04-1812</t>
        </is>
      </c>
      <c r="D155" s="296" t="inlineStr">
        <is>
          <t>Щебень М 600, фракция 40-80(70) мм, группа 2</t>
        </is>
      </c>
      <c r="E155" s="397" t="inlineStr">
        <is>
          <t>м3</t>
        </is>
      </c>
      <c r="F155" s="397" t="n">
        <v>9.071999999999999</v>
      </c>
      <c r="G155" s="301" t="n">
        <v>98.59999999999999</v>
      </c>
      <c r="H155" s="301">
        <f>ROUND(F155*G155,2)</f>
        <v/>
      </c>
    </row>
    <row r="156">
      <c r="A156" s="288" t="n">
        <v>141</v>
      </c>
      <c r="B156" s="370" t="n"/>
      <c r="C156" s="297" t="inlineStr">
        <is>
          <t>01.7.19.04-0003</t>
        </is>
      </c>
      <c r="D156" s="296" t="inlineStr">
        <is>
          <t>Пластина техническая без тканевых прокладок</t>
        </is>
      </c>
      <c r="E156" s="397" t="inlineStr">
        <is>
          <t>т</t>
        </is>
      </c>
      <c r="F156" s="397" t="n">
        <v>0.016</v>
      </c>
      <c r="G156" s="301" t="n">
        <v>53400</v>
      </c>
      <c r="H156" s="301">
        <f>ROUND(F156*G156,2)</f>
        <v/>
      </c>
    </row>
    <row r="157" ht="63.75" customHeight="1" s="326">
      <c r="A157" s="288" t="n">
        <v>142</v>
      </c>
      <c r="B157" s="370" t="n"/>
      <c r="C157" s="297" t="inlineStr">
        <is>
          <t>07.2.07.12-0003</t>
        </is>
      </c>
      <c r="D157" s="296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7" t="inlineStr">
        <is>
          <t>т</t>
        </is>
      </c>
      <c r="F157" s="397" t="n">
        <v>0.07162</v>
      </c>
      <c r="G157" s="301" t="n">
        <v>11255</v>
      </c>
      <c r="H157" s="301">
        <f>ROUND(F157*G157,2)</f>
        <v/>
      </c>
    </row>
    <row r="158" ht="38.25" customHeight="1" s="326">
      <c r="A158" s="288" t="n">
        <v>143</v>
      </c>
      <c r="B158" s="370" t="n"/>
      <c r="C158" s="297" t="inlineStr">
        <is>
          <t>23.8.03.11-0659</t>
        </is>
      </c>
      <c r="D158" s="296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7" t="inlineStr">
        <is>
          <t>шт.</t>
        </is>
      </c>
      <c r="F158" s="397" t="n">
        <v>8</v>
      </c>
      <c r="G158" s="301" t="n">
        <v>100</v>
      </c>
      <c r="H158" s="301">
        <f>ROUND(F158*G158,2)</f>
        <v/>
      </c>
    </row>
    <row r="159">
      <c r="A159" s="288" t="n">
        <v>144</v>
      </c>
      <c r="B159" s="370" t="n"/>
      <c r="C159" s="297" t="inlineStr">
        <is>
          <t>04.3.01.09-0012</t>
        </is>
      </c>
      <c r="D159" s="296" t="inlineStr">
        <is>
          <t>Раствор готовый кладочный цементный марки 50</t>
        </is>
      </c>
      <c r="E159" s="397" t="inlineStr">
        <is>
          <t>м3</t>
        </is>
      </c>
      <c r="F159" s="397" t="n">
        <v>1.62844</v>
      </c>
      <c r="G159" s="301" t="n">
        <v>485.9</v>
      </c>
      <c r="H159" s="301">
        <f>ROUND(F159*G159,2)</f>
        <v/>
      </c>
    </row>
    <row r="160" ht="25.5" customHeight="1" s="326">
      <c r="A160" s="288" t="n">
        <v>145</v>
      </c>
      <c r="B160" s="370" t="n"/>
      <c r="C160" s="297" t="inlineStr">
        <is>
          <t>01.7.15.03-0013</t>
        </is>
      </c>
      <c r="D160" s="296" t="inlineStr">
        <is>
          <t>Болты с гайками и шайбами для санитарно-технических работ диаметром 12 мм</t>
        </is>
      </c>
      <c r="E160" s="397" t="inlineStr">
        <is>
          <t>т</t>
        </is>
      </c>
      <c r="F160" s="397" t="n">
        <v>0.0516</v>
      </c>
      <c r="G160" s="301" t="n">
        <v>15323</v>
      </c>
      <c r="H160" s="301">
        <f>ROUND(F160*G160,2)</f>
        <v/>
      </c>
    </row>
    <row r="161" ht="25.5" customHeight="1" s="326">
      <c r="A161" s="288" t="n">
        <v>146</v>
      </c>
      <c r="B161" s="370" t="n"/>
      <c r="C161" s="297" t="inlineStr">
        <is>
          <t>05.1.06.09-0008</t>
        </is>
      </c>
      <c r="D161" s="296" t="inlineStr">
        <is>
          <t>Плиты перекрытия 2ПП15-2, бетон B15, объем 0,27 м3, расход арматуры 32,71 кг</t>
        </is>
      </c>
      <c r="E161" s="397" t="inlineStr">
        <is>
          <t>шт.</t>
        </is>
      </c>
      <c r="F161" s="397" t="n">
        <v>2</v>
      </c>
      <c r="G161" s="301" t="n">
        <v>391.02</v>
      </c>
      <c r="H161" s="301">
        <f>ROUND(F161*G161,2)</f>
        <v/>
      </c>
    </row>
    <row r="162" ht="25.5" customHeight="1" s="326">
      <c r="A162" s="288" t="n">
        <v>147</v>
      </c>
      <c r="B162" s="370" t="n"/>
      <c r="C162" s="297" t="inlineStr">
        <is>
          <t>08.4.03.03-0030</t>
        </is>
      </c>
      <c r="D162" s="296" t="inlineStr">
        <is>
          <t>Сталь арматурная, горячекатаная, периодического профиля, класс А-III, диаметр 8 мм</t>
        </is>
      </c>
      <c r="E162" s="397" t="inlineStr">
        <is>
          <t>т</t>
        </is>
      </c>
      <c r="F162" s="397" t="n">
        <v>0.09132899999999999</v>
      </c>
      <c r="G162" s="301" t="n">
        <v>8102.64</v>
      </c>
      <c r="H162" s="301">
        <f>ROUND(F162*G162,2)</f>
        <v/>
      </c>
    </row>
    <row r="163" ht="25.5" customHeight="1" s="326">
      <c r="A163" s="288" t="n">
        <v>148</v>
      </c>
      <c r="B163" s="370" t="n"/>
      <c r="C163" s="297" t="inlineStr">
        <is>
          <t>11.1.03.01-0079</t>
        </is>
      </c>
      <c r="D163" s="296" t="inlineStr">
        <is>
          <t>Бруски обрезные хвойных пород длиной 4-6,5 м, шириной 75-150 мм, толщиной 40-75 мм, III сорта</t>
        </is>
      </c>
      <c r="E163" s="397" t="inlineStr">
        <is>
          <t>м3</t>
        </is>
      </c>
      <c r="F163" s="397" t="n">
        <v>0.513988</v>
      </c>
      <c r="G163" s="301" t="n">
        <v>1287</v>
      </c>
      <c r="H163" s="301">
        <f>ROUND(F163*G163,2)</f>
        <v/>
      </c>
    </row>
    <row r="164">
      <c r="A164" s="288" t="n">
        <v>149</v>
      </c>
      <c r="B164" s="370" t="n"/>
      <c r="C164" s="297" t="inlineStr">
        <is>
          <t>13.2.03.01-0011</t>
        </is>
      </c>
      <c r="D164" s="296" t="inlineStr">
        <is>
          <t>Камень булыжный</t>
        </is>
      </c>
      <c r="E164" s="397" t="inlineStr">
        <is>
          <t>м3</t>
        </is>
      </c>
      <c r="F164" s="397" t="n">
        <v>2.828</v>
      </c>
      <c r="G164" s="301" t="n">
        <v>203.4</v>
      </c>
      <c r="H164" s="301">
        <f>ROUND(F164*G164,2)</f>
        <v/>
      </c>
    </row>
    <row r="165" ht="25.5" customFormat="1" customHeight="1" s="260">
      <c r="A165" s="288" t="n">
        <v>150</v>
      </c>
      <c r="B165" s="370" t="n"/>
      <c r="C165" s="297" t="inlineStr">
        <is>
          <t>20.1.01.02-0087</t>
        </is>
      </c>
      <c r="D165" s="296" t="inlineStr">
        <is>
          <t>Зажим аппаратный штыревой АШМ-12-1 (Зажим аппаратный штыревой АШМ-20-1)</t>
        </is>
      </c>
      <c r="E165" s="397" t="inlineStr">
        <is>
          <t>шт.</t>
        </is>
      </c>
      <c r="F165" s="397" t="n">
        <v>4</v>
      </c>
      <c r="G165" s="301" t="n">
        <v>136.52</v>
      </c>
      <c r="H165" s="301">
        <f>ROUND(F165*G165,2)</f>
        <v/>
      </c>
    </row>
    <row r="166">
      <c r="A166" s="288" t="n">
        <v>151</v>
      </c>
      <c r="B166" s="370" t="n"/>
      <c r="C166" s="297" t="inlineStr">
        <is>
          <t>02.2.05.04-1777</t>
        </is>
      </c>
      <c r="D166" s="296" t="inlineStr">
        <is>
          <t>Щебень М 800, фракция 20-40 мм, группа 2</t>
        </is>
      </c>
      <c r="E166" s="397" t="inlineStr">
        <is>
          <t>м3</t>
        </is>
      </c>
      <c r="F166" s="397" t="n">
        <v>4.303186</v>
      </c>
      <c r="G166" s="301" t="n">
        <v>108.4</v>
      </c>
      <c r="H166" s="301">
        <f>ROUND(F166*G166,2)</f>
        <v/>
      </c>
    </row>
    <row r="167" ht="25.5" customHeight="1" s="326">
      <c r="A167" s="288" t="n">
        <v>152</v>
      </c>
      <c r="B167" s="370" t="n"/>
      <c r="C167" s="297" t="inlineStr">
        <is>
          <t>05.1.01.11-0045</t>
        </is>
      </c>
      <c r="D167" s="296" t="inlineStr">
        <is>
          <t>Плита днища ПН15 /бетон В15 (М200), объем 0,38 м3, расход ар-ры 33,13 кг / (серия 3.900.1-14)</t>
        </is>
      </c>
      <c r="E167" s="397" t="inlineStr">
        <is>
          <t>шт.</t>
        </is>
      </c>
      <c r="F167" s="397" t="n">
        <v>1</v>
      </c>
      <c r="G167" s="301" t="n">
        <v>462.83</v>
      </c>
      <c r="H167" s="301">
        <f>ROUND(F167*G167,2)</f>
        <v/>
      </c>
      <c r="K167" s="304" t="n"/>
    </row>
    <row r="168">
      <c r="A168" s="288" t="n">
        <v>153</v>
      </c>
      <c r="B168" s="370" t="n"/>
      <c r="C168" s="297" t="inlineStr">
        <is>
          <t>11.2.13.04-0011</t>
        </is>
      </c>
      <c r="D168" s="296" t="inlineStr">
        <is>
          <t>Щиты из досок толщиной 25 мм</t>
        </is>
      </c>
      <c r="E168" s="397" t="inlineStr">
        <is>
          <t>м2</t>
        </is>
      </c>
      <c r="F168" s="397" t="n">
        <v>12.807866</v>
      </c>
      <c r="G168" s="301" t="n">
        <v>35.53</v>
      </c>
      <c r="H168" s="301">
        <f>ROUND(F168*G168,2)</f>
        <v/>
      </c>
      <c r="K168" s="304" t="n"/>
    </row>
    <row r="169" ht="25.5" customHeight="1" s="326">
      <c r="A169" s="288" t="n">
        <v>154</v>
      </c>
      <c r="B169" s="370" t="n"/>
      <c r="C169" s="297" t="inlineStr">
        <is>
          <t>11.1.03.06-0095</t>
        </is>
      </c>
      <c r="D169" s="296" t="inlineStr">
        <is>
          <t>Доски обрезные хвойных пород длиной 4-6,5 м, шириной 75-150 мм, толщиной 44 мм и более, III сорта</t>
        </is>
      </c>
      <c r="E169" s="397" t="inlineStr">
        <is>
          <t>м3</t>
        </is>
      </c>
      <c r="F169" s="397" t="n">
        <v>0.427158</v>
      </c>
      <c r="G169" s="301" t="n">
        <v>1056</v>
      </c>
      <c r="H169" s="301">
        <f>ROUND(F169*G169,2)</f>
        <v/>
      </c>
      <c r="K169" s="304" t="n"/>
    </row>
    <row r="170" ht="25.5" customHeight="1" s="326">
      <c r="A170" s="288" t="n">
        <v>155</v>
      </c>
      <c r="B170" s="370" t="n"/>
      <c r="C170" s="297" t="inlineStr">
        <is>
          <t>23.5.01.01-0021</t>
        </is>
      </c>
      <c r="D170" s="296" t="inlineStr">
        <is>
          <t>Трубы стальные сварные, наружным диаметром 245 мм толщина стенок 6,5 мм</t>
        </is>
      </c>
      <c r="E170" s="397" t="inlineStr">
        <is>
          <t>м</t>
        </is>
      </c>
      <c r="F170" s="397" t="n">
        <v>1.2</v>
      </c>
      <c r="G170" s="301" t="n">
        <v>323.7</v>
      </c>
      <c r="H170" s="301">
        <f>ROUND(F170*G170,2)</f>
        <v/>
      </c>
    </row>
    <row r="171" ht="25.5" customHeight="1" s="326">
      <c r="A171" s="288" t="n">
        <v>156</v>
      </c>
      <c r="B171" s="370" t="n"/>
      <c r="C171" s="297" t="inlineStr">
        <is>
          <t>05.1.06.09-0003</t>
        </is>
      </c>
      <c r="D171" s="296" t="inlineStr">
        <is>
          <t>Плита перекрытия 1ПП15-2 /бетон В15 (М200), объем 0,27 м3, расход ар-ры 32,21кг/ (серия 3.900.1-14)</t>
        </is>
      </c>
      <c r="E171" s="397" t="inlineStr">
        <is>
          <t>шт.</t>
        </is>
      </c>
      <c r="F171" s="397" t="n">
        <v>1</v>
      </c>
      <c r="G171" s="301" t="n">
        <v>387.63</v>
      </c>
      <c r="H171" s="301">
        <f>ROUND(F171*G171,2)</f>
        <v/>
      </c>
    </row>
    <row r="172" ht="63.75" customHeight="1" s="326">
      <c r="A172" s="288" t="n">
        <v>157</v>
      </c>
      <c r="B172" s="370" t="n"/>
      <c r="C172" s="297" t="inlineStr">
        <is>
          <t>08.4.01.02-0013</t>
        </is>
      </c>
      <c r="D172" s="29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7" t="inlineStr">
        <is>
          <t>т</t>
        </is>
      </c>
      <c r="F172" s="397" t="n">
        <v>0.056416</v>
      </c>
      <c r="G172" s="301" t="n">
        <v>6800</v>
      </c>
      <c r="H172" s="301">
        <f>ROUND(F172*G172,2)</f>
        <v/>
      </c>
    </row>
    <row r="173">
      <c r="A173" s="288" t="n">
        <v>158</v>
      </c>
      <c r="B173" s="370" t="n"/>
      <c r="C173" s="297" t="inlineStr">
        <is>
          <t>01.7.11.07-0032</t>
        </is>
      </c>
      <c r="D173" s="296" t="inlineStr">
        <is>
          <t>Электроды диаметром 4 мм Э42</t>
        </is>
      </c>
      <c r="E173" s="397" t="inlineStr">
        <is>
          <t>т</t>
        </is>
      </c>
      <c r="F173" s="397" t="n">
        <v>0.035592</v>
      </c>
      <c r="G173" s="301" t="n">
        <v>10315.01</v>
      </c>
      <c r="H173" s="301">
        <f>ROUND(F173*G173,2)</f>
        <v/>
      </c>
    </row>
    <row r="174">
      <c r="A174" s="288" t="n">
        <v>159</v>
      </c>
      <c r="B174" s="370" t="n"/>
      <c r="C174" s="297" t="inlineStr">
        <is>
          <t>07.2.05.01-0032</t>
        </is>
      </c>
      <c r="D174" s="296" t="inlineStr">
        <is>
          <t>Стремянки СТ-1</t>
        </is>
      </c>
      <c r="E174" s="397" t="inlineStr">
        <is>
          <t>т</t>
        </is>
      </c>
      <c r="F174" s="397" t="n">
        <v>0.0476</v>
      </c>
      <c r="G174" s="301" t="n">
        <v>7571</v>
      </c>
      <c r="H174" s="301">
        <f>ROUND(F174*G174,2)</f>
        <v/>
      </c>
    </row>
    <row r="175">
      <c r="A175" s="288" t="n">
        <v>160</v>
      </c>
      <c r="B175" s="370" t="n"/>
      <c r="C175" s="297" t="inlineStr">
        <is>
          <t>01.2.01.02-0054</t>
        </is>
      </c>
      <c r="D175" s="296" t="inlineStr">
        <is>
          <t>Битумы нефтяные строительные марки БН-90/10</t>
        </is>
      </c>
      <c r="E175" s="397" t="inlineStr">
        <is>
          <t>т</t>
        </is>
      </c>
      <c r="F175" s="397" t="n">
        <v>0.250938</v>
      </c>
      <c r="G175" s="301" t="n">
        <v>1383.1</v>
      </c>
      <c r="H175" s="301">
        <f>ROUND(F175*G175,2)</f>
        <v/>
      </c>
    </row>
    <row r="176">
      <c r="A176" s="288" t="n">
        <v>161</v>
      </c>
      <c r="B176" s="370" t="n"/>
      <c r="C176" s="297" t="inlineStr">
        <is>
          <t>01.4.01.10-0016</t>
        </is>
      </c>
      <c r="D176" s="296" t="inlineStr">
        <is>
          <t>Шнек диаметром 135 мм</t>
        </is>
      </c>
      <c r="E176" s="397" t="inlineStr">
        <is>
          <t>шт.</t>
        </is>
      </c>
      <c r="F176" s="397" t="n">
        <v>0.43645</v>
      </c>
      <c r="G176" s="301" t="n">
        <v>597</v>
      </c>
      <c r="H176" s="301">
        <f>ROUND(F176*G176,2)</f>
        <v/>
      </c>
    </row>
    <row r="177">
      <c r="A177" s="288" t="n">
        <v>162</v>
      </c>
      <c r="B177" s="370" t="n"/>
      <c r="C177" s="297" t="inlineStr">
        <is>
          <t>01.7.15.06-0111</t>
        </is>
      </c>
      <c r="D177" s="296" t="inlineStr">
        <is>
          <t>Гвозди строительные</t>
        </is>
      </c>
      <c r="E177" s="397" t="inlineStr">
        <is>
          <t>т</t>
        </is>
      </c>
      <c r="F177" s="397" t="n">
        <v>0.021267</v>
      </c>
      <c r="G177" s="301" t="n">
        <v>11978</v>
      </c>
      <c r="H177" s="301">
        <f>ROUND(F177*G177,2)</f>
        <v/>
      </c>
    </row>
    <row r="178" ht="38.25" customHeight="1" s="326">
      <c r="A178" s="288" t="n">
        <v>163</v>
      </c>
      <c r="B178" s="370" t="n"/>
      <c r="C178" s="297" t="inlineStr">
        <is>
          <t>07.2.07.12-0019</t>
        </is>
      </c>
      <c r="D178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7" t="inlineStr">
        <is>
          <t>т</t>
        </is>
      </c>
      <c r="F178" s="397" t="n">
        <v>0.02811</v>
      </c>
      <c r="G178" s="301" t="n">
        <v>8060</v>
      </c>
      <c r="H178" s="301">
        <f>ROUND(F178*G178,2)</f>
        <v/>
      </c>
    </row>
    <row r="179" ht="38.25" customHeight="1" s="326">
      <c r="A179" s="288" t="n">
        <v>164</v>
      </c>
      <c r="B179" s="370" t="n"/>
      <c r="C179" s="297" t="inlineStr">
        <is>
          <t>410-0021</t>
        </is>
      </c>
      <c r="D179" s="29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7" t="inlineStr">
        <is>
          <t>т</t>
        </is>
      </c>
      <c r="F179" s="397" t="n">
        <v>0.46621</v>
      </c>
      <c r="G179" s="301" t="n">
        <v>459.91</v>
      </c>
      <c r="H179" s="301">
        <f>ROUND(F179*G179,2)</f>
        <v/>
      </c>
    </row>
    <row r="180" customFormat="1" s="260">
      <c r="A180" s="288" t="n">
        <v>165</v>
      </c>
      <c r="B180" s="370" t="n"/>
      <c r="C180" s="297" t="inlineStr">
        <is>
          <t>01.7.15.10-0053</t>
        </is>
      </c>
      <c r="D180" s="296" t="inlineStr">
        <is>
          <t>Скобы металлические</t>
        </is>
      </c>
      <c r="E180" s="397" t="inlineStr">
        <is>
          <t>кг</t>
        </is>
      </c>
      <c r="F180" s="397" t="n">
        <v>33.3</v>
      </c>
      <c r="G180" s="301" t="n">
        <v>6.4</v>
      </c>
      <c r="H180" s="301">
        <f>ROUND(F180*G180,2)</f>
        <v/>
      </c>
    </row>
    <row r="181">
      <c r="A181" s="288" t="n">
        <v>166</v>
      </c>
      <c r="B181" s="370" t="n"/>
      <c r="C181" s="297" t="inlineStr">
        <is>
          <t>14.4.02.09-0001</t>
        </is>
      </c>
      <c r="D181" s="296" t="inlineStr">
        <is>
          <t>Краска</t>
        </is>
      </c>
      <c r="E181" s="397" t="inlineStr">
        <is>
          <t>кг</t>
        </is>
      </c>
      <c r="F181" s="397" t="n">
        <v>7.04</v>
      </c>
      <c r="G181" s="301" t="n">
        <v>28.6</v>
      </c>
      <c r="H181" s="301">
        <f>ROUND(F181*G181,2)</f>
        <v/>
      </c>
    </row>
    <row r="182">
      <c r="A182" s="288" t="n">
        <v>167</v>
      </c>
      <c r="B182" s="370" t="n"/>
      <c r="C182" s="297" t="inlineStr">
        <is>
          <t>01.7.03.01-0001</t>
        </is>
      </c>
      <c r="D182" s="296" t="inlineStr">
        <is>
          <t>Вода</t>
        </is>
      </c>
      <c r="E182" s="397" t="inlineStr">
        <is>
          <t>м3</t>
        </is>
      </c>
      <c r="F182" s="397" t="n">
        <v>81.597261</v>
      </c>
      <c r="G182" s="301" t="n">
        <v>2.44</v>
      </c>
      <c r="H182" s="301">
        <f>ROUND(F182*G182,2)</f>
        <v/>
      </c>
      <c r="K182" s="304" t="n"/>
    </row>
    <row r="183" ht="25.5" customHeight="1" s="326">
      <c r="A183" s="288" t="n">
        <v>168</v>
      </c>
      <c r="B183" s="370" t="n"/>
      <c r="C183" s="297" t="inlineStr">
        <is>
          <t>08.3.05.02-0101</t>
        </is>
      </c>
      <c r="D183" s="296" t="inlineStr">
        <is>
          <t>Сталь листовая углеродистая обыкновенного качества марки ВСт3пс5 толщиной 4-6 мм</t>
        </is>
      </c>
      <c r="E183" s="397" t="inlineStr">
        <is>
          <t>т</t>
        </is>
      </c>
      <c r="F183" s="397" t="n">
        <v>0.0343</v>
      </c>
      <c r="G183" s="301" t="n">
        <v>5763</v>
      </c>
      <c r="H183" s="301">
        <f>ROUND(F183*G183,2)</f>
        <v/>
      </c>
      <c r="K183" s="304" t="n"/>
    </row>
    <row r="184">
      <c r="A184" s="288" t="n">
        <v>169</v>
      </c>
      <c r="B184" s="370" t="n"/>
      <c r="C184" s="297" t="inlineStr">
        <is>
          <t>01.7.15.03-0042</t>
        </is>
      </c>
      <c r="D184" s="296" t="inlineStr">
        <is>
          <t>Болты с гайками и шайбами строительные</t>
        </is>
      </c>
      <c r="E184" s="397" t="inlineStr">
        <is>
          <t>кг</t>
        </is>
      </c>
      <c r="F184" s="397" t="n">
        <v>21.69</v>
      </c>
      <c r="G184" s="301" t="n">
        <v>9.039999999999999</v>
      </c>
      <c r="H184" s="301">
        <f>ROUND(F184*G184,2)</f>
        <v/>
      </c>
      <c r="K184" s="304" t="n"/>
    </row>
    <row r="185" ht="25.5" customHeight="1" s="326">
      <c r="A185" s="288" t="n">
        <v>170</v>
      </c>
      <c r="B185" s="370" t="n"/>
      <c r="C185" s="297" t="inlineStr">
        <is>
          <t>01.1.02.08-0006</t>
        </is>
      </c>
      <c r="D185" s="296" t="inlineStr">
        <is>
          <t>Прокладки из паронита марки ПМБ, толщиной 1 мм, диаметром 300 мм</t>
        </is>
      </c>
      <c r="E185" s="397" t="inlineStr">
        <is>
          <t>1000 шт.</t>
        </is>
      </c>
      <c r="F185" s="397" t="n">
        <v>0.012</v>
      </c>
      <c r="G185" s="301" t="n">
        <v>15270.7</v>
      </c>
      <c r="H185" s="301">
        <f>ROUND(F185*G185,2)</f>
        <v/>
      </c>
    </row>
    <row r="186">
      <c r="A186" s="288" t="n">
        <v>171</v>
      </c>
      <c r="B186" s="370" t="n"/>
      <c r="C186" s="297" t="inlineStr">
        <is>
          <t>11.2.13.04-0012</t>
        </is>
      </c>
      <c r="D186" s="296" t="inlineStr">
        <is>
          <t>Щиты из досок толщиной 40 мм</t>
        </is>
      </c>
      <c r="E186" s="397" t="inlineStr">
        <is>
          <t>м2</t>
        </is>
      </c>
      <c r="F186" s="397" t="n">
        <v>3.02731</v>
      </c>
      <c r="G186" s="301" t="n">
        <v>57.63</v>
      </c>
      <c r="H186" s="301">
        <f>ROUND(F186*G186,2)</f>
        <v/>
      </c>
    </row>
    <row r="187" ht="51" customHeight="1" s="326">
      <c r="A187" s="288" t="n">
        <v>172</v>
      </c>
      <c r="B187" s="370" t="n"/>
      <c r="C187" s="297" t="inlineStr">
        <is>
          <t>07.2.07.12-0006</t>
        </is>
      </c>
      <c r="D187" s="29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7" t="inlineStr">
        <is>
          <t>т</t>
        </is>
      </c>
      <c r="F187" s="397" t="n">
        <v>0.0164</v>
      </c>
      <c r="G187" s="301" t="n">
        <v>10045</v>
      </c>
      <c r="H187" s="301">
        <f>ROUND(F187*G187,2)</f>
        <v/>
      </c>
    </row>
    <row r="188" ht="25.5" customHeight="1" s="326">
      <c r="A188" s="288" t="n">
        <v>173</v>
      </c>
      <c r="B188" s="370" t="n"/>
      <c r="C188" s="297" t="inlineStr">
        <is>
          <t>01.3.01.08-0003</t>
        </is>
      </c>
      <c r="D188" s="296" t="inlineStr">
        <is>
          <t>Топливо моторное для среднеоборотных и малооборотных дизелей, марки ДТ</t>
        </is>
      </c>
      <c r="E188" s="397" t="inlineStr">
        <is>
          <t>т</t>
        </is>
      </c>
      <c r="F188" s="397" t="n">
        <v>0.039732</v>
      </c>
      <c r="G188" s="301" t="n">
        <v>4041.7</v>
      </c>
      <c r="H188" s="301">
        <f>ROUND(F188*G188,2)</f>
        <v/>
      </c>
    </row>
    <row r="189" ht="25.5" customHeight="1" s="326">
      <c r="A189" s="288" t="n">
        <v>174</v>
      </c>
      <c r="B189" s="370" t="n"/>
      <c r="C189" s="297" t="inlineStr">
        <is>
          <t>01.7.16.03-0011</t>
        </is>
      </c>
      <c r="D189" s="296" t="inlineStr">
        <is>
          <t>Стойки деревометаллические раздвижные инвентарные</t>
        </is>
      </c>
      <c r="E189" s="397" t="inlineStr">
        <is>
          <t>шт.</t>
        </is>
      </c>
      <c r="F189" s="397" t="n">
        <v>0.157416</v>
      </c>
      <c r="G189" s="301" t="n">
        <v>1010</v>
      </c>
      <c r="H189" s="301">
        <f>ROUND(F189*G189,2)</f>
        <v/>
      </c>
    </row>
    <row r="190" ht="25.5" customHeight="1" s="326">
      <c r="A190" s="288" t="n">
        <v>175</v>
      </c>
      <c r="B190" s="370" t="n"/>
      <c r="C190" s="297" t="inlineStr">
        <is>
          <t>11.1.03.06-0087</t>
        </is>
      </c>
      <c r="D190" s="296" t="inlineStr">
        <is>
          <t>Доски обрезные хвойных пород длиной 4-6,5 м, шириной 75-150 мм, толщиной 25 мм, III сорта</t>
        </is>
      </c>
      <c r="E190" s="397" t="inlineStr">
        <is>
          <t>м3</t>
        </is>
      </c>
      <c r="F190" s="397" t="n">
        <v>0.143364</v>
      </c>
      <c r="G190" s="301" t="n">
        <v>1100</v>
      </c>
      <c r="H190" s="301">
        <f>ROUND(F190*G190,2)</f>
        <v/>
      </c>
    </row>
    <row r="191" ht="25.5" customHeight="1" s="326">
      <c r="A191" s="288" t="n">
        <v>176</v>
      </c>
      <c r="B191" s="370" t="n"/>
      <c r="C191" s="297" t="inlineStr">
        <is>
          <t>08.4.03.02-0001</t>
        </is>
      </c>
      <c r="D191" s="296" t="inlineStr">
        <is>
          <t>Горячекатаная арматурная сталь гладкая класса А-I, диаметром 6 мм</t>
        </is>
      </c>
      <c r="E191" s="397" t="inlineStr">
        <is>
          <t>т</t>
        </is>
      </c>
      <c r="F191" s="397" t="n">
        <v>0.020706</v>
      </c>
      <c r="G191" s="301" t="n">
        <v>7418.82</v>
      </c>
      <c r="H191" s="301">
        <f>ROUND(F191*G191,2)</f>
        <v/>
      </c>
    </row>
    <row r="192">
      <c r="A192" s="288" t="n">
        <v>177</v>
      </c>
      <c r="B192" s="370" t="n"/>
      <c r="C192" s="297" t="inlineStr">
        <is>
          <t>01.7.16.04-0013</t>
        </is>
      </c>
      <c r="D192" s="296" t="inlineStr">
        <is>
          <t>Опалубка металлическая</t>
        </is>
      </c>
      <c r="E192" s="397" t="inlineStr">
        <is>
          <t>т</t>
        </is>
      </c>
      <c r="F192" s="397" t="n">
        <v>0.038385</v>
      </c>
      <c r="G192" s="301" t="n">
        <v>3938.2</v>
      </c>
      <c r="H192" s="301">
        <f>ROUND(F192*G192,2)</f>
        <v/>
      </c>
    </row>
    <row r="193" ht="25.5" customHeight="1" s="326">
      <c r="A193" s="288" t="n">
        <v>178</v>
      </c>
      <c r="B193" s="370" t="n"/>
      <c r="C193" s="297" t="inlineStr">
        <is>
          <t>08.3.07.01-0076</t>
        </is>
      </c>
      <c r="D193" s="296" t="inlineStr">
        <is>
          <t>Сталь полосовая, марка стали Ст3сп шириной 50-200 мм толщиной 4-5 мм</t>
        </is>
      </c>
      <c r="E193" s="397" t="inlineStr">
        <is>
          <t>т</t>
        </is>
      </c>
      <c r="F193" s="397" t="n">
        <v>0.03</v>
      </c>
      <c r="G193" s="301" t="n">
        <v>5000</v>
      </c>
      <c r="H193" s="301">
        <f>ROUND(F193*G193,2)</f>
        <v/>
      </c>
    </row>
    <row r="194">
      <c r="A194" s="288" t="n">
        <v>179</v>
      </c>
      <c r="B194" s="370" t="n"/>
      <c r="C194" s="297" t="inlineStr">
        <is>
          <t>01.7.03.04-0001</t>
        </is>
      </c>
      <c r="D194" s="296" t="inlineStr">
        <is>
          <t>Электроэнергия</t>
        </is>
      </c>
      <c r="E194" s="397" t="inlineStr">
        <is>
          <t>кВт-ч</t>
        </is>
      </c>
      <c r="F194" s="397" t="n">
        <v>334.95</v>
      </c>
      <c r="G194" s="301" t="n">
        <v>0.4</v>
      </c>
      <c r="H194" s="301">
        <f>ROUND(F194*G194,2)</f>
        <v/>
      </c>
    </row>
    <row r="195" customFormat="1" s="260">
      <c r="A195" s="288" t="n">
        <v>180</v>
      </c>
      <c r="B195" s="370" t="n"/>
      <c r="C195" s="297" t="inlineStr">
        <is>
          <t>01.3.01.03-0002</t>
        </is>
      </c>
      <c r="D195" s="296" t="inlineStr">
        <is>
          <t>Керосин для технических целей марок КТ-1, КТ-2</t>
        </is>
      </c>
      <c r="E195" s="397" t="inlineStr">
        <is>
          <t>т</t>
        </is>
      </c>
      <c r="F195" s="397" t="n">
        <v>0.050939</v>
      </c>
      <c r="G195" s="301" t="n">
        <v>2606.9</v>
      </c>
      <c r="H195" s="301">
        <f>ROUND(F195*G195,2)</f>
        <v/>
      </c>
    </row>
    <row r="196">
      <c r="A196" s="288" t="n">
        <v>181</v>
      </c>
      <c r="B196" s="370" t="n"/>
      <c r="C196" s="297" t="inlineStr">
        <is>
          <t>01.7.20.08-0031</t>
        </is>
      </c>
      <c r="D196" s="296" t="inlineStr">
        <is>
          <t>Бязь суровая арт. 6804</t>
        </is>
      </c>
      <c r="E196" s="397" t="inlineStr">
        <is>
          <t>10 м2</t>
        </is>
      </c>
      <c r="F196" s="397" t="n">
        <v>1.541</v>
      </c>
      <c r="G196" s="301" t="n">
        <v>79.09999999999999</v>
      </c>
      <c r="H196" s="301">
        <f>ROUND(F196*G196,2)</f>
        <v/>
      </c>
    </row>
    <row r="197" ht="26.45" customHeight="1" s="326">
      <c r="A197" s="288" t="n">
        <v>182</v>
      </c>
      <c r="B197" s="370" t="n"/>
      <c r="C197" s="297" t="inlineStr">
        <is>
          <t>04.2.02.01-0013</t>
        </is>
      </c>
      <c r="D197" s="296" t="inlineStr">
        <is>
          <t>Асфальт литой для покрытий тротуаров тип II (жесткий)</t>
        </is>
      </c>
      <c r="E197" s="397" t="inlineStr">
        <is>
          <t>т</t>
        </is>
      </c>
      <c r="F197" s="397" t="n">
        <v>0.266893</v>
      </c>
      <c r="G197" s="301" t="n">
        <v>455.39</v>
      </c>
      <c r="H197" s="301">
        <f>ROUND(F197*G197,2)</f>
        <v/>
      </c>
      <c r="K197" s="304" t="n"/>
    </row>
    <row r="198">
      <c r="A198" s="288" t="n">
        <v>183</v>
      </c>
      <c r="B198" s="370" t="n"/>
      <c r="C198" s="297" t="inlineStr">
        <is>
          <t>01.3.02.09-0022</t>
        </is>
      </c>
      <c r="D198" s="296" t="inlineStr">
        <is>
          <t>Пропан-бутан, смесь техническая</t>
        </is>
      </c>
      <c r="E198" s="397" t="inlineStr">
        <is>
          <t>кг</t>
        </is>
      </c>
      <c r="F198" s="397" t="n">
        <v>19.73952</v>
      </c>
      <c r="G198" s="301" t="n">
        <v>6.09</v>
      </c>
      <c r="H198" s="301">
        <f>ROUND(F198*G198,2)</f>
        <v/>
      </c>
      <c r="K198" s="304" t="n"/>
    </row>
    <row r="199" ht="38.25" customHeight="1" s="326">
      <c r="A199" s="288" t="n">
        <v>184</v>
      </c>
      <c r="B199" s="370" t="n"/>
      <c r="C199" s="297" t="inlineStr">
        <is>
          <t>11.1.03.01-0086</t>
        </is>
      </c>
      <c r="D199" s="296" t="inlineStr">
        <is>
          <t>Бруски обрезные хвойных пород длиной 4-6,5 м, шириной 75-150 мм, толщиной 150 мм и более, II сорта</t>
        </is>
      </c>
      <c r="E199" s="397" t="inlineStr">
        <is>
          <t>м3</t>
        </is>
      </c>
      <c r="F199" s="397" t="n">
        <v>0.055658</v>
      </c>
      <c r="G199" s="301" t="n">
        <v>2156</v>
      </c>
      <c r="H199" s="301">
        <f>ROUND(F199*G199,2)</f>
        <v/>
      </c>
      <c r="K199" s="304" t="n"/>
    </row>
    <row r="200">
      <c r="A200" s="288" t="n">
        <v>185</v>
      </c>
      <c r="B200" s="370" t="n"/>
      <c r="C200" s="297" t="inlineStr">
        <is>
          <t>02.2.05.04-1573</t>
        </is>
      </c>
      <c r="D200" s="296" t="inlineStr">
        <is>
          <t>Щебень М 600, фракция 5(3)-10 мм, группа 3</t>
        </is>
      </c>
      <c r="E200" s="397" t="inlineStr">
        <is>
          <t>м3</t>
        </is>
      </c>
      <c r="F200" s="397" t="n">
        <v>0.818622</v>
      </c>
      <c r="G200" s="301" t="n">
        <v>145.8</v>
      </c>
      <c r="H200" s="301">
        <f>ROUND(F200*G200,2)</f>
        <v/>
      </c>
    </row>
    <row r="201">
      <c r="A201" s="288" t="n">
        <v>186</v>
      </c>
      <c r="B201" s="370" t="n"/>
      <c r="C201" s="297" t="inlineStr">
        <is>
          <t>01.3.02.08-0001</t>
        </is>
      </c>
      <c r="D201" s="296" t="inlineStr">
        <is>
          <t>Кислород технический газообразный</t>
        </is>
      </c>
      <c r="E201" s="397" t="inlineStr">
        <is>
          <t>м3</t>
        </is>
      </c>
      <c r="F201" s="397" t="n">
        <v>18.779226</v>
      </c>
      <c r="G201" s="301" t="n">
        <v>6.22</v>
      </c>
      <c r="H201" s="301">
        <f>ROUND(F201*G201,2)</f>
        <v/>
      </c>
    </row>
    <row r="202">
      <c r="A202" s="288" t="n">
        <v>187</v>
      </c>
      <c r="B202" s="370" t="n"/>
      <c r="C202" s="297" t="inlineStr">
        <is>
          <t>25.2.01.01-0001</t>
        </is>
      </c>
      <c r="D202" s="296" t="inlineStr">
        <is>
          <t>Бирки-оконцеватели</t>
        </is>
      </c>
      <c r="E202" s="397" t="inlineStr">
        <is>
          <t>100 шт.</t>
        </is>
      </c>
      <c r="F202" s="397" t="n">
        <v>1.84</v>
      </c>
      <c r="G202" s="301" t="n">
        <v>63</v>
      </c>
      <c r="H202" s="301">
        <f>ROUND(F202*G202,2)</f>
        <v/>
      </c>
    </row>
    <row r="203">
      <c r="A203" s="288" t="n">
        <v>188</v>
      </c>
      <c r="B203" s="370" t="n"/>
      <c r="C203" s="297" t="inlineStr">
        <is>
          <t>01.4.01.03-0153</t>
        </is>
      </c>
      <c r="D203" s="296" t="inlineStr">
        <is>
          <t>Долота шнековые диаметром 250 мм</t>
        </is>
      </c>
      <c r="E203" s="397" t="inlineStr">
        <is>
          <t>шт.</t>
        </is>
      </c>
      <c r="F203" s="397" t="n">
        <v>0.16385</v>
      </c>
      <c r="G203" s="301" t="n">
        <v>699.6</v>
      </c>
      <c r="H203" s="301">
        <f>ROUND(F203*G203,2)</f>
        <v/>
      </c>
    </row>
    <row r="204" ht="25.5" customHeight="1" s="326">
      <c r="A204" s="288" t="n">
        <v>189</v>
      </c>
      <c r="B204" s="370" t="n"/>
      <c r="C204" s="297" t="inlineStr">
        <is>
          <t>08.3.03.06-0002</t>
        </is>
      </c>
      <c r="D204" s="296" t="inlineStr">
        <is>
          <t>Проволока горячекатаная в мотках, диаметром 6,3-6,5 мм</t>
        </is>
      </c>
      <c r="E204" s="397" t="inlineStr">
        <is>
          <t>т</t>
        </is>
      </c>
      <c r="F204" s="397" t="n">
        <v>0.024512</v>
      </c>
      <c r="G204" s="301" t="n">
        <v>4455.2</v>
      </c>
      <c r="H204" s="301">
        <f>ROUND(F204*G204,2)</f>
        <v/>
      </c>
    </row>
    <row r="205">
      <c r="A205" s="288" t="n">
        <v>190</v>
      </c>
      <c r="B205" s="370" t="n"/>
      <c r="C205" s="297" t="inlineStr">
        <is>
          <t>01.7.11.07-0034</t>
        </is>
      </c>
      <c r="D205" s="296" t="inlineStr">
        <is>
          <t>Электроды диаметром 4 мм Э42А</t>
        </is>
      </c>
      <c r="E205" s="397" t="inlineStr">
        <is>
          <t>кг</t>
        </is>
      </c>
      <c r="F205" s="397" t="n">
        <v>10.33</v>
      </c>
      <c r="G205" s="301" t="n">
        <v>10.57</v>
      </c>
      <c r="H205" s="301">
        <f>ROUND(F205*G205,2)</f>
        <v/>
      </c>
    </row>
    <row r="206">
      <c r="A206" s="288" t="n">
        <v>191</v>
      </c>
      <c r="B206" s="370" t="n"/>
      <c r="C206" s="297" t="inlineStr">
        <is>
          <t>04.3.01.09-0014</t>
        </is>
      </c>
      <c r="D206" s="296" t="inlineStr">
        <is>
          <t>Раствор готовый кладочный цементный марки 100</t>
        </is>
      </c>
      <c r="E206" s="397" t="inlineStr">
        <is>
          <t>м3</t>
        </is>
      </c>
      <c r="F206" s="397" t="n">
        <v>0.194236</v>
      </c>
      <c r="G206" s="301" t="n">
        <v>519.8</v>
      </c>
      <c r="H206" s="301">
        <f>ROUND(F206*G206,2)</f>
        <v/>
      </c>
    </row>
    <row r="207">
      <c r="A207" s="288" t="n">
        <v>192</v>
      </c>
      <c r="B207" s="370" t="n"/>
      <c r="C207" s="297" t="inlineStr">
        <is>
          <t>20.2.09.13-0011</t>
        </is>
      </c>
      <c r="D207" s="296" t="inlineStr">
        <is>
          <t>Муфта</t>
        </is>
      </c>
      <c r="E207" s="397" t="inlineStr">
        <is>
          <t>шт.</t>
        </is>
      </c>
      <c r="F207" s="397" t="n">
        <v>20</v>
      </c>
      <c r="G207" s="301" t="n">
        <v>5</v>
      </c>
      <c r="H207" s="301">
        <f>ROUND(F207*G207,2)</f>
        <v/>
      </c>
    </row>
    <row r="208">
      <c r="A208" s="288" t="n">
        <v>193</v>
      </c>
      <c r="B208" s="370" t="n"/>
      <c r="C208" s="297" t="inlineStr">
        <is>
          <t>01.7.17.11-0001</t>
        </is>
      </c>
      <c r="D208" s="296" t="inlineStr">
        <is>
          <t>Бумага шлифовальная</t>
        </is>
      </c>
      <c r="E208" s="397" t="inlineStr">
        <is>
          <t>кг</t>
        </is>
      </c>
      <c r="F208" s="397" t="n">
        <v>2</v>
      </c>
      <c r="G208" s="301" t="n">
        <v>50</v>
      </c>
      <c r="H208" s="301">
        <f>ROUND(F208*G208,2)</f>
        <v/>
      </c>
    </row>
    <row r="209">
      <c r="A209" s="288" t="n">
        <v>194</v>
      </c>
      <c r="B209" s="370" t="n"/>
      <c r="C209" s="297" t="inlineStr">
        <is>
          <t>01.7.11.07-0054</t>
        </is>
      </c>
      <c r="D209" s="296" t="inlineStr">
        <is>
          <t>Электроды диаметром 6 мм Э42</t>
        </is>
      </c>
      <c r="E209" s="397" t="inlineStr">
        <is>
          <t>т</t>
        </is>
      </c>
      <c r="F209" s="397" t="n">
        <v>0.010299</v>
      </c>
      <c r="G209" s="301" t="n">
        <v>9424</v>
      </c>
      <c r="H209" s="301">
        <f>ROUND(F209*G209,2)</f>
        <v/>
      </c>
    </row>
    <row r="210" customFormat="1" s="260">
      <c r="A210" s="288" t="n">
        <v>195</v>
      </c>
      <c r="B210" s="370" t="n"/>
      <c r="C210" s="297" t="inlineStr">
        <is>
          <t>07.2.07.13-0171</t>
        </is>
      </c>
      <c r="D210" s="296" t="inlineStr">
        <is>
          <t>Подкладки металлические</t>
        </is>
      </c>
      <c r="E210" s="397" t="inlineStr">
        <is>
          <t>кг</t>
        </is>
      </c>
      <c r="F210" s="397" t="n">
        <v>7.6</v>
      </c>
      <c r="G210" s="301" t="n">
        <v>12.6</v>
      </c>
      <c r="H210" s="301">
        <f>ROUND(F210*G210,2)</f>
        <v/>
      </c>
    </row>
    <row r="211">
      <c r="A211" s="288" t="n">
        <v>196</v>
      </c>
      <c r="B211" s="370" t="n"/>
      <c r="C211" s="297" t="inlineStr">
        <is>
          <t>12.2.05.06-0023</t>
        </is>
      </c>
      <c r="D211" s="296" t="inlineStr">
        <is>
          <t>Плиты пенополистирольные М50</t>
        </is>
      </c>
      <c r="E211" s="397" t="inlineStr">
        <is>
          <t>м3</t>
        </is>
      </c>
      <c r="F211" s="397" t="n">
        <v>0.050918</v>
      </c>
      <c r="G211" s="301" t="n">
        <v>1755.41</v>
      </c>
      <c r="H211" s="301">
        <f>ROUND(F211*G211,2)</f>
        <v/>
      </c>
    </row>
    <row r="212">
      <c r="A212" s="288" t="n">
        <v>197</v>
      </c>
      <c r="B212" s="370" t="n"/>
      <c r="C212" s="297" t="inlineStr">
        <is>
          <t>02.2.05.04-1692</t>
        </is>
      </c>
      <c r="D212" s="296" t="inlineStr">
        <is>
          <t>Щебень М 600, фракция 10-20 мм, группа 2</t>
        </is>
      </c>
      <c r="E212" s="397" t="inlineStr">
        <is>
          <t>м3</t>
        </is>
      </c>
      <c r="F212" s="397" t="n">
        <v>0.72</v>
      </c>
      <c r="G212" s="301" t="n">
        <v>118.6</v>
      </c>
      <c r="H212" s="301">
        <f>ROUND(F212*G212,2)</f>
        <v/>
      </c>
      <c r="K212" s="304" t="n"/>
    </row>
    <row r="213" ht="38.25" customHeight="1" s="326">
      <c r="A213" s="288" t="n">
        <v>198</v>
      </c>
      <c r="B213" s="370" t="n"/>
      <c r="C213" s="297" t="inlineStr">
        <is>
          <t>08.4.01.01-0022</t>
        </is>
      </c>
      <c r="D213" s="29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7" t="inlineStr">
        <is>
          <t>т</t>
        </is>
      </c>
      <c r="F213" s="397" t="n">
        <v>0.008</v>
      </c>
      <c r="G213" s="301" t="n">
        <v>10100</v>
      </c>
      <c r="H213" s="301">
        <f>ROUND(F213*G213,2)</f>
        <v/>
      </c>
      <c r="K213" s="304" t="n"/>
    </row>
    <row r="214" ht="25.5" customHeight="1" s="326">
      <c r="A214" s="288" t="n">
        <v>199</v>
      </c>
      <c r="B214" s="370" t="n"/>
      <c r="C214" s="297" t="inlineStr">
        <is>
          <t>11.1.03.05-0085</t>
        </is>
      </c>
      <c r="D214" s="296" t="inlineStr">
        <is>
          <t>Доски необрезные хвойных пород длиной 4-6,5 м, все ширины, толщиной 44 мм и более, III сорта</t>
        </is>
      </c>
      <c r="E214" s="397" t="inlineStr">
        <is>
          <t>м3</t>
        </is>
      </c>
      <c r="F214" s="397" t="n">
        <v>0.082</v>
      </c>
      <c r="G214" s="301" t="n">
        <v>684</v>
      </c>
      <c r="H214" s="301">
        <f>ROUND(F214*G214,2)</f>
        <v/>
      </c>
      <c r="K214" s="304" t="n"/>
    </row>
    <row r="215">
      <c r="A215" s="288" t="n">
        <v>200</v>
      </c>
      <c r="B215" s="370" t="n"/>
      <c r="C215" s="297" t="inlineStr">
        <is>
          <t>04.3.01.03-0001</t>
        </is>
      </c>
      <c r="D215" s="296" t="inlineStr">
        <is>
          <t>Раствор асбоцементный</t>
        </is>
      </c>
      <c r="E215" s="397" t="inlineStr">
        <is>
          <t>м3</t>
        </is>
      </c>
      <c r="F215" s="397" t="n">
        <v>0.1306</v>
      </c>
      <c r="G215" s="301" t="n">
        <v>395</v>
      </c>
      <c r="H215" s="301">
        <f>ROUND(F215*G215,2)</f>
        <v/>
      </c>
    </row>
    <row r="216" ht="25.5" customHeight="1" s="326">
      <c r="A216" s="288" t="n">
        <v>201</v>
      </c>
      <c r="B216" s="370" t="n"/>
      <c r="C216" s="297" t="inlineStr">
        <is>
          <t>11.1.02.04-0031</t>
        </is>
      </c>
      <c r="D216" s="296" t="inlineStr">
        <is>
          <t>Лесоматериалы круглые хвойных пород для строительства диаметром 14-24 см, длиной 3-6,5 м</t>
        </is>
      </c>
      <c r="E216" s="397" t="inlineStr">
        <is>
          <t>м3</t>
        </is>
      </c>
      <c r="F216" s="397" t="n">
        <v>0.07696799999999999</v>
      </c>
      <c r="G216" s="301" t="n">
        <v>558.33</v>
      </c>
      <c r="H216" s="301">
        <f>ROUND(F216*G216,2)</f>
        <v/>
      </c>
    </row>
    <row r="217">
      <c r="A217" s="288" t="n">
        <v>202</v>
      </c>
      <c r="B217" s="370" t="n"/>
      <c r="C217" s="297" t="inlineStr">
        <is>
          <t>02.2.01.02-1045</t>
        </is>
      </c>
      <c r="D217" s="296" t="inlineStr">
        <is>
          <t>Гравий М 1000, фракция 5(3)-10 мм</t>
        </is>
      </c>
      <c r="E217" s="397" t="inlineStr">
        <is>
          <t>м3</t>
        </is>
      </c>
      <c r="F217" s="397" t="n">
        <v>0.3708</v>
      </c>
      <c r="G217" s="301" t="n">
        <v>113.2</v>
      </c>
      <c r="H217" s="301">
        <f>ROUND(F217*G217,2)</f>
        <v/>
      </c>
    </row>
    <row r="218">
      <c r="A218" s="288" t="n">
        <v>203</v>
      </c>
      <c r="B218" s="370" t="n"/>
      <c r="C218" s="297" t="inlineStr">
        <is>
          <t>01.7.11.07-0056</t>
        </is>
      </c>
      <c r="D218" s="296" t="inlineStr">
        <is>
          <t>Электроды диаметром 6 мм Э46</t>
        </is>
      </c>
      <c r="E218" s="397" t="inlineStr">
        <is>
          <t>т</t>
        </is>
      </c>
      <c r="F218" s="397" t="n">
        <v>0.004267</v>
      </c>
      <c r="G218" s="301" t="n">
        <v>9793</v>
      </c>
      <c r="H218" s="301">
        <f>ROUND(F218*G218,2)</f>
        <v/>
      </c>
    </row>
    <row r="219" ht="25.5" customHeight="1" s="326">
      <c r="A219" s="288" t="n">
        <v>204</v>
      </c>
      <c r="B219" s="370" t="n"/>
      <c r="C219" s="297" t="inlineStr">
        <is>
          <t>01.1.02.08-0004</t>
        </is>
      </c>
      <c r="D219" s="296" t="inlineStr">
        <is>
          <t>Прокладки из паронита марки ПМБ, толщиной 1 мм, диаметром 200 мм</t>
        </is>
      </c>
      <c r="E219" s="397" t="inlineStr">
        <is>
          <t>1000 шт.</t>
        </is>
      </c>
      <c r="F219" s="397" t="n">
        <v>0.004</v>
      </c>
      <c r="G219" s="301" t="n">
        <v>10374</v>
      </c>
      <c r="H219" s="301">
        <f>ROUND(F219*G219,2)</f>
        <v/>
      </c>
    </row>
    <row r="220" ht="25.5" customHeight="1" s="326">
      <c r="A220" s="288" t="n">
        <v>205</v>
      </c>
      <c r="B220" s="370" t="n"/>
      <c r="C220" s="297" t="inlineStr">
        <is>
          <t>Приложение 40 табл.1 и 2. Общие положения</t>
        </is>
      </c>
      <c r="D220" s="296" t="inlineStr">
        <is>
          <t>Добавляется на водонепроницаемость бетона до W., бетон В30 401-0011 (3%)</t>
        </is>
      </c>
      <c r="E220" s="397" t="inlineStr">
        <is>
          <t>м3</t>
        </is>
      </c>
      <c r="F220" s="397" t="n">
        <v>1.906</v>
      </c>
      <c r="G220" s="301" t="n">
        <v>21.51</v>
      </c>
      <c r="H220" s="301">
        <f>ROUND(F220*G220,2)</f>
        <v/>
      </c>
    </row>
    <row r="221">
      <c r="A221" s="288" t="n">
        <v>206</v>
      </c>
      <c r="B221" s="370" t="n"/>
      <c r="C221" s="297" t="inlineStr">
        <is>
          <t>08.1.02.11-0001</t>
        </is>
      </c>
      <c r="D221" s="296" t="inlineStr">
        <is>
          <t>Поковки из квадратных заготовок, масса 1,8 кг</t>
        </is>
      </c>
      <c r="E221" s="397" t="inlineStr">
        <is>
          <t>т</t>
        </is>
      </c>
      <c r="F221" s="397" t="n">
        <v>0.005888</v>
      </c>
      <c r="G221" s="301" t="n">
        <v>5989</v>
      </c>
      <c r="H221" s="301">
        <f>ROUND(F221*G221,2)</f>
        <v/>
      </c>
    </row>
    <row r="222">
      <c r="A222" s="288" t="n">
        <v>207</v>
      </c>
      <c r="B222" s="370" t="n"/>
      <c r="C222" s="297" t="inlineStr">
        <is>
          <t>03.1.02.03-0011</t>
        </is>
      </c>
      <c r="D222" s="296" t="inlineStr">
        <is>
          <t>Известь строительная негашеная комовая, сорт I</t>
        </is>
      </c>
      <c r="E222" s="397" t="inlineStr">
        <is>
          <t>т</t>
        </is>
      </c>
      <c r="F222" s="397" t="n">
        <v>0.044376</v>
      </c>
      <c r="G222" s="301" t="n">
        <v>734.5</v>
      </c>
      <c r="H222" s="301">
        <f>ROUND(F222*G222,2)</f>
        <v/>
      </c>
    </row>
    <row r="223" ht="26.45" customHeight="1" s="326">
      <c r="A223" s="288" t="n">
        <v>208</v>
      </c>
      <c r="B223" s="370" t="n"/>
      <c r="C223" s="297" t="inlineStr">
        <is>
          <t>04.3.01.09-0023</t>
        </is>
      </c>
      <c r="D223" s="296" t="inlineStr">
        <is>
          <t>Раствор готовый отделочный тяжелый, цементный 1:3</t>
        </is>
      </c>
      <c r="E223" s="397" t="inlineStr">
        <is>
          <t>м3</t>
        </is>
      </c>
      <c r="F223" s="397" t="n">
        <v>0.053549</v>
      </c>
      <c r="G223" s="301" t="n">
        <v>497</v>
      </c>
      <c r="H223" s="301">
        <f>ROUND(F223*G223,2)</f>
        <v/>
      </c>
    </row>
    <row r="224">
      <c r="A224" s="288" t="n">
        <v>209</v>
      </c>
      <c r="B224" s="370" t="n"/>
      <c r="C224" s="297" t="inlineStr">
        <is>
          <t>14.4.04.08-0003</t>
        </is>
      </c>
      <c r="D224" s="296" t="inlineStr">
        <is>
          <t>Эмаль ПФ-115 серая</t>
        </is>
      </c>
      <c r="E224" s="397" t="inlineStr">
        <is>
          <t>т</t>
        </is>
      </c>
      <c r="F224" s="397" t="n">
        <v>0.001827</v>
      </c>
      <c r="G224" s="301" t="n">
        <v>14312.87</v>
      </c>
      <c r="H224" s="301">
        <f>ROUND(F224*G224,2)</f>
        <v/>
      </c>
    </row>
    <row r="225" ht="38.25" customFormat="1" customHeight="1" s="260">
      <c r="A225" s="288" t="n">
        <v>210</v>
      </c>
      <c r="B225" s="370" t="n"/>
      <c r="C225" s="297" t="inlineStr">
        <is>
          <t>07.2.01.01-0003</t>
        </is>
      </c>
      <c r="D225" s="29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7" t="inlineStr">
        <is>
          <t>т</t>
        </is>
      </c>
      <c r="F225" s="397" t="n">
        <v>0.0025</v>
      </c>
      <c r="G225" s="301" t="n">
        <v>9670</v>
      </c>
      <c r="H225" s="301">
        <f>ROUND(F225*G225,2)</f>
        <v/>
      </c>
    </row>
    <row r="226">
      <c r="A226" s="288" t="n">
        <v>211</v>
      </c>
      <c r="B226" s="370" t="n"/>
      <c r="C226" s="297" t="inlineStr">
        <is>
          <t>11.1.03.06-0002</t>
        </is>
      </c>
      <c r="D226" s="296" t="inlineStr">
        <is>
          <t>Доски дубовые II сорта</t>
        </is>
      </c>
      <c r="E226" s="397" t="inlineStr">
        <is>
          <t>м3</t>
        </is>
      </c>
      <c r="F226" s="397" t="n">
        <v>0.0148</v>
      </c>
      <c r="G226" s="301" t="n">
        <v>1410</v>
      </c>
      <c r="H226" s="301">
        <f>ROUND(F226*G226,2)</f>
        <v/>
      </c>
    </row>
    <row r="227">
      <c r="A227" s="288" t="n">
        <v>212</v>
      </c>
      <c r="B227" s="370" t="n"/>
      <c r="C227" s="297" t="inlineStr">
        <is>
          <t>01.7.20.08-0162</t>
        </is>
      </c>
      <c r="D227" s="296" t="inlineStr">
        <is>
          <t>Ткань мешочная</t>
        </is>
      </c>
      <c r="E227" s="397" t="inlineStr">
        <is>
          <t>10 м2</t>
        </is>
      </c>
      <c r="F227" s="397" t="n">
        <v>0.241184</v>
      </c>
      <c r="G227" s="301" t="n">
        <v>84.75</v>
      </c>
      <c r="H227" s="301">
        <f>ROUND(F227*G227,2)</f>
        <v/>
      </c>
      <c r="K227" s="304" t="n"/>
    </row>
    <row r="228">
      <c r="A228" s="288" t="n">
        <v>213</v>
      </c>
      <c r="B228" s="370" t="n"/>
      <c r="C228" s="297" t="inlineStr">
        <is>
          <t>01.7.11.07-0033</t>
        </is>
      </c>
      <c r="D228" s="296" t="inlineStr">
        <is>
          <t>Электроды диаметром 4 мм Э42А</t>
        </is>
      </c>
      <c r="E228" s="397" t="inlineStr">
        <is>
          <t>т</t>
        </is>
      </c>
      <c r="F228" s="397" t="n">
        <v>0.00192</v>
      </c>
      <c r="G228" s="301" t="n">
        <v>10578</v>
      </c>
      <c r="H228" s="301">
        <f>ROUND(F228*G228,2)</f>
        <v/>
      </c>
      <c r="K228" s="304" t="n"/>
    </row>
    <row r="229">
      <c r="A229" s="288" t="n">
        <v>214</v>
      </c>
      <c r="B229" s="370" t="n"/>
      <c r="C229" s="297" t="inlineStr">
        <is>
          <t>01.7.11.07-0040</t>
        </is>
      </c>
      <c r="D229" s="296" t="inlineStr">
        <is>
          <t>Электроды диаметром 4 мм Э50А</t>
        </is>
      </c>
      <c r="E229" s="397" t="inlineStr">
        <is>
          <t>т</t>
        </is>
      </c>
      <c r="F229" s="397" t="n">
        <v>0.00175</v>
      </c>
      <c r="G229" s="301" t="n">
        <v>11524</v>
      </c>
      <c r="H229" s="301">
        <f>ROUND(F229*G229,2)</f>
        <v/>
      </c>
      <c r="K229" s="304" t="n"/>
    </row>
    <row r="230">
      <c r="A230" s="288" t="n">
        <v>215</v>
      </c>
      <c r="B230" s="370" t="n"/>
      <c r="C230" s="297" t="inlineStr">
        <is>
          <t>14.1.02.01-0002</t>
        </is>
      </c>
      <c r="D230" s="296" t="inlineStr">
        <is>
          <t>Клей БМК-5к</t>
        </is>
      </c>
      <c r="E230" s="397" t="inlineStr">
        <is>
          <t>кг</t>
        </is>
      </c>
      <c r="F230" s="397" t="n">
        <v>0.65</v>
      </c>
      <c r="G230" s="301" t="n">
        <v>25.8</v>
      </c>
      <c r="H230" s="301">
        <f>ROUND(F230*G230,2)</f>
        <v/>
      </c>
    </row>
    <row r="231" ht="25.5" customHeight="1" s="326">
      <c r="A231" s="288" t="n">
        <v>216</v>
      </c>
      <c r="B231" s="370" t="n"/>
      <c r="C231" s="297" t="inlineStr">
        <is>
          <t>01.3.01.06-0050</t>
        </is>
      </c>
      <c r="D231" s="296" t="inlineStr">
        <is>
          <t>Смазка универсальная тугоплавкая УТ (консталин жировой)</t>
        </is>
      </c>
      <c r="E231" s="397" t="inlineStr">
        <is>
          <t>т</t>
        </is>
      </c>
      <c r="F231" s="397" t="n">
        <v>0.000943</v>
      </c>
      <c r="G231" s="301" t="n">
        <v>17500</v>
      </c>
      <c r="H231" s="301">
        <f>ROUND(F231*G231,2)</f>
        <v/>
      </c>
    </row>
    <row r="232">
      <c r="A232" s="288" t="n">
        <v>217</v>
      </c>
      <c r="B232" s="370" t="n"/>
      <c r="C232" s="297" t="inlineStr">
        <is>
          <t>01.7.02.07-0011</t>
        </is>
      </c>
      <c r="D232" s="296" t="inlineStr">
        <is>
          <t>Прессшпан листовой, марки А</t>
        </is>
      </c>
      <c r="E232" s="397" t="inlineStr">
        <is>
          <t>кг</t>
        </is>
      </c>
      <c r="F232" s="397" t="n">
        <v>0.3</v>
      </c>
      <c r="G232" s="301" t="n">
        <v>47.57</v>
      </c>
      <c r="H232" s="301">
        <f>ROUND(F232*G232,2)</f>
        <v/>
      </c>
    </row>
    <row r="233">
      <c r="A233" s="288" t="n">
        <v>218</v>
      </c>
      <c r="B233" s="370" t="n"/>
      <c r="C233" s="297" t="inlineStr">
        <is>
          <t>01.2.03.07-0023</t>
        </is>
      </c>
      <c r="D233" s="296" t="inlineStr">
        <is>
          <t>Эмульсия битумно-дорожная</t>
        </is>
      </c>
      <c r="E233" s="397" t="inlineStr">
        <is>
          <t>т</t>
        </is>
      </c>
      <c r="F233" s="397" t="n">
        <v>0.006691</v>
      </c>
      <c r="G233" s="301" t="n">
        <v>1554.2</v>
      </c>
      <c r="H233" s="301">
        <f>ROUND(F233*G233,2)</f>
        <v/>
      </c>
    </row>
    <row r="234">
      <c r="A234" s="288" t="n">
        <v>219</v>
      </c>
      <c r="B234" s="370" t="n"/>
      <c r="C234" s="297" t="inlineStr">
        <is>
          <t>01.7.06.07-0001</t>
        </is>
      </c>
      <c r="D234" s="296" t="inlineStr">
        <is>
          <t>Лента К226</t>
        </is>
      </c>
      <c r="E234" s="397" t="inlineStr">
        <is>
          <t>100 м</t>
        </is>
      </c>
      <c r="F234" s="397" t="n">
        <v>0.07199999999999999</v>
      </c>
      <c r="G234" s="301" t="n">
        <v>120</v>
      </c>
      <c r="H234" s="301">
        <f>ROUND(F234*G234,2)</f>
        <v/>
      </c>
    </row>
    <row r="235" ht="25.5" customHeight="1" s="326">
      <c r="A235" s="288" t="n">
        <v>220</v>
      </c>
      <c r="B235" s="370" t="n"/>
      <c r="C235" s="297" t="inlineStr">
        <is>
          <t>408-0042</t>
        </is>
      </c>
      <c r="D235" s="296" t="inlineStr">
        <is>
          <t>Щебень из гравия для строительных работ марка 1000, фракция 10-20 мм</t>
        </is>
      </c>
      <c r="E235" s="397" t="inlineStr">
        <is>
          <t>м3</t>
        </is>
      </c>
      <c r="F235" s="397" t="n">
        <v>0.043</v>
      </c>
      <c r="G235" s="301" t="n">
        <v>198.73</v>
      </c>
      <c r="H235" s="301">
        <f>ROUND(F235*G235,2)</f>
        <v/>
      </c>
    </row>
    <row r="236">
      <c r="A236" s="288" t="n">
        <v>221</v>
      </c>
      <c r="B236" s="370" t="n"/>
      <c r="C236" s="297" t="inlineStr">
        <is>
          <t>01.7.07.20-0002</t>
        </is>
      </c>
      <c r="D236" s="296" t="inlineStr">
        <is>
          <t>Тальк молотый, сорт I</t>
        </is>
      </c>
      <c r="E236" s="397" t="inlineStr">
        <is>
          <t>т</t>
        </is>
      </c>
      <c r="F236" s="397" t="n">
        <v>0.0043</v>
      </c>
      <c r="G236" s="301" t="n">
        <v>1820</v>
      </c>
      <c r="H236" s="301">
        <f>ROUND(F236*G236,2)</f>
        <v/>
      </c>
    </row>
    <row r="237" ht="25.5" customHeight="1" s="326">
      <c r="A237" s="288" t="n">
        <v>222</v>
      </c>
      <c r="B237" s="370" t="n"/>
      <c r="C237" s="297" t="inlineStr">
        <is>
          <t>03.2.01.01-0001</t>
        </is>
      </c>
      <c r="D237" s="296" t="inlineStr">
        <is>
          <t>Портландцемент общестроительного назначения бездобавочный, марки 400</t>
        </is>
      </c>
      <c r="E237" s="397" t="inlineStr">
        <is>
          <t>т</t>
        </is>
      </c>
      <c r="F237" s="397" t="n">
        <v>0.017718</v>
      </c>
      <c r="G237" s="301" t="n">
        <v>412</v>
      </c>
      <c r="H237" s="301">
        <f>ROUND(F237*G237,2)</f>
        <v/>
      </c>
    </row>
    <row r="238">
      <c r="A238" s="288" t="n">
        <v>223</v>
      </c>
      <c r="B238" s="370" t="n"/>
      <c r="C238" s="297" t="inlineStr">
        <is>
          <t>01.3.02.03-0001</t>
        </is>
      </c>
      <c r="D238" s="296" t="inlineStr">
        <is>
          <t>Ацетилен газообразный технический</t>
        </is>
      </c>
      <c r="E238" s="397" t="inlineStr">
        <is>
          <t>м3</t>
        </is>
      </c>
      <c r="F238" s="397" t="n">
        <v>0.188</v>
      </c>
      <c r="G238" s="301" t="n">
        <v>38.51</v>
      </c>
      <c r="H238" s="301">
        <f>ROUND(F238*G238,2)</f>
        <v/>
      </c>
    </row>
    <row r="239">
      <c r="A239" s="288" t="n">
        <v>224</v>
      </c>
      <c r="B239" s="370" t="n"/>
      <c r="C239" s="297" t="inlineStr">
        <is>
          <t>08.3.03.04-0012</t>
        </is>
      </c>
      <c r="D239" s="296" t="inlineStr">
        <is>
          <t>Проволока светлая диаметром 1,1 мм</t>
        </is>
      </c>
      <c r="E239" s="397" t="inlineStr">
        <is>
          <t>т</t>
        </is>
      </c>
      <c r="F239" s="397" t="n">
        <v>0.000694</v>
      </c>
      <c r="G239" s="301" t="n">
        <v>10200</v>
      </c>
      <c r="H239" s="301">
        <f>ROUND(F239*G239,2)</f>
        <v/>
      </c>
    </row>
    <row r="240" customFormat="1" s="260">
      <c r="A240" s="288" t="n">
        <v>225</v>
      </c>
      <c r="B240" s="370" t="n"/>
      <c r="C240" s="297" t="inlineStr">
        <is>
          <t>01.7.06.12-0004</t>
        </is>
      </c>
      <c r="D240" s="296" t="inlineStr">
        <is>
          <t>Лента киперная 40 мм</t>
        </is>
      </c>
      <c r="E240" s="397" t="inlineStr">
        <is>
          <t>100 м</t>
        </is>
      </c>
      <c r="F240" s="397" t="n">
        <v>0.07000000000000001</v>
      </c>
      <c r="G240" s="301" t="n">
        <v>94</v>
      </c>
      <c r="H240" s="301">
        <f>ROUND(F240*G240,2)</f>
        <v/>
      </c>
    </row>
    <row r="241" ht="25.5" customHeight="1" s="326">
      <c r="A241" s="288" t="n">
        <v>226</v>
      </c>
      <c r="B241" s="370" t="n"/>
      <c r="C241" s="297" t="inlineStr">
        <is>
          <t>08.3.08.02-0052</t>
        </is>
      </c>
      <c r="D241" s="296" t="inlineStr">
        <is>
          <t>Сталь угловая равнополочная, марка стали ВСт3кп2, размером 50x50x5 мм</t>
        </is>
      </c>
      <c r="E241" s="397" t="inlineStr">
        <is>
          <t>т</t>
        </is>
      </c>
      <c r="F241" s="397" t="n">
        <v>0.001</v>
      </c>
      <c r="G241" s="301" t="n">
        <v>5763</v>
      </c>
      <c r="H241" s="301">
        <f>ROUND(F241*G241,2)</f>
        <v/>
      </c>
    </row>
    <row r="242" ht="25.5" customHeight="1" s="326">
      <c r="A242" s="288" t="n">
        <v>227</v>
      </c>
      <c r="B242" s="370" t="n"/>
      <c r="C242" s="297" t="inlineStr">
        <is>
          <t>08.4.03.02-0005</t>
        </is>
      </c>
      <c r="D242" s="296" t="inlineStr">
        <is>
          <t>Горячекатаная арматурная сталь гладкая класса А-I, диаметром 14 мм</t>
        </is>
      </c>
      <c r="E242" s="397" t="inlineStr">
        <is>
          <t>т</t>
        </is>
      </c>
      <c r="F242" s="397" t="n">
        <v>0.00072</v>
      </c>
      <c r="G242" s="301" t="n">
        <v>6210</v>
      </c>
      <c r="H242" s="301">
        <f>ROUND(F242*G242,2)</f>
        <v/>
      </c>
      <c r="K242" s="304" t="n"/>
    </row>
    <row r="243">
      <c r="A243" s="288" t="n">
        <v>228</v>
      </c>
      <c r="B243" s="370" t="n"/>
      <c r="C243" s="297" t="inlineStr">
        <is>
          <t>01.7.15.03-0042</t>
        </is>
      </c>
      <c r="D243" s="296" t="inlineStr">
        <is>
          <t>Болты с гайками и шайбами строительные (1%)</t>
        </is>
      </c>
      <c r="E243" s="397" t="inlineStr">
        <is>
          <t>кг</t>
        </is>
      </c>
      <c r="F243" s="397" t="n">
        <v>0.476</v>
      </c>
      <c r="G243" s="301" t="n">
        <v>9.039999999999999</v>
      </c>
      <c r="H243" s="301">
        <f>ROUND(F243*G243,2)</f>
        <v/>
      </c>
      <c r="K243" s="304" t="n"/>
    </row>
    <row r="244">
      <c r="A244" s="288" t="n">
        <v>229</v>
      </c>
      <c r="B244" s="370" t="n"/>
      <c r="C244" s="297" t="inlineStr">
        <is>
          <t>01.7.15.06-0121</t>
        </is>
      </c>
      <c r="D244" s="296" t="inlineStr">
        <is>
          <t>Гвозди строительные с плоской головкой 1,6x50 мм</t>
        </is>
      </c>
      <c r="E244" s="397" t="inlineStr">
        <is>
          <t>т</t>
        </is>
      </c>
      <c r="F244" s="397" t="n">
        <v>0.0005</v>
      </c>
      <c r="G244" s="301" t="n">
        <v>8475</v>
      </c>
      <c r="H244" s="301">
        <f>ROUND(F244*G244,2)</f>
        <v/>
      </c>
      <c r="K244" s="304" t="n"/>
    </row>
    <row r="245">
      <c r="A245" s="288" t="n">
        <v>230</v>
      </c>
      <c r="B245" s="370" t="n"/>
      <c r="C245" s="297" t="inlineStr">
        <is>
          <t>01.2.01.01-0001</t>
        </is>
      </c>
      <c r="D245" s="296" t="inlineStr">
        <is>
          <t>Битумы нефтяные дорожные жидкие, класс МГ, СГ</t>
        </is>
      </c>
      <c r="E245" s="397" t="inlineStr">
        <is>
          <t>т</t>
        </is>
      </c>
      <c r="F245" s="397" t="n">
        <v>0.002243</v>
      </c>
      <c r="G245" s="301" t="n">
        <v>1487.6</v>
      </c>
      <c r="H245" s="301">
        <f>ROUND(F245*G245,2)</f>
        <v/>
      </c>
    </row>
    <row r="246">
      <c r="A246" s="288" t="n">
        <v>231</v>
      </c>
      <c r="B246" s="370" t="n"/>
      <c r="C246" s="297" t="inlineStr">
        <is>
          <t>14.4.03.03-0002</t>
        </is>
      </c>
      <c r="D246" s="296" t="inlineStr">
        <is>
          <t>Лак битумный БТ-123</t>
        </is>
      </c>
      <c r="E246" s="397" t="inlineStr">
        <is>
          <t>т</t>
        </is>
      </c>
      <c r="F246" s="397" t="n">
        <v>0.000357</v>
      </c>
      <c r="G246" s="301" t="n">
        <v>7826.9</v>
      </c>
      <c r="H246" s="301">
        <f>ROUND(F246*G246,2)</f>
        <v/>
      </c>
    </row>
    <row r="247">
      <c r="A247" s="288" t="n">
        <v>232</v>
      </c>
      <c r="B247" s="370" t="n"/>
      <c r="C247" s="297" t="inlineStr">
        <is>
          <t>01.3.01.01-0001</t>
        </is>
      </c>
      <c r="D247" s="296" t="inlineStr">
        <is>
          <t>Бензин авиационный Б-70</t>
        </is>
      </c>
      <c r="E247" s="397" t="inlineStr">
        <is>
          <t>т</t>
        </is>
      </c>
      <c r="F247" s="397" t="n">
        <v>0.0005999999999999999</v>
      </c>
      <c r="G247" s="301" t="n">
        <v>4488.4</v>
      </c>
      <c r="H247" s="301">
        <f>ROUND(F247*G247,2)</f>
        <v/>
      </c>
    </row>
    <row r="248" ht="38.25" customHeight="1" s="326">
      <c r="A248" s="288" t="n">
        <v>233</v>
      </c>
      <c r="B248" s="370" t="n"/>
      <c r="C248" s="297" t="inlineStr">
        <is>
          <t>23.3.06.04-0011</t>
        </is>
      </c>
      <c r="D248" s="29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7" t="inlineStr">
        <is>
          <t>м</t>
        </is>
      </c>
      <c r="F248" s="397" t="n">
        <v>0.08749999999999999</v>
      </c>
      <c r="G248" s="301" t="n">
        <v>28.05</v>
      </c>
      <c r="H248" s="301">
        <f>ROUND(F248*G248,2)</f>
        <v/>
      </c>
    </row>
    <row r="249">
      <c r="A249" s="288" t="n">
        <v>234</v>
      </c>
      <c r="B249" s="370" t="n"/>
      <c r="C249" s="297" t="inlineStr">
        <is>
          <t>01.7.11.07-0035</t>
        </is>
      </c>
      <c r="D249" s="296" t="inlineStr">
        <is>
          <t>Электроды диаметром 4 мм Э46</t>
        </is>
      </c>
      <c r="E249" s="397" t="inlineStr">
        <is>
          <t>т</t>
        </is>
      </c>
      <c r="F249" s="397" t="n">
        <v>0.00019</v>
      </c>
      <c r="G249" s="301" t="n">
        <v>10749</v>
      </c>
      <c r="H249" s="301">
        <f>ROUND(F249*G249,2)</f>
        <v/>
      </c>
    </row>
    <row r="250">
      <c r="A250" s="288" t="n">
        <v>235</v>
      </c>
      <c r="B250" s="370" t="n"/>
      <c r="C250" s="297" t="inlineStr">
        <is>
          <t>04.1.02.05-0007</t>
        </is>
      </c>
      <c r="D250" s="296" t="inlineStr">
        <is>
          <t>Бетон тяжелый, класс В20 (М250)</t>
        </is>
      </c>
      <c r="E250" s="397" t="inlineStr">
        <is>
          <t>м3</t>
        </is>
      </c>
      <c r="F250" s="397" t="n">
        <v>0.0016</v>
      </c>
      <c r="G250" s="301" t="n">
        <v>665</v>
      </c>
      <c r="H250" s="301">
        <f>ROUND(F250*G250,2)</f>
        <v/>
      </c>
    </row>
    <row r="251">
      <c r="A251" s="288" t="n">
        <v>236</v>
      </c>
      <c r="B251" s="370" t="n"/>
      <c r="C251" s="297" t="inlineStr">
        <is>
          <t>14.5.09.11-0102</t>
        </is>
      </c>
      <c r="D251" s="296" t="inlineStr">
        <is>
          <t>Уайт-спирит</t>
        </is>
      </c>
      <c r="E251" s="397" t="inlineStr">
        <is>
          <t>кг</t>
        </is>
      </c>
      <c r="F251" s="397" t="n">
        <v>0.135</v>
      </c>
      <c r="G251" s="301" t="n">
        <v>6.67</v>
      </c>
      <c r="H251" s="301">
        <f>ROUND(F251*G251,2)</f>
        <v/>
      </c>
    </row>
    <row r="252" ht="25.5" customHeight="1" s="326">
      <c r="A252" s="288" t="n">
        <v>237</v>
      </c>
      <c r="B252" s="370" t="n"/>
      <c r="C252" s="297" t="inlineStr">
        <is>
          <t>14.4.02.04-0142</t>
        </is>
      </c>
      <c r="D252" s="296" t="inlineStr">
        <is>
          <t>Краски масляные земляные марки МА-0115 мумия, сурик железный</t>
        </is>
      </c>
      <c r="E252" s="397" t="inlineStr">
        <is>
          <t>кг</t>
        </is>
      </c>
      <c r="F252" s="397" t="n">
        <v>0.037</v>
      </c>
      <c r="G252" s="301" t="n">
        <v>15.12</v>
      </c>
      <c r="H252" s="301">
        <f>ROUND(F252*G252,2)</f>
        <v/>
      </c>
    </row>
    <row r="253">
      <c r="A253" s="288" t="n">
        <v>238</v>
      </c>
      <c r="B253" s="370" t="n"/>
      <c r="C253" s="297" t="inlineStr">
        <is>
          <t>08.3.11.01-0091</t>
        </is>
      </c>
      <c r="D253" s="296" t="inlineStr">
        <is>
          <t>Швеллеры № 40 из стали марки Ст0</t>
        </is>
      </c>
      <c r="E253" s="397" t="inlineStr">
        <is>
          <t>т</t>
        </is>
      </c>
      <c r="F253" s="397" t="n">
        <v>9.2e-05</v>
      </c>
      <c r="G253" s="301" t="n">
        <v>4920</v>
      </c>
      <c r="H253" s="301">
        <f>ROUND(F253*G253,2)</f>
        <v/>
      </c>
    </row>
    <row r="254" ht="51" customHeight="1" s="326">
      <c r="A254" s="288" t="n">
        <v>239</v>
      </c>
      <c r="B254" s="370" t="n"/>
      <c r="C254" s="297" t="inlineStr">
        <is>
          <t>07.2.07.12-0020</t>
        </is>
      </c>
      <c r="D254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7" t="inlineStr">
        <is>
          <t>т</t>
        </is>
      </c>
      <c r="F254" s="397" t="n">
        <v>4.8e-05</v>
      </c>
      <c r="G254" s="301" t="n">
        <v>7712</v>
      </c>
      <c r="H254" s="301">
        <f>ROUND(F254*G254,2)</f>
        <v/>
      </c>
    </row>
    <row r="255" customFormat="1" s="260">
      <c r="A255" s="288" t="n">
        <v>240</v>
      </c>
      <c r="B255" s="370" t="n"/>
      <c r="C255" s="297" t="inlineStr">
        <is>
          <t>14.5.09.07-0029</t>
        </is>
      </c>
      <c r="D255" s="296" t="inlineStr">
        <is>
          <t>Растворитель марки Р-4</t>
        </is>
      </c>
      <c r="E255" s="397" t="inlineStr">
        <is>
          <t>т</t>
        </is>
      </c>
      <c r="F255" s="397" t="n">
        <v>2.9e-05</v>
      </c>
      <c r="G255" s="301" t="n">
        <v>9420</v>
      </c>
      <c r="H255" s="301">
        <f>ROUND(F255*G255,2)</f>
        <v/>
      </c>
    </row>
    <row r="256">
      <c r="A256" s="288" t="n">
        <v>241</v>
      </c>
      <c r="B256" s="370" t="n"/>
      <c r="C256" s="297" t="inlineStr">
        <is>
          <t>01.3.01.05-0009</t>
        </is>
      </c>
      <c r="D256" s="296" t="inlineStr">
        <is>
          <t>Парафины нефтяные твердые марки Т-1</t>
        </is>
      </c>
      <c r="E256" s="397" t="inlineStr">
        <is>
          <t>т</t>
        </is>
      </c>
      <c r="F256" s="397" t="n">
        <v>3e-05</v>
      </c>
      <c r="G256" s="301" t="n">
        <v>8105.71</v>
      </c>
      <c r="H256" s="301">
        <f>ROUND(F256*G256,2)</f>
        <v/>
      </c>
    </row>
    <row r="257">
      <c r="A257" s="288" t="n">
        <v>242</v>
      </c>
      <c r="B257" s="370" t="n"/>
      <c r="C257" s="297" t="inlineStr">
        <is>
          <t>14.4.01.01-0003</t>
        </is>
      </c>
      <c r="D257" s="296" t="inlineStr">
        <is>
          <t>Грунтовка ГФ-021 красно-коричневая</t>
        </is>
      </c>
      <c r="E257" s="397" t="inlineStr">
        <is>
          <t>т</t>
        </is>
      </c>
      <c r="F257" s="397" t="n">
        <v>1.5e-05</v>
      </c>
      <c r="G257" s="301" t="n">
        <v>15620</v>
      </c>
      <c r="H257" s="301">
        <f>ROUND(F257*G257,2)</f>
        <v/>
      </c>
      <c r="K257" s="304" t="n"/>
    </row>
    <row r="258">
      <c r="A258" s="288" t="n">
        <v>243</v>
      </c>
      <c r="B258" s="370" t="n"/>
      <c r="C258" s="297" t="inlineStr">
        <is>
          <t>01.7.20.08-0071</t>
        </is>
      </c>
      <c r="D258" s="296" t="inlineStr">
        <is>
          <t>Канаты пеньковые пропитанные</t>
        </is>
      </c>
      <c r="E258" s="397" t="inlineStr">
        <is>
          <t>т</t>
        </is>
      </c>
      <c r="F258" s="397" t="n">
        <v>5e-06</v>
      </c>
      <c r="G258" s="301" t="n">
        <v>37900</v>
      </c>
      <c r="H258" s="301">
        <f>ROUND(F258*G258,2)</f>
        <v/>
      </c>
      <c r="K258" s="304" t="n"/>
    </row>
    <row r="259">
      <c r="A259" s="288" t="n">
        <v>244</v>
      </c>
      <c r="B259" s="370" t="n"/>
      <c r="C259" s="297" t="inlineStr">
        <is>
          <t>14.2.06.03-0517</t>
        </is>
      </c>
      <c r="D259" s="296" t="inlineStr">
        <is>
          <t>Жидкость гидрофобизирующая Типром К люкс</t>
        </is>
      </c>
      <c r="E259" s="397" t="inlineStr">
        <is>
          <t>л</t>
        </is>
      </c>
      <c r="F259" s="397" t="n">
        <v>0.0025</v>
      </c>
      <c r="G259" s="301" t="n">
        <v>55.89</v>
      </c>
      <c r="H259" s="301">
        <f>ROUND(F259*G259,2)</f>
        <v/>
      </c>
      <c r="K259" s="304" t="n"/>
    </row>
    <row r="260" ht="25.5" customHeight="1" s="326">
      <c r="A260" s="288" t="n">
        <v>245</v>
      </c>
      <c r="B260" s="370" t="n"/>
      <c r="C260" s="297" t="inlineStr">
        <is>
          <t>11.1.03.01-0077</t>
        </is>
      </c>
      <c r="D260" s="296" t="inlineStr">
        <is>
          <t>Бруски обрезные хвойных пород длиной 4-6,5 м, шириной 75-150 мм, толщиной 40-75 мм, I сорта</t>
        </is>
      </c>
      <c r="E260" s="397" t="inlineStr">
        <is>
          <t>м3</t>
        </is>
      </c>
      <c r="F260" s="397" t="n">
        <v>4.9e-05</v>
      </c>
      <c r="G260" s="301" t="n">
        <v>1700</v>
      </c>
      <c r="H260" s="301">
        <f>ROUND(F260*G260,2)</f>
        <v/>
      </c>
    </row>
    <row r="261" ht="51" customHeight="1" s="326">
      <c r="A261" s="288" t="n">
        <v>246</v>
      </c>
      <c r="B261" s="370" t="n"/>
      <c r="C261" s="297" t="inlineStr">
        <is>
          <t>08.2.02.11-0007</t>
        </is>
      </c>
      <c r="D261" s="29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7" t="inlineStr">
        <is>
          <t>10 м</t>
        </is>
      </c>
      <c r="F261" s="397" t="n">
        <v>0.0008899999999999999</v>
      </c>
      <c r="G261" s="301" t="n">
        <v>50.24</v>
      </c>
      <c r="H261" s="301">
        <f>ROUND(F261*G261,2)</f>
        <v/>
      </c>
    </row>
    <row r="262">
      <c r="A262" s="288" t="n">
        <v>247</v>
      </c>
      <c r="B262" s="370" t="n"/>
      <c r="C262" s="297" t="inlineStr">
        <is>
          <t>07.2.07.02-0001</t>
        </is>
      </c>
      <c r="D262" s="296" t="inlineStr">
        <is>
          <t>Кондуктор инвентарный металлический</t>
        </is>
      </c>
      <c r="E262" s="397" t="inlineStr">
        <is>
          <t>шт.</t>
        </is>
      </c>
      <c r="F262" s="397" t="n">
        <v>8.000000000000001e-05</v>
      </c>
      <c r="G262" s="301" t="n">
        <v>346</v>
      </c>
      <c r="H262" s="301">
        <f>ROUND(F262*G262,2)</f>
        <v/>
      </c>
    </row>
    <row r="263">
      <c r="A263" s="288" t="n">
        <v>248</v>
      </c>
      <c r="B263" s="370" t="n"/>
      <c r="C263" s="297" t="inlineStr">
        <is>
          <t>01.7.20.08-0051</t>
        </is>
      </c>
      <c r="D263" s="296" t="inlineStr">
        <is>
          <t>Ветошь</t>
        </is>
      </c>
      <c r="E263" s="397" t="inlineStr">
        <is>
          <t>кг</t>
        </is>
      </c>
      <c r="F263" s="397" t="n">
        <v>0.014696</v>
      </c>
      <c r="G263" s="301" t="n">
        <v>1.82</v>
      </c>
      <c r="H263" s="301">
        <f>ROUND(F263*G263,2)</f>
        <v/>
      </c>
    </row>
    <row r="266">
      <c r="B266" s="247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247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105:E105"/>
    <mergeCell ref="A34:E34"/>
    <mergeCell ref="A12:E12"/>
    <mergeCell ref="D9:D10"/>
    <mergeCell ref="A109:E109"/>
    <mergeCell ref="E9:E10"/>
    <mergeCell ref="A3:H3"/>
    <mergeCell ref="A4:H4"/>
    <mergeCell ref="A7:H7"/>
    <mergeCell ref="A9:A10"/>
    <mergeCell ref="B9:B10"/>
    <mergeCell ref="C9:C10"/>
    <mergeCell ref="C5:H5"/>
    <mergeCell ref="F9:F10"/>
    <mergeCell ref="A36:E36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28515625" customWidth="1" style="326" min="6" max="6"/>
    <col width="14.28515625" customWidth="1" style="326" min="7" max="7"/>
    <col width="9.140625" customWidth="1" style="326" min="8" max="11"/>
    <col width="13.7109375" customWidth="1" style="326" min="12" max="12"/>
    <col width="9.140625" customWidth="1" style="326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392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47" t="inlineStr">
        <is>
          <t>Ресурсная модель</t>
        </is>
      </c>
    </row>
    <row r="6">
      <c r="B6" s="276" t="n"/>
      <c r="C6" s="331" t="n"/>
      <c r="D6" s="331" t="n"/>
      <c r="E6" s="331" t="n"/>
    </row>
    <row r="7" ht="25.5" customHeight="1" s="326">
      <c r="B7" s="356" t="inlineStr">
        <is>
          <t>Наименование разрабатываемого показателя УНЦ — Ячейка двухобмоточного трансформатора Т220/НН, мощность 32 МВА</t>
        </is>
      </c>
    </row>
    <row r="8">
      <c r="B8" s="372" t="inlineStr">
        <is>
          <t>Единица измерения  — 1 ячейка</t>
        </is>
      </c>
    </row>
    <row r="9">
      <c r="B9" s="276" t="n"/>
      <c r="C9" s="331" t="n"/>
      <c r="D9" s="331" t="n"/>
      <c r="E9" s="331" t="n"/>
    </row>
    <row r="10" ht="51" customHeight="1" s="326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3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3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3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3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3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3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3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3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3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3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3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3">
        <f>C19+C20+C22</f>
        <v/>
      </c>
      <c r="D24" s="270">
        <f>C24/$C$24</f>
        <v/>
      </c>
      <c r="E24" s="270">
        <f>C24/$C$40</f>
        <v/>
      </c>
    </row>
    <row r="25" ht="25.5" customHeight="1" s="326">
      <c r="B25" s="268" t="inlineStr">
        <is>
          <t>ВСЕГО стоимость оборудования, в том числе</t>
        </is>
      </c>
      <c r="C25" s="333">
        <f>'Прил.5 Расчет СМР и ОБ'!J97</f>
        <v/>
      </c>
      <c r="D25" s="270" t="n"/>
      <c r="E25" s="270">
        <f>C25/$C$40</f>
        <v/>
      </c>
    </row>
    <row r="26" ht="25.5" customHeight="1" s="326">
      <c r="B26" s="268" t="inlineStr">
        <is>
          <t>стоимость оборудования технологического</t>
        </is>
      </c>
      <c r="C26" s="333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5">
        <f>C24+C25</f>
        <v/>
      </c>
      <c r="D27" s="270" t="n"/>
      <c r="E27" s="270">
        <f>C27/$C$40</f>
        <v/>
      </c>
    </row>
    <row r="28" ht="33" customHeight="1" s="326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6">
      <c r="B29" s="268" t="inlineStr">
        <is>
          <t>Временные здания и сооружения - 3,9%</t>
        </is>
      </c>
      <c r="C29" s="325">
        <f>ROUND(C24*3.9%,2)</f>
        <v/>
      </c>
      <c r="D29" s="268" t="n"/>
      <c r="E29" s="270">
        <f>C29/$C$40</f>
        <v/>
      </c>
    </row>
    <row r="30" ht="38.25" customHeight="1" s="326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5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5" t="n">
        <v>443000.03</v>
      </c>
      <c r="D31" s="268" t="n"/>
      <c r="E31" s="270">
        <f>C31/$C$40</f>
        <v/>
      </c>
    </row>
    <row r="32" ht="25.5" customHeight="1" s="326">
      <c r="B32" s="268" t="inlineStr">
        <is>
          <t>Затраты по перевозке работников к месту работы и обратно</t>
        </is>
      </c>
      <c r="C32" s="325">
        <f>ROUND(C27*0%,2)</f>
        <v/>
      </c>
      <c r="D32" s="268" t="n"/>
      <c r="E32" s="270">
        <f>C32/$C$40</f>
        <v/>
      </c>
    </row>
    <row r="33" ht="25.5" customHeight="1" s="326">
      <c r="B33" s="268" t="inlineStr">
        <is>
          <t>Затраты, связанные с осуществлением работ вахтовым методом</t>
        </is>
      </c>
      <c r="C33" s="325">
        <f>ROUND(C28*0%,2)</f>
        <v/>
      </c>
      <c r="D33" s="268" t="n"/>
      <c r="E33" s="270">
        <f>C33/$C$40</f>
        <v/>
      </c>
    </row>
    <row r="34" ht="51" customHeight="1" s="326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5">
        <f>ROUND(C29*0%,2)</f>
        <v/>
      </c>
      <c r="D34" s="268" t="n"/>
      <c r="E34" s="270">
        <f>C34/$C$40</f>
        <v/>
      </c>
      <c r="H34" s="290" t="n"/>
    </row>
    <row r="35" ht="76.7" customHeight="1" s="326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5">
        <f>ROUND(C30*0%,2)</f>
        <v/>
      </c>
      <c r="D35" s="268" t="n"/>
      <c r="E35" s="270">
        <f>C35/$C$40</f>
        <v/>
      </c>
    </row>
    <row r="36" ht="25.5" customHeight="1" s="326">
      <c r="B36" s="268" t="inlineStr">
        <is>
          <t>Строительный контроль и содержание службы заказчика - 2,14%</t>
        </is>
      </c>
      <c r="C36" s="325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5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6">
      <c r="B38" s="268" t="inlineStr">
        <is>
          <t>ИТОГО (СМР+ОБОРУДОВАНИЕ+ПРОЧ. ЗАТР., УЧТЕННЫЕ ПОКАЗАТЕЛЕМ)</t>
        </is>
      </c>
      <c r="C38" s="333">
        <f>C27+C32+C33+C34+C35+C29+C31+C30+C36+C37</f>
        <v/>
      </c>
      <c r="D38" s="268" t="n"/>
      <c r="E38" s="270">
        <f>C38/$C$40</f>
        <v/>
      </c>
    </row>
    <row r="39" ht="13.7" customHeight="1" s="326">
      <c r="B39" s="268" t="inlineStr">
        <is>
          <t>Непредвиденные расходы</t>
        </is>
      </c>
      <c r="C39" s="333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3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3">
        <f>C40/'Прил.5 Расчет СМР и ОБ'!E263</f>
        <v/>
      </c>
      <c r="D41" s="268" t="n"/>
      <c r="E41" s="268" t="n"/>
    </row>
    <row r="42">
      <c r="B42" s="335" t="n"/>
      <c r="C42" s="331" t="n"/>
      <c r="D42" s="331" t="n"/>
      <c r="E42" s="331" t="n"/>
    </row>
    <row r="43">
      <c r="B43" s="335" t="inlineStr">
        <is>
          <t>Составил ____________________________ А.П. Николаева</t>
        </is>
      </c>
      <c r="C43" s="331" t="n"/>
      <c r="D43" s="331" t="n"/>
      <c r="E43" s="331" t="n"/>
    </row>
    <row r="44">
      <c r="B44" s="335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335" t="n"/>
      <c r="C45" s="331" t="n"/>
      <c r="D45" s="331" t="n"/>
      <c r="E45" s="331" t="n"/>
    </row>
    <row r="46">
      <c r="B46" s="335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72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zoomScale="85" workbookViewId="0">
      <selection activeCell="U21" sqref="U21"/>
    </sheetView>
  </sheetViews>
  <sheetFormatPr baseColWidth="8" defaultColWidth="9.140625" defaultRowHeight="15" outlineLevelRow="1"/>
  <cols>
    <col width="5.7109375" customWidth="1" style="338" min="1" max="1"/>
    <col width="22.7109375" customWidth="1" style="338" min="2" max="2"/>
    <col width="39.140625" customWidth="1" style="338" min="3" max="3"/>
    <col width="10.7109375" customWidth="1" style="338" min="4" max="4"/>
    <col width="12.7109375" customWidth="1" style="338" min="5" max="5"/>
    <col width="15" customWidth="1" style="338" min="6" max="6"/>
    <col width="13.28515625" customWidth="1" style="338" min="7" max="7"/>
    <col width="12.7109375" customWidth="1" style="338" min="8" max="8"/>
    <col width="13.85546875" customWidth="1" style="338" min="9" max="9"/>
    <col width="17.7109375" customWidth="1" style="338" min="10" max="10"/>
    <col width="10.85546875" customWidth="1" style="338" min="11" max="11"/>
    <col width="9.140625" customWidth="1" style="338" min="12" max="12"/>
    <col width="9.140625" customWidth="1" style="326" min="13" max="13"/>
  </cols>
  <sheetData>
    <row r="1" s="326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26">
      <c r="A2" s="338" t="n"/>
      <c r="B2" s="338" t="n"/>
      <c r="C2" s="338" t="n"/>
      <c r="D2" s="338" t="n"/>
      <c r="E2" s="338" t="n"/>
      <c r="F2" s="338" t="n"/>
      <c r="G2" s="338" t="n"/>
      <c r="H2" s="387" t="inlineStr">
        <is>
          <t>Приложение №5</t>
        </is>
      </c>
      <c r="K2" s="338" t="n"/>
      <c r="L2" s="338" t="n"/>
      <c r="M2" s="338" t="n"/>
      <c r="N2" s="338" t="n"/>
    </row>
    <row r="3" s="326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1">
      <c r="A4" s="347" t="inlineStr">
        <is>
          <t>Расчет стоимости СМР и оборудования</t>
        </is>
      </c>
    </row>
    <row r="5" ht="12.75" customFormat="1" customHeight="1" s="331">
      <c r="A5" s="347" t="n"/>
      <c r="B5" s="347" t="n"/>
      <c r="C5" s="399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31">
      <c r="A6" s="235" t="inlineStr">
        <is>
          <t>Наименование разрабатываемого показателя УНЦ</t>
        </is>
      </c>
      <c r="B6" s="234" t="n"/>
      <c r="C6" s="234" t="n"/>
      <c r="D6" s="391" t="inlineStr">
        <is>
          <t>Ячейка двухобмоточного трансформатора Т220/НН, мощность 32 МВА</t>
        </is>
      </c>
    </row>
    <row r="7" ht="12.75" customFormat="1" customHeight="1" s="331">
      <c r="A7" s="350" t="inlineStr">
        <is>
          <t>Единица измерения  — 1 ячейка</t>
        </is>
      </c>
      <c r="I7" s="356" t="n"/>
      <c r="J7" s="356" t="n"/>
    </row>
    <row r="8" ht="13.7" customFormat="1" customHeight="1" s="331">
      <c r="A8" s="350" t="n"/>
    </row>
    <row r="9" ht="27" customHeight="1" s="326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3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3" t="n"/>
      <c r="K9" s="338" t="n"/>
      <c r="L9" s="338" t="n"/>
      <c r="M9" s="338" t="n"/>
      <c r="N9" s="338" t="n"/>
    </row>
    <row r="10" ht="28.5" customHeight="1" s="326">
      <c r="A10" s="445" t="n"/>
      <c r="B10" s="445" t="n"/>
      <c r="C10" s="445" t="n"/>
      <c r="D10" s="445" t="n"/>
      <c r="E10" s="445" t="n"/>
      <c r="F10" s="379" t="inlineStr">
        <is>
          <t>на ед. изм.</t>
        </is>
      </c>
      <c r="G10" s="379" t="inlineStr">
        <is>
          <t>общая</t>
        </is>
      </c>
      <c r="H10" s="445" t="n"/>
      <c r="I10" s="379" t="inlineStr">
        <is>
          <t>на ед. изм.</t>
        </is>
      </c>
      <c r="J10" s="379" t="inlineStr">
        <is>
          <t>общая</t>
        </is>
      </c>
      <c r="K10" s="338" t="n"/>
      <c r="L10" s="338" t="n"/>
      <c r="M10" s="338" t="n"/>
      <c r="N10" s="338" t="n"/>
    </row>
    <row r="11" s="326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74" t="n">
        <v>9</v>
      </c>
      <c r="J11" s="374" t="n">
        <v>10</v>
      </c>
      <c r="K11" s="338" t="n"/>
      <c r="L11" s="338" t="n"/>
      <c r="M11" s="338" t="n"/>
      <c r="N11" s="338" t="n"/>
    </row>
    <row r="12">
      <c r="A12" s="379" t="n"/>
      <c r="B12" s="368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6">
      <c r="A13" s="379" t="n">
        <v>1</v>
      </c>
      <c r="B13" s="232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9" t="inlineStr">
        <is>
          <t>чел.-ч.</t>
        </is>
      </c>
      <c r="E13" s="230" t="n">
        <v>4782.7212931996</v>
      </c>
      <c r="F13" s="323" t="n">
        <v>8.970000000000001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8">
      <c r="A14" s="379" t="n"/>
      <c r="B14" s="379" t="n"/>
      <c r="C14" s="368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230">
        <f>SUM(E13:E13)</f>
        <v/>
      </c>
      <c r="F14" s="323" t="n"/>
      <c r="G14" s="323">
        <f>SUM(G13:G13)</f>
        <v/>
      </c>
      <c r="H14" s="382" t="n">
        <v>1</v>
      </c>
      <c r="I14" s="217" t="n"/>
      <c r="J14" s="323">
        <f>SUM(J13:J13)</f>
        <v/>
      </c>
    </row>
    <row r="15" ht="14.25" customFormat="1" customHeight="1" s="338">
      <c r="A15" s="379" t="n"/>
      <c r="B15" s="378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8">
      <c r="A16" s="379" t="n">
        <v>2</v>
      </c>
      <c r="B16" s="379" t="n">
        <v>2</v>
      </c>
      <c r="C16" s="378" t="inlineStr">
        <is>
          <t>Затраты труда машинистов</t>
        </is>
      </c>
      <c r="D16" s="379" t="inlineStr">
        <is>
          <t>чел.-ч.</t>
        </is>
      </c>
      <c r="E16" s="230" t="n">
        <v>666</v>
      </c>
      <c r="F16" s="323">
        <f>G16/E16</f>
        <v/>
      </c>
      <c r="G16" s="323">
        <f>Прил.3!H34</f>
        <v/>
      </c>
      <c r="H16" s="382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8">
      <c r="A17" s="379" t="n"/>
      <c r="B17" s="368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8">
      <c r="A18" s="379" t="n"/>
      <c r="B18" s="378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8">
      <c r="A19" s="379" t="n">
        <v>3</v>
      </c>
      <c r="B19" s="232" t="inlineStr">
        <is>
          <t>91.05.05-014</t>
        </is>
      </c>
      <c r="C19" s="378" t="inlineStr">
        <is>
          <t>Краны на автомобильном ходу, грузоподъемность 10 т</t>
        </is>
      </c>
      <c r="D19" s="379" t="inlineStr">
        <is>
          <t>маш.-ч</t>
        </is>
      </c>
      <c r="E19" s="230" t="n">
        <v>131.322018</v>
      </c>
      <c r="F19" s="381" t="n">
        <v>111.99</v>
      </c>
      <c r="G19" s="323">
        <f>ROUND(E19*F19,2)</f>
        <v/>
      </c>
      <c r="H19" s="316">
        <f>G19/$G$89</f>
        <v/>
      </c>
      <c r="I19" s="323">
        <f>ROUND(F19*Прил.10!$D$12,2)</f>
        <v/>
      </c>
      <c r="J19" s="323">
        <f>ROUND(I19*E19,2)</f>
        <v/>
      </c>
    </row>
    <row r="20" ht="38.25" customFormat="1" customHeight="1" s="338">
      <c r="A20" s="379" t="n">
        <v>4</v>
      </c>
      <c r="B20" s="232" t="inlineStr">
        <is>
          <t>91.01.05-086</t>
        </is>
      </c>
      <c r="C20" s="378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9" t="inlineStr">
        <is>
          <t>маш.-ч</t>
        </is>
      </c>
      <c r="E20" s="230" t="n">
        <v>127.427388</v>
      </c>
      <c r="F20" s="381" t="n">
        <v>115.27</v>
      </c>
      <c r="G20" s="323">
        <f>ROUND(E20*F20,2)</f>
        <v/>
      </c>
      <c r="H20" s="316">
        <f>G20/$G$89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8">
      <c r="A21" s="379" t="n">
        <v>5</v>
      </c>
      <c r="B21" s="232" t="inlineStr">
        <is>
          <t>91.14.03-002</t>
        </is>
      </c>
      <c r="C21" s="378" t="inlineStr">
        <is>
          <t>Автомобиль-самосвал, грузоподъемность до 10 т</t>
        </is>
      </c>
      <c r="D21" s="379" t="inlineStr">
        <is>
          <t>маш.-ч</t>
        </is>
      </c>
      <c r="E21" s="230" t="n">
        <v>136.373825</v>
      </c>
      <c r="F21" s="381" t="n">
        <v>87.48999999999999</v>
      </c>
      <c r="G21" s="323">
        <f>ROUND(E21*F21,2)</f>
        <v/>
      </c>
      <c r="H21" s="316">
        <f>G21/$G$89</f>
        <v/>
      </c>
      <c r="I21" s="323">
        <f>ROUND(F21*Прил.10!$D$12,2)</f>
        <v/>
      </c>
      <c r="J21" s="323">
        <f>ROUND(I21*E21,2)</f>
        <v/>
      </c>
    </row>
    <row r="22" ht="25.5" customFormat="1" customHeight="1" s="338">
      <c r="A22" s="379" t="n">
        <v>6</v>
      </c>
      <c r="B22" s="232" t="inlineStr">
        <is>
          <t>91.10.05-004</t>
        </is>
      </c>
      <c r="C22" s="378" t="inlineStr">
        <is>
          <t>Трубоукладчики для труб диаметром до 400 мм, грузоподъемность 6,3 т</t>
        </is>
      </c>
      <c r="D22" s="379" t="inlineStr">
        <is>
          <t>маш.-ч</t>
        </is>
      </c>
      <c r="E22" s="230" t="n">
        <v>72.47215</v>
      </c>
      <c r="F22" s="381" t="n">
        <v>160.03</v>
      </c>
      <c r="G22" s="323">
        <f>ROUND(E22*F22,2)</f>
        <v/>
      </c>
      <c r="H22" s="316">
        <f>G22/$G$89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8">
      <c r="A23" s="379" t="n">
        <v>7</v>
      </c>
      <c r="B23" s="232" t="inlineStr">
        <is>
          <t>91.08.03-009</t>
        </is>
      </c>
      <c r="C23" s="378" t="inlineStr">
        <is>
          <t>Катки самоходные гладкие вибрационные, масса 2,2 т</t>
        </is>
      </c>
      <c r="D23" s="379" t="inlineStr">
        <is>
          <t>маш.-ч</t>
        </is>
      </c>
      <c r="E23" s="230" t="n">
        <v>81.26781800000001</v>
      </c>
      <c r="F23" s="381" t="n">
        <v>103.16</v>
      </c>
      <c r="G23" s="323">
        <f>ROUND(E23*F23,2)</f>
        <v/>
      </c>
      <c r="H23" s="316">
        <f>G23/$G$89</f>
        <v/>
      </c>
      <c r="I23" s="323">
        <f>ROUND(F23*Прил.10!$D$12,2)</f>
        <v/>
      </c>
      <c r="J23" s="323">
        <f>ROUND(I23*E23,2)</f>
        <v/>
      </c>
    </row>
    <row r="24" ht="14.25" customFormat="1" customHeight="1" s="338">
      <c r="A24" s="379" t="n">
        <v>8</v>
      </c>
      <c r="B24" s="232" t="inlineStr">
        <is>
          <t>91.01.01-036</t>
        </is>
      </c>
      <c r="C24" s="378" t="inlineStr">
        <is>
          <t>Бульдозеры, мощность 96 кВт (130 л.с.)</t>
        </is>
      </c>
      <c r="D24" s="379" t="inlineStr">
        <is>
          <t>маш.-ч</t>
        </is>
      </c>
      <c r="E24" s="230" t="n">
        <v>78.904128</v>
      </c>
      <c r="F24" s="381" t="n">
        <v>94.05</v>
      </c>
      <c r="G24" s="323">
        <f>ROUND(E24*F24,2)</f>
        <v/>
      </c>
      <c r="H24" s="316">
        <f>G24/$G$89</f>
        <v/>
      </c>
      <c r="I24" s="323">
        <f>ROUND(F24*Прил.10!$D$12,2)</f>
        <v/>
      </c>
      <c r="J24" s="323">
        <f>ROUND(I24*E24,2)</f>
        <v/>
      </c>
    </row>
    <row r="25" ht="51" customFormat="1" customHeight="1" s="338">
      <c r="A25" s="379" t="n">
        <v>9</v>
      </c>
      <c r="B25" s="232" t="inlineStr">
        <is>
          <t>91.18.01-007</t>
        </is>
      </c>
      <c r="C25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9" t="inlineStr">
        <is>
          <t>маш.-ч</t>
        </is>
      </c>
      <c r="E25" s="230" t="n">
        <v>68.806456</v>
      </c>
      <c r="F25" s="381" t="n">
        <v>90</v>
      </c>
      <c r="G25" s="323">
        <f>ROUND(E25*F25,2)</f>
        <v/>
      </c>
      <c r="H25" s="316">
        <f>G25/$G$89</f>
        <v/>
      </c>
      <c r="I25" s="323">
        <f>ROUND(F25*Прил.10!$D$12,2)</f>
        <v/>
      </c>
      <c r="J25" s="323">
        <f>ROUND(I25*E25,2)</f>
        <v/>
      </c>
    </row>
    <row r="26" ht="14.25" customFormat="1" customHeight="1" s="338">
      <c r="A26" s="379" t="n">
        <v>10</v>
      </c>
      <c r="B26" s="232" t="inlineStr">
        <is>
          <t>91.01.01-035</t>
        </is>
      </c>
      <c r="C26" s="378" t="inlineStr">
        <is>
          <t>Бульдозеры, мощность 79 кВт (108 л.с.)</t>
        </is>
      </c>
      <c r="D26" s="379" t="inlineStr">
        <is>
          <t>маш.-ч</t>
        </is>
      </c>
      <c r="E26" s="230" t="n">
        <v>45.864662</v>
      </c>
      <c r="F26" s="381" t="n">
        <v>79.06999999999999</v>
      </c>
      <c r="G26" s="323">
        <f>ROUND(E26*F26,2)</f>
        <v/>
      </c>
      <c r="H26" s="316">
        <f>G26/$G$89</f>
        <v/>
      </c>
      <c r="I26" s="323">
        <f>ROUND(F26*Прил.10!$D$12,2)</f>
        <v/>
      </c>
      <c r="J26" s="323">
        <f>ROUND(I26*E26,2)</f>
        <v/>
      </c>
    </row>
    <row r="27" ht="38.25" customFormat="1" customHeight="1" s="338">
      <c r="A27" s="379" t="n">
        <v>11</v>
      </c>
      <c r="B27" s="232" t="inlineStr">
        <is>
          <t>91.17.04-033</t>
        </is>
      </c>
      <c r="C27" s="378" t="inlineStr">
        <is>
          <t>Агрегаты сварочные двухпостовые для ручной сварки на тракторе, мощность 79 кВт (108 л.с.)</t>
        </is>
      </c>
      <c r="D27" s="379" t="inlineStr">
        <is>
          <t>маш.-ч</t>
        </is>
      </c>
      <c r="E27" s="230" t="n">
        <v>24.4</v>
      </c>
      <c r="F27" s="381" t="n">
        <v>133.97</v>
      </c>
      <c r="G27" s="323">
        <f>ROUND(E27*F27,2)</f>
        <v/>
      </c>
      <c r="H27" s="316">
        <f>G27/$G$89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8">
      <c r="A28" s="379" t="n">
        <v>12</v>
      </c>
      <c r="B28" s="232" t="inlineStr">
        <is>
          <t>91.06.09-001</t>
        </is>
      </c>
      <c r="C28" s="378" t="inlineStr">
        <is>
          <t>Вышки телескопические 25 м</t>
        </is>
      </c>
      <c r="D28" s="379" t="inlineStr">
        <is>
          <t>маш.-ч</t>
        </is>
      </c>
      <c r="E28" s="230" t="n">
        <v>18.12</v>
      </c>
      <c r="F28" s="381" t="n">
        <v>142.7</v>
      </c>
      <c r="G28" s="323">
        <f>ROUND(E28*F28,2)</f>
        <v/>
      </c>
      <c r="H28" s="316">
        <f>G28/$G$89</f>
        <v/>
      </c>
      <c r="I28" s="323">
        <f>ROUND(F28*Прил.10!$D$12,2)</f>
        <v/>
      </c>
      <c r="J28" s="323">
        <f>ROUND(I28*E28,2)</f>
        <v/>
      </c>
    </row>
    <row r="29" ht="14.25" customFormat="1" customHeight="1" s="338">
      <c r="A29" s="379" t="n">
        <v>13</v>
      </c>
      <c r="B29" s="232" t="inlineStr">
        <is>
          <t>91.21.22-438</t>
        </is>
      </c>
      <c r="C29" s="378" t="inlineStr">
        <is>
          <t>Установка передвижная цеолитовая</t>
        </is>
      </c>
      <c r="D29" s="379" t="inlineStr">
        <is>
          <t>маш.-ч</t>
        </is>
      </c>
      <c r="E29" s="230" t="n">
        <v>66.63</v>
      </c>
      <c r="F29" s="381" t="n">
        <v>38.65</v>
      </c>
      <c r="G29" s="323">
        <f>ROUND(E29*F29,2)</f>
        <v/>
      </c>
      <c r="H29" s="316">
        <f>G29/$G$89</f>
        <v/>
      </c>
      <c r="I29" s="323">
        <f>ROUND(F29*Прил.10!$D$12,2)</f>
        <v/>
      </c>
      <c r="J29" s="323">
        <f>ROUND(I29*E29,2)</f>
        <v/>
      </c>
    </row>
    <row r="30" ht="14.25" customFormat="1" customHeight="1" s="338">
      <c r="A30" s="379" t="n"/>
      <c r="B30" s="379" t="n"/>
      <c r="C30" s="378" t="inlineStr">
        <is>
          <t>Итого основные машины и механизмы</t>
        </is>
      </c>
      <c r="D30" s="379" t="n"/>
      <c r="E30" s="230" t="n"/>
      <c r="F30" s="323" t="n"/>
      <c r="G30" s="323">
        <f>SUM(G19:G29)</f>
        <v/>
      </c>
      <c r="H30" s="382">
        <f>G30/G89</f>
        <v/>
      </c>
      <c r="I30" s="324" t="n"/>
      <c r="J30" s="323">
        <f>SUM(J19:J29)</f>
        <v/>
      </c>
    </row>
    <row r="31" hidden="1" outlineLevel="1" ht="25.5" customFormat="1" customHeight="1" s="338">
      <c r="A31" s="379" t="n">
        <v>14</v>
      </c>
      <c r="B31" s="232" t="inlineStr">
        <is>
          <t>91.14.02-001</t>
        </is>
      </c>
      <c r="C31" s="378" t="inlineStr">
        <is>
          <t>Автомобили бортовые, грузоподъемность до 5 т</t>
        </is>
      </c>
      <c r="D31" s="379" t="inlineStr">
        <is>
          <t>маш.-ч</t>
        </is>
      </c>
      <c r="E31" s="230" t="n">
        <v>34.090379</v>
      </c>
      <c r="F31" s="381" t="n">
        <v>65.70999999999999</v>
      </c>
      <c r="G31" s="323">
        <f>ROUND(E31*F31,2)</f>
        <v/>
      </c>
      <c r="H31" s="316">
        <f>G31/$G$89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8">
      <c r="A32" s="379" t="n">
        <v>15</v>
      </c>
      <c r="B32" s="232" t="inlineStr">
        <is>
          <t>91.21.18-011</t>
        </is>
      </c>
      <c r="C32" s="378" t="inlineStr">
        <is>
          <t>Маслоподогреватель</t>
        </is>
      </c>
      <c r="D32" s="379" t="inlineStr">
        <is>
          <t>маш.-ч</t>
        </is>
      </c>
      <c r="E32" s="230" t="n">
        <v>51.53</v>
      </c>
      <c r="F32" s="381" t="n">
        <v>38.87</v>
      </c>
      <c r="G32" s="323">
        <f>ROUND(E32*F32,2)</f>
        <v/>
      </c>
      <c r="H32" s="316">
        <f>G32/$G$89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8">
      <c r="A33" s="379" t="n">
        <v>16</v>
      </c>
      <c r="B33" s="232" t="inlineStr">
        <is>
          <t>91.21.22-432</t>
        </is>
      </c>
      <c r="C33" s="378" t="inlineStr">
        <is>
          <t>Установка вакуумной обработки трансформаторного масла</t>
        </is>
      </c>
      <c r="D33" s="379" t="inlineStr">
        <is>
          <t>маш.-ч</t>
        </is>
      </c>
      <c r="E33" s="230" t="n">
        <v>22.74</v>
      </c>
      <c r="F33" s="381" t="n">
        <v>77.03</v>
      </c>
      <c r="G33" s="323">
        <f>ROUND(E33*F33,2)</f>
        <v/>
      </c>
      <c r="H33" s="316">
        <f>G33/$G$89</f>
        <v/>
      </c>
      <c r="I33" s="323">
        <f>ROUND(F33*Прил.10!$D$12,2)</f>
        <v/>
      </c>
      <c r="J33" s="323">
        <f>ROUND(I33*E33,2)</f>
        <v/>
      </c>
    </row>
    <row r="34" hidden="1" outlineLevel="1" ht="25.5" customFormat="1" customHeight="1" s="338">
      <c r="A34" s="379" t="n">
        <v>17</v>
      </c>
      <c r="B34" s="232" t="inlineStr">
        <is>
          <t>91.05.06-012</t>
        </is>
      </c>
      <c r="C34" s="378" t="inlineStr">
        <is>
          <t>Краны на гусеничном ходу, грузоподъемность до 16 т</t>
        </is>
      </c>
      <c r="D34" s="379" t="inlineStr">
        <is>
          <t>маш.-ч</t>
        </is>
      </c>
      <c r="E34" s="230" t="n">
        <v>17.670697</v>
      </c>
      <c r="F34" s="381" t="n">
        <v>96.89</v>
      </c>
      <c r="G34" s="323">
        <f>ROUND(E34*F34,2)</f>
        <v/>
      </c>
      <c r="H34" s="316">
        <f>G34/$G$89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8">
      <c r="A35" s="379" t="n">
        <v>18</v>
      </c>
      <c r="B35" s="232" t="inlineStr">
        <is>
          <t>91.05.01-017</t>
        </is>
      </c>
      <c r="C35" s="378" t="inlineStr">
        <is>
          <t>Краны башенные, грузоподъемность 8 т</t>
        </is>
      </c>
      <c r="D35" s="379" t="inlineStr">
        <is>
          <t>маш.-ч</t>
        </is>
      </c>
      <c r="E35" s="230" t="n">
        <v>10.164241</v>
      </c>
      <c r="F35" s="381" t="n">
        <v>86.40000000000001</v>
      </c>
      <c r="G35" s="323">
        <f>ROUND(E35*F35,2)</f>
        <v/>
      </c>
      <c r="H35" s="316">
        <f>G35/$G$89</f>
        <v/>
      </c>
      <c r="I35" s="323">
        <f>ROUND(F35*Прил.10!$D$12,2)</f>
        <v/>
      </c>
      <c r="J35" s="323">
        <f>ROUND(I35*E35,2)</f>
        <v/>
      </c>
    </row>
    <row r="36" hidden="1" outlineLevel="1" ht="63.75" customFormat="1" customHeight="1" s="338">
      <c r="A36" s="379" t="n">
        <v>19</v>
      </c>
      <c r="B36" s="232" t="inlineStr">
        <is>
          <t>91.10.09-012</t>
        </is>
      </c>
      <c r="C36" s="378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9" t="inlineStr">
        <is>
          <t>маш.-ч</t>
        </is>
      </c>
      <c r="E36" s="230" t="n">
        <v>29.875</v>
      </c>
      <c r="F36" s="381" t="n">
        <v>26.32</v>
      </c>
      <c r="G36" s="323">
        <f>ROUND(E36*F36,2)</f>
        <v/>
      </c>
      <c r="H36" s="316">
        <f>G36/$G$89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8">
      <c r="A37" s="379" t="n">
        <v>20</v>
      </c>
      <c r="B37" s="232" t="inlineStr">
        <is>
          <t>91.19.12-021</t>
        </is>
      </c>
      <c r="C37" s="378" t="inlineStr">
        <is>
          <t>Насос вакуумный 3,6 м3/мин</t>
        </is>
      </c>
      <c r="D37" s="379" t="inlineStr">
        <is>
          <t>маш.-ч</t>
        </is>
      </c>
      <c r="E37" s="230" t="n">
        <v>125.2</v>
      </c>
      <c r="F37" s="381" t="n">
        <v>6.28</v>
      </c>
      <c r="G37" s="323">
        <f>ROUND(E37*F37,2)</f>
        <v/>
      </c>
      <c r="H37" s="316">
        <f>G37/$G$89</f>
        <v/>
      </c>
      <c r="I37" s="323">
        <f>ROUND(F37*Прил.10!$D$12,2)</f>
        <v/>
      </c>
      <c r="J37" s="323">
        <f>ROUND(I37*E37,2)</f>
        <v/>
      </c>
    </row>
    <row r="38" hidden="1" outlineLevel="1" ht="25.5" customFormat="1" customHeight="1" s="338">
      <c r="A38" s="379" t="n">
        <v>21</v>
      </c>
      <c r="B38" s="232" t="inlineStr">
        <is>
          <t>91.17.04-233</t>
        </is>
      </c>
      <c r="C38" s="378" t="inlineStr">
        <is>
          <t>Установки для сварки ручной дуговой (постоянного тока)</t>
        </is>
      </c>
      <c r="D38" s="379" t="inlineStr">
        <is>
          <t>маш.-ч</t>
        </is>
      </c>
      <c r="E38" s="230" t="n">
        <v>74.70549200000001</v>
      </c>
      <c r="F38" s="381" t="n">
        <v>8.1</v>
      </c>
      <c r="G38" s="323">
        <f>ROUND(E38*F38,2)</f>
        <v/>
      </c>
      <c r="H38" s="316">
        <f>G38/$G$89</f>
        <v/>
      </c>
      <c r="I38" s="323">
        <f>ROUND(F38*Прил.10!$D$12,2)</f>
        <v/>
      </c>
      <c r="J38" s="323">
        <f>ROUND(I38*E38,2)</f>
        <v/>
      </c>
    </row>
    <row r="39" hidden="1" outlineLevel="1" ht="14.25" customFormat="1" customHeight="1" s="338">
      <c r="A39" s="379" t="n">
        <v>22</v>
      </c>
      <c r="B39" s="232" t="inlineStr">
        <is>
          <t>91.21.18-031</t>
        </is>
      </c>
      <c r="C39" s="378" t="inlineStr">
        <is>
          <t>Установка «Суховей»</t>
        </is>
      </c>
      <c r="D39" s="379" t="inlineStr">
        <is>
          <t>маш.-ч</t>
        </is>
      </c>
      <c r="E39" s="230" t="n">
        <v>42</v>
      </c>
      <c r="F39" s="381" t="n">
        <v>13.49</v>
      </c>
      <c r="G39" s="323">
        <f>ROUND(E39*F39,2)</f>
        <v/>
      </c>
      <c r="H39" s="316">
        <f>G39/$G$89</f>
        <v/>
      </c>
      <c r="I39" s="323">
        <f>ROUND(F39*Прил.10!$D$12,2)</f>
        <v/>
      </c>
      <c r="J39" s="323">
        <f>ROUND(I39*E39,2)</f>
        <v/>
      </c>
    </row>
    <row r="40" hidden="1" outlineLevel="1" ht="51" customFormat="1" customHeight="1" s="338">
      <c r="A40" s="379" t="n">
        <v>23</v>
      </c>
      <c r="B40" s="232" t="inlineStr">
        <is>
          <t>91.04.01-021</t>
        </is>
      </c>
      <c r="C40" s="37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9" t="inlineStr">
        <is>
          <t>маш.-ч</t>
        </is>
      </c>
      <c r="E40" s="230" t="n">
        <v>6.3916</v>
      </c>
      <c r="F40" s="381" t="n">
        <v>87.59999999999999</v>
      </c>
      <c r="G40" s="323">
        <f>ROUND(E40*F40,2)</f>
        <v/>
      </c>
      <c r="H40" s="316">
        <f>G40/$G$89</f>
        <v/>
      </c>
      <c r="I40" s="323">
        <f>ROUND(F40*Прил.10!$D$12,2)</f>
        <v/>
      </c>
      <c r="J40" s="323">
        <f>ROUND(I40*E40,2)</f>
        <v/>
      </c>
    </row>
    <row r="41" hidden="1" outlineLevel="1" ht="25.5" customFormat="1" customHeight="1" s="338">
      <c r="A41" s="379" t="n">
        <v>24</v>
      </c>
      <c r="B41" s="232" t="inlineStr">
        <is>
          <t>91.02.02-002</t>
        </is>
      </c>
      <c r="C41" s="378" t="inlineStr">
        <is>
          <t>Агрегаты копровые без дизель-молота на базе экскаватора 0,65 м3</t>
        </is>
      </c>
      <c r="D41" s="379" t="inlineStr">
        <is>
          <t>маш.-ч</t>
        </is>
      </c>
      <c r="E41" s="230" t="n">
        <v>2.899875</v>
      </c>
      <c r="F41" s="381" t="n">
        <v>190.94</v>
      </c>
      <c r="G41" s="323">
        <f>ROUND(E41*F41,2)</f>
        <v/>
      </c>
      <c r="H41" s="316">
        <f>G41/$G$89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8">
      <c r="A42" s="379" t="n">
        <v>25</v>
      </c>
      <c r="B42" s="232" t="inlineStr">
        <is>
          <t>91.06.06-042</t>
        </is>
      </c>
      <c r="C42" s="378" t="inlineStr">
        <is>
          <t>Подъемники гидравлические высотой подъема 10 м</t>
        </is>
      </c>
      <c r="D42" s="379" t="inlineStr">
        <is>
          <t>маш.-ч</t>
        </is>
      </c>
      <c r="E42" s="230" t="n">
        <v>13.15391</v>
      </c>
      <c r="F42" s="381" t="n">
        <v>29.6</v>
      </c>
      <c r="G42" s="323">
        <f>ROUND(E42*F42,2)</f>
        <v/>
      </c>
      <c r="H42" s="316">
        <f>G42/$G$89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8">
      <c r="A43" s="379" t="n">
        <v>26</v>
      </c>
      <c r="B43" s="232" t="inlineStr">
        <is>
          <t>91.21.22-091</t>
        </is>
      </c>
      <c r="C43" s="378" t="inlineStr">
        <is>
          <t>Выпрямитель полупроводниковый для подогрева трансформаторов</t>
        </is>
      </c>
      <c r="D43" s="379" t="inlineStr">
        <is>
          <t>маш.-ч</t>
        </is>
      </c>
      <c r="E43" s="230" t="n">
        <v>90.3</v>
      </c>
      <c r="F43" s="381" t="n">
        <v>3.82</v>
      </c>
      <c r="G43" s="323">
        <f>ROUND(E43*F43,2)</f>
        <v/>
      </c>
      <c r="H43" s="316">
        <f>G43/$G$89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8">
      <c r="A44" s="379" t="n">
        <v>27</v>
      </c>
      <c r="B44" s="232" t="inlineStr">
        <is>
          <t>91.08.04-021</t>
        </is>
      </c>
      <c r="C44" s="378" t="inlineStr">
        <is>
          <t>Котлы битумные передвижные 400 л</t>
        </is>
      </c>
      <c r="D44" s="379" t="inlineStr">
        <is>
          <t>маш.-ч</t>
        </is>
      </c>
      <c r="E44" s="230" t="n">
        <v>8.43173</v>
      </c>
      <c r="F44" s="381" t="n">
        <v>30</v>
      </c>
      <c r="G44" s="323">
        <f>ROUND(E44*F44,2)</f>
        <v/>
      </c>
      <c r="H44" s="316">
        <f>G44/$G$89</f>
        <v/>
      </c>
      <c r="I44" s="323">
        <f>ROUND(F44*Прил.10!$D$12,2)</f>
        <v/>
      </c>
      <c r="J44" s="323">
        <f>ROUND(I44*E44,2)</f>
        <v/>
      </c>
    </row>
    <row r="45" hidden="1" outlineLevel="1" ht="14.25" customFormat="1" customHeight="1" s="338">
      <c r="A45" s="379" t="n">
        <v>28</v>
      </c>
      <c r="B45" s="232" t="inlineStr">
        <is>
          <t>91.08.03-018</t>
        </is>
      </c>
      <c r="C45" s="378" t="inlineStr">
        <is>
          <t>Катки дорожные самоходные гладкие 13 т</t>
        </is>
      </c>
      <c r="D45" s="379" t="inlineStr">
        <is>
          <t>маш.-ч</t>
        </is>
      </c>
      <c r="E45" s="230" t="n">
        <v>0.65664</v>
      </c>
      <c r="F45" s="381" t="n">
        <v>286.56</v>
      </c>
      <c r="G45" s="323">
        <f>ROUND(E45*F45,2)</f>
        <v/>
      </c>
      <c r="H45" s="316">
        <f>G45/$G$89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8">
      <c r="A46" s="379" t="n">
        <v>29</v>
      </c>
      <c r="B46" s="232" t="inlineStr">
        <is>
          <t>91.10.05-005</t>
        </is>
      </c>
      <c r="C46" s="378" t="inlineStr">
        <is>
          <t>Трубоукладчики для труб диаметром до 700 мм грузоподъемностью 12,5 т</t>
        </is>
      </c>
      <c r="D46" s="379" t="inlineStr">
        <is>
          <t>маш.-ч</t>
        </is>
      </c>
      <c r="E46" s="230" t="n">
        <v>1.212675</v>
      </c>
      <c r="F46" s="381" t="n">
        <v>152.5</v>
      </c>
      <c r="G46" s="323">
        <f>ROUND(E46*F46,2)</f>
        <v/>
      </c>
      <c r="H46" s="316">
        <f>G46/$G$89</f>
        <v/>
      </c>
      <c r="I46" s="323">
        <f>ROUND(F46*Прил.10!$D$12,2)</f>
        <v/>
      </c>
      <c r="J46" s="323">
        <f>ROUND(I46*E46,2)</f>
        <v/>
      </c>
    </row>
    <row r="47" hidden="1" outlineLevel="1" ht="14.25" customFormat="1" customHeight="1" s="338">
      <c r="A47" s="379" t="n">
        <v>30</v>
      </c>
      <c r="B47" s="232" t="inlineStr">
        <is>
          <t>91.06.05-011</t>
        </is>
      </c>
      <c r="C47" s="378" t="inlineStr">
        <is>
          <t>Погрузчики, грузоподъемность 5 т</t>
        </is>
      </c>
      <c r="D47" s="379" t="inlineStr">
        <is>
          <t>маш.-ч</t>
        </is>
      </c>
      <c r="E47" s="230" t="n">
        <v>1.960916</v>
      </c>
      <c r="F47" s="381" t="n">
        <v>89.98999999999999</v>
      </c>
      <c r="G47" s="323">
        <f>ROUND(E47*F47,2)</f>
        <v/>
      </c>
      <c r="H47" s="316">
        <f>G47/$G$89</f>
        <v/>
      </c>
      <c r="I47" s="323">
        <f>ROUND(F47*Прил.10!$D$12,2)</f>
        <v/>
      </c>
      <c r="J47" s="323">
        <f>ROUND(I47*E47,2)</f>
        <v/>
      </c>
    </row>
    <row r="48" hidden="1" outlineLevel="1" ht="14.25" customFormat="1" customHeight="1" s="338">
      <c r="A48" s="379" t="n">
        <v>31</v>
      </c>
      <c r="B48" s="232" t="inlineStr">
        <is>
          <t>91.02.03-022</t>
        </is>
      </c>
      <c r="C48" s="378" t="inlineStr">
        <is>
          <t>Дизель-молоты 1,8 т</t>
        </is>
      </c>
      <c r="D48" s="379" t="inlineStr">
        <is>
          <t>маш.-ч</t>
        </is>
      </c>
      <c r="E48" s="230" t="n">
        <v>2.899875</v>
      </c>
      <c r="F48" s="381" t="n">
        <v>56.77</v>
      </c>
      <c r="G48" s="323">
        <f>ROUND(E48*F48,2)</f>
        <v/>
      </c>
      <c r="H48" s="316">
        <f>G48/$G$89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8">
      <c r="A49" s="379" t="n">
        <v>32</v>
      </c>
      <c r="B49" s="232" t="inlineStr">
        <is>
          <t>91.05.05-015</t>
        </is>
      </c>
      <c r="C49" s="378" t="inlineStr">
        <is>
          <t>Краны на автомобильном ходу, грузоподъемность 16 т</t>
        </is>
      </c>
      <c r="D49" s="379" t="inlineStr">
        <is>
          <t>маш.-ч</t>
        </is>
      </c>
      <c r="E49" s="230" t="n">
        <v>1.377836</v>
      </c>
      <c r="F49" s="381" t="n">
        <v>115.4</v>
      </c>
      <c r="G49" s="323">
        <f>ROUND(E49*F49,2)</f>
        <v/>
      </c>
      <c r="H49" s="316">
        <f>G49/$G$89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8">
      <c r="A50" s="379" t="n">
        <v>33</v>
      </c>
      <c r="B50" s="232" t="inlineStr">
        <is>
          <t>91.16.01-002</t>
        </is>
      </c>
      <c r="C50" s="378" t="inlineStr">
        <is>
          <t>Электростанции передвижные 4 кВт</t>
        </is>
      </c>
      <c r="D50" s="379" t="inlineStr">
        <is>
          <t>маш.-ч</t>
        </is>
      </c>
      <c r="E50" s="230" t="n">
        <v>3.4655</v>
      </c>
      <c r="F50" s="381" t="n">
        <v>27.11</v>
      </c>
      <c r="G50" s="323">
        <f>ROUND(E50*F50,2)</f>
        <v/>
      </c>
      <c r="H50" s="316">
        <f>G50/$G$89</f>
        <v/>
      </c>
      <c r="I50" s="323">
        <f>ROUND(F50*Прил.10!$D$12,2)</f>
        <v/>
      </c>
      <c r="J50" s="323">
        <f>ROUND(I50*E50,2)</f>
        <v/>
      </c>
    </row>
    <row r="51" hidden="1" outlineLevel="1" ht="38.25" customFormat="1" customHeight="1" s="338">
      <c r="A51" s="379" t="n">
        <v>34</v>
      </c>
      <c r="B51" s="232" t="inlineStr">
        <is>
          <t>91.15.03-014</t>
        </is>
      </c>
      <c r="C51" s="378" t="inlineStr">
        <is>
          <t>Тракторы на пневмоколесном ходу при работе на других видах строительства 59 кВт (80 л.с.)</t>
        </is>
      </c>
      <c r="D51" s="379" t="inlineStr">
        <is>
          <t>маш.-ч</t>
        </is>
      </c>
      <c r="E51" s="230" t="n">
        <v>1.24</v>
      </c>
      <c r="F51" s="381" t="n">
        <v>74.61</v>
      </c>
      <c r="G51" s="323">
        <f>ROUND(E51*F51,2)</f>
        <v/>
      </c>
      <c r="H51" s="316">
        <f>G51/$G$89</f>
        <v/>
      </c>
      <c r="I51" s="323">
        <f>ROUND(F51*Прил.10!$D$12,2)</f>
        <v/>
      </c>
      <c r="J51" s="323">
        <f>ROUND(I51*E51,2)</f>
        <v/>
      </c>
    </row>
    <row r="52" hidden="1" outlineLevel="1" ht="25.5" customFormat="1" customHeight="1" s="338">
      <c r="A52" s="379" t="n">
        <v>35</v>
      </c>
      <c r="B52" s="232" t="inlineStr">
        <is>
          <t>91.06.01-003</t>
        </is>
      </c>
      <c r="C52" s="378" t="inlineStr">
        <is>
          <t>Домкраты гидравлические, грузоподъемность 63-100 т</t>
        </is>
      </c>
      <c r="D52" s="379" t="inlineStr">
        <is>
          <t>маш.-ч</t>
        </is>
      </c>
      <c r="E52" s="230" t="n">
        <v>81.636196</v>
      </c>
      <c r="F52" s="381" t="n">
        <v>0.9</v>
      </c>
      <c r="G52" s="323">
        <f>ROUND(E52*F52,2)</f>
        <v/>
      </c>
      <c r="H52" s="316">
        <f>G52/$G$89</f>
        <v/>
      </c>
      <c r="I52" s="323">
        <f>ROUND(F52*Прил.10!$D$12,2)</f>
        <v/>
      </c>
      <c r="J52" s="323">
        <f>ROUND(I52*E52,2)</f>
        <v/>
      </c>
    </row>
    <row r="53" hidden="1" outlineLevel="1" ht="14.25" customFormat="1" customHeight="1" s="338">
      <c r="A53" s="379" t="n">
        <v>36</v>
      </c>
      <c r="B53" s="232" t="inlineStr">
        <is>
          <t>91.08.03-016</t>
        </is>
      </c>
      <c r="C53" s="378" t="inlineStr">
        <is>
          <t>Катки дорожные самоходные гладкие 8 т</t>
        </is>
      </c>
      <c r="D53" s="379" t="inlineStr">
        <is>
          <t>маш.-ч</t>
        </is>
      </c>
      <c r="E53" s="230" t="n">
        <v>0.238606</v>
      </c>
      <c r="F53" s="381" t="n">
        <v>226.54</v>
      </c>
      <c r="G53" s="323">
        <f>ROUND(E53*F53,2)</f>
        <v/>
      </c>
      <c r="H53" s="316">
        <f>G53/$G$89</f>
        <v/>
      </c>
      <c r="I53" s="323">
        <f>ROUND(F53*Прил.10!$D$12,2)</f>
        <v/>
      </c>
      <c r="J53" s="323">
        <f>ROUND(I53*E53,2)</f>
        <v/>
      </c>
    </row>
    <row r="54" hidden="1" outlineLevel="1" ht="14.25" customFormat="1" customHeight="1" s="338">
      <c r="A54" s="379" t="n">
        <v>37</v>
      </c>
      <c r="B54" s="232" t="inlineStr">
        <is>
          <t>91.07.08-024</t>
        </is>
      </c>
      <c r="C54" s="378" t="inlineStr">
        <is>
          <t>Растворосмесители передвижные 65 л</t>
        </is>
      </c>
      <c r="D54" s="379" t="inlineStr">
        <is>
          <t>маш.-ч</t>
        </is>
      </c>
      <c r="E54" s="230" t="n">
        <v>3.972379</v>
      </c>
      <c r="F54" s="381" t="n">
        <v>12.39</v>
      </c>
      <c r="G54" s="323">
        <f>ROUND(E54*F54,2)</f>
        <v/>
      </c>
      <c r="H54" s="316">
        <f>G54/$G$89</f>
        <v/>
      </c>
      <c r="I54" s="323">
        <f>ROUND(F54*Прил.10!$D$12,2)</f>
        <v/>
      </c>
      <c r="J54" s="323">
        <f>ROUND(I54*E54,2)</f>
        <v/>
      </c>
    </row>
    <row r="55" hidden="1" outlineLevel="1" ht="51" customFormat="1" customHeight="1" s="338">
      <c r="A55" s="379" t="n">
        <v>38</v>
      </c>
      <c r="B55" s="232" t="inlineStr">
        <is>
          <t>91.21.01-014</t>
        </is>
      </c>
      <c r="C55" s="378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9" t="inlineStr">
        <is>
          <t>маш.-ч</t>
        </is>
      </c>
      <c r="E55" s="230" t="n">
        <v>7.8678</v>
      </c>
      <c r="F55" s="381" t="n">
        <v>5.59</v>
      </c>
      <c r="G55" s="323">
        <f>ROUND(E55*F55,2)</f>
        <v/>
      </c>
      <c r="H55" s="316">
        <f>G55/$G$89</f>
        <v/>
      </c>
      <c r="I55" s="323">
        <f>ROUND(F55*Прил.10!$D$12,2)</f>
        <v/>
      </c>
      <c r="J55" s="323">
        <f>ROUND(I55*E55,2)</f>
        <v/>
      </c>
    </row>
    <row r="56" hidden="1" outlineLevel="1" ht="14.25" customFormat="1" customHeight="1" s="338">
      <c r="A56" s="379" t="n">
        <v>39</v>
      </c>
      <c r="B56" s="232" t="inlineStr">
        <is>
          <t>91.21.18-051</t>
        </is>
      </c>
      <c r="C56" s="378" t="inlineStr">
        <is>
          <t>Шкаф сушильный</t>
        </is>
      </c>
      <c r="D56" s="379" t="inlineStr">
        <is>
          <t>маш.-ч</t>
        </is>
      </c>
      <c r="E56" s="230" t="n">
        <v>16.24</v>
      </c>
      <c r="F56" s="381" t="n">
        <v>2.67</v>
      </c>
      <c r="G56" s="323">
        <f>ROUND(E56*F56,2)</f>
        <v/>
      </c>
      <c r="H56" s="316">
        <f>G56/$G$89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8">
      <c r="A57" s="379" t="n">
        <v>40</v>
      </c>
      <c r="B57" s="232" t="n">
        <v>331305</v>
      </c>
      <c r="C57" s="378" t="inlineStr">
        <is>
          <t>Пылесосы промышленные</t>
        </is>
      </c>
      <c r="D57" s="379" t="inlineStr">
        <is>
          <t>маш.-ч</t>
        </is>
      </c>
      <c r="E57" s="230" t="n">
        <v>14.57</v>
      </c>
      <c r="F57" s="381" t="n">
        <v>2.7</v>
      </c>
      <c r="G57" s="323">
        <f>ROUND(E57*F57,2)</f>
        <v/>
      </c>
      <c r="H57" s="316">
        <f>G57/$G$89</f>
        <v/>
      </c>
      <c r="I57" s="323">
        <f>ROUND(F57*Прил.10!$D$12,2)</f>
        <v/>
      </c>
      <c r="J57" s="323">
        <f>ROUND(I57*E57,2)</f>
        <v/>
      </c>
    </row>
    <row r="58" hidden="1" outlineLevel="1" ht="38.25" customFormat="1" customHeight="1" s="338">
      <c r="A58" s="379" t="n">
        <v>41</v>
      </c>
      <c r="B58" s="232" t="n">
        <v>120902</v>
      </c>
      <c r="C58" s="378" t="inlineStr">
        <is>
          <t>Катки дорожные самоходные вибрационные типа DYNAPAC, HAMM, BOMAG, 2,2 т</t>
        </is>
      </c>
      <c r="D58" s="379" t="inlineStr">
        <is>
          <t>маш.-ч</t>
        </is>
      </c>
      <c r="E58" s="230" t="n">
        <v>0.46592</v>
      </c>
      <c r="F58" s="381" t="n">
        <v>77.43000000000001</v>
      </c>
      <c r="G58" s="323">
        <f>ROUND(E58*F58,2)</f>
        <v/>
      </c>
      <c r="H58" s="316">
        <f>G58/$G$89</f>
        <v/>
      </c>
      <c r="I58" s="323">
        <f>ROUND(F58*Прил.10!$D$12,2)</f>
        <v/>
      </c>
      <c r="J58" s="323">
        <f>ROUND(I58*E58,2)</f>
        <v/>
      </c>
    </row>
    <row r="59" hidden="1" outlineLevel="1" ht="25.5" customFormat="1" customHeight="1" s="338">
      <c r="A59" s="379" t="n">
        <v>42</v>
      </c>
      <c r="B59" s="232" t="inlineStr">
        <is>
          <t>91.04.01-032</t>
        </is>
      </c>
      <c r="C59" s="378" t="inlineStr">
        <is>
          <t>Машины бурильно-крановые на тракторе 66 кВт (90 л.с.), глубина бурения 1,5-3 м</t>
        </is>
      </c>
      <c r="D59" s="379" t="inlineStr">
        <is>
          <t>маш.-ч</t>
        </is>
      </c>
      <c r="E59" s="230" t="n">
        <v>0.2471</v>
      </c>
      <c r="F59" s="381" t="n">
        <v>140.95</v>
      </c>
      <c r="G59" s="323">
        <f>ROUND(E59*F59,2)</f>
        <v/>
      </c>
      <c r="H59" s="316">
        <f>G59/$G$89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8">
      <c r="A60" s="379" t="n">
        <v>43</v>
      </c>
      <c r="B60" s="232" t="inlineStr">
        <is>
          <t>91.08.09-023</t>
        </is>
      </c>
      <c r="C60" s="378" t="inlineStr">
        <is>
          <t>Трамбовки пневматические при работе от передвижных компрессорных станций</t>
        </is>
      </c>
      <c r="D60" s="379" t="inlineStr">
        <is>
          <t>маш.-ч</t>
        </is>
      </c>
      <c r="E60" s="230" t="n">
        <v>59.952333</v>
      </c>
      <c r="F60" s="381" t="n">
        <v>0.55</v>
      </c>
      <c r="G60" s="323">
        <f>ROUND(E60*F60,2)</f>
        <v/>
      </c>
      <c r="H60" s="316">
        <f>G60/$G$89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8">
      <c r="A61" s="379" t="n">
        <v>44</v>
      </c>
      <c r="B61" s="232" t="n">
        <v>31910</v>
      </c>
      <c r="C61" s="378" t="inlineStr">
        <is>
          <t>Люлька</t>
        </is>
      </c>
      <c r="D61" s="379" t="inlineStr">
        <is>
          <t>маш.-ч</t>
        </is>
      </c>
      <c r="E61" s="230" t="n">
        <v>0.6032</v>
      </c>
      <c r="F61" s="381" t="n">
        <v>53.87</v>
      </c>
      <c r="G61" s="323">
        <f>ROUND(E61*F61,2)</f>
        <v/>
      </c>
      <c r="H61" s="316">
        <f>G61/$G$89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8">
      <c r="A62" s="379" t="n">
        <v>45</v>
      </c>
      <c r="B62" s="232" t="inlineStr">
        <is>
          <t>91.07.04-001</t>
        </is>
      </c>
      <c r="C62" s="378" t="inlineStr">
        <is>
          <t>Вибратор глубинный</t>
        </is>
      </c>
      <c r="D62" s="379" t="inlineStr">
        <is>
          <t>маш.-ч</t>
        </is>
      </c>
      <c r="E62" s="230" t="n">
        <v>12.703987</v>
      </c>
      <c r="F62" s="381" t="n">
        <v>1.9</v>
      </c>
      <c r="G62" s="323">
        <f>ROUND(E62*F62,2)</f>
        <v/>
      </c>
      <c r="H62" s="316">
        <f>G62/$G$89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8">
      <c r="A63" s="379" t="n">
        <v>46</v>
      </c>
      <c r="B63" s="232" t="inlineStr">
        <is>
          <t>91.19.02-002</t>
        </is>
      </c>
      <c r="C63" s="378" t="inlineStr">
        <is>
          <t>Маслонасосы шестеренные, производительность м3/час 2,3</t>
        </is>
      </c>
      <c r="D63" s="379" t="inlineStr">
        <is>
          <t>маш.-ч</t>
        </is>
      </c>
      <c r="E63" s="230" t="n">
        <v>21.53</v>
      </c>
      <c r="F63" s="381" t="n">
        <v>0.9</v>
      </c>
      <c r="G63" s="323">
        <f>ROUND(E63*F63,2)</f>
        <v/>
      </c>
      <c r="H63" s="316">
        <f>G63/$G$89</f>
        <v/>
      </c>
      <c r="I63" s="323">
        <f>ROUND(F63*Прил.10!$D$12,2)</f>
        <v/>
      </c>
      <c r="J63" s="323">
        <f>ROUND(I63*E63,2)</f>
        <v/>
      </c>
    </row>
    <row r="64" hidden="1" outlineLevel="1" ht="14.25" customFormat="1" customHeight="1" s="338">
      <c r="A64" s="379" t="n">
        <v>47</v>
      </c>
      <c r="B64" s="232" t="inlineStr">
        <is>
          <t>91.13.01-038</t>
        </is>
      </c>
      <c r="C64" s="378" t="inlineStr">
        <is>
          <t>Машины поливомоечные 6000 л</t>
        </is>
      </c>
      <c r="D64" s="379" t="inlineStr">
        <is>
          <t>маш.-ч</t>
        </is>
      </c>
      <c r="E64" s="230" t="n">
        <v>0.165031</v>
      </c>
      <c r="F64" s="381" t="n">
        <v>110</v>
      </c>
      <c r="G64" s="323">
        <f>ROUND(E64*F64,2)</f>
        <v/>
      </c>
      <c r="H64" s="316">
        <f>G64/$G$89</f>
        <v/>
      </c>
      <c r="I64" s="323">
        <f>ROUND(F64*Прил.10!$D$12,2)</f>
        <v/>
      </c>
      <c r="J64" s="323">
        <f>ROUND(I64*E64,2)</f>
        <v/>
      </c>
    </row>
    <row r="65" hidden="1" outlineLevel="1" ht="25.5" customFormat="1" customHeight="1" s="338">
      <c r="A65" s="379" t="n">
        <v>48</v>
      </c>
      <c r="B65" s="232" t="inlineStr">
        <is>
          <t>91.19.10-031</t>
        </is>
      </c>
      <c r="C65" s="378" t="inlineStr">
        <is>
          <t>Станция насосная для привода гидродомкратов</t>
        </is>
      </c>
      <c r="D65" s="379" t="inlineStr">
        <is>
          <t>маш.-ч</t>
        </is>
      </c>
      <c r="E65" s="230" t="n">
        <v>9.050000000000001</v>
      </c>
      <c r="F65" s="381" t="n">
        <v>1.82</v>
      </c>
      <c r="G65" s="323">
        <f>ROUND(E65*F65,2)</f>
        <v/>
      </c>
      <c r="H65" s="316">
        <f>G65/$G$89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8">
      <c r="A66" s="379" t="n">
        <v>49</v>
      </c>
      <c r="B66" s="232" t="inlineStr">
        <is>
          <t>91.08.03-015</t>
        </is>
      </c>
      <c r="C66" s="378" t="inlineStr">
        <is>
          <t>Катки дорожные самоходные гладкие 5 т</t>
        </is>
      </c>
      <c r="D66" s="379" t="inlineStr">
        <is>
          <t>маш.-ч</t>
        </is>
      </c>
      <c r="E66" s="230" t="n">
        <v>0.07842399999999999</v>
      </c>
      <c r="F66" s="381" t="n">
        <v>176.03</v>
      </c>
      <c r="G66" s="323">
        <f>ROUND(E66*F66,2)</f>
        <v/>
      </c>
      <c r="H66" s="316">
        <f>G66/$G$89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8">
      <c r="A67" s="379" t="n">
        <v>50</v>
      </c>
      <c r="B67" s="232" t="inlineStr">
        <is>
          <t>91.01.02-004</t>
        </is>
      </c>
      <c r="C67" s="378" t="inlineStr">
        <is>
          <t>Автогрейдеры среднего типа 99 кВт (135 л.с.)</t>
        </is>
      </c>
      <c r="D67" s="379" t="inlineStr">
        <is>
          <t>маш.-ч</t>
        </is>
      </c>
      <c r="E67" s="230" t="n">
        <v>0.111723</v>
      </c>
      <c r="F67" s="381" t="n">
        <v>123</v>
      </c>
      <c r="G67" s="323">
        <f>ROUND(E67*F67,2)</f>
        <v/>
      </c>
      <c r="H67" s="316">
        <f>G67/$G$89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8">
      <c r="A68" s="379" t="n">
        <v>51</v>
      </c>
      <c r="B68" s="232" t="inlineStr">
        <is>
          <t>91.14.04-001</t>
        </is>
      </c>
      <c r="C68" s="378" t="inlineStr">
        <is>
          <t>Тягачи седельные, грузоподъемность 12 т</t>
        </is>
      </c>
      <c r="D68" s="379" t="inlineStr">
        <is>
          <t>маш.-ч</t>
        </is>
      </c>
      <c r="E68" s="230" t="n">
        <v>0.123025</v>
      </c>
      <c r="F68" s="381" t="n">
        <v>102.84</v>
      </c>
      <c r="G68" s="323">
        <f>ROUND(E68*F68,2)</f>
        <v/>
      </c>
      <c r="H68" s="316">
        <f>G68/$G$89</f>
        <v/>
      </c>
      <c r="I68" s="323">
        <f>ROUND(F68*Прил.10!$D$12,2)</f>
        <v/>
      </c>
      <c r="J68" s="323">
        <f>ROUND(I68*E68,2)</f>
        <v/>
      </c>
    </row>
    <row r="69" hidden="1" outlineLevel="1" ht="25.5" customFormat="1" customHeight="1" s="338">
      <c r="A69" s="379" t="n">
        <v>52</v>
      </c>
      <c r="B69" s="232" t="inlineStr">
        <is>
          <t>91.06.06-048</t>
        </is>
      </c>
      <c r="C69" s="378" t="inlineStr">
        <is>
          <t>Подъемники грузоподъемностью до 500 кг одномачтовые, высота подъема 45 м</t>
        </is>
      </c>
      <c r="D69" s="379" t="inlineStr">
        <is>
          <t>маш.-ч</t>
        </is>
      </c>
      <c r="E69" s="230" t="n">
        <v>0.380587</v>
      </c>
      <c r="F69" s="381" t="n">
        <v>31.26</v>
      </c>
      <c r="G69" s="323">
        <f>ROUND(E69*F69,2)</f>
        <v/>
      </c>
      <c r="H69" s="316">
        <f>G69/$G$89</f>
        <v/>
      </c>
      <c r="I69" s="323">
        <f>ROUND(F69*Прил.10!$D$12,2)</f>
        <v/>
      </c>
      <c r="J69" s="323">
        <f>ROUND(I69*E69,2)</f>
        <v/>
      </c>
    </row>
    <row r="70" hidden="1" outlineLevel="1" ht="14.25" customFormat="1" customHeight="1" s="338">
      <c r="A70" s="379" t="n">
        <v>53</v>
      </c>
      <c r="B70" s="232" t="n">
        <v>330301</v>
      </c>
      <c r="C70" s="378" t="inlineStr">
        <is>
          <t>Машины шлифовальные электрические</t>
        </is>
      </c>
      <c r="D70" s="379" t="inlineStr">
        <is>
          <t>маш.-ч</t>
        </is>
      </c>
      <c r="E70" s="230" t="n">
        <v>1.463807</v>
      </c>
      <c r="F70" s="381" t="n">
        <v>5.13</v>
      </c>
      <c r="G70" s="323">
        <f>ROUND(E70*F70,2)</f>
        <v/>
      </c>
      <c r="H70" s="316">
        <f>G70/$G$89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8">
      <c r="A71" s="379" t="n">
        <v>54</v>
      </c>
      <c r="B71" s="232" t="inlineStr">
        <is>
          <t>91.17.04-171</t>
        </is>
      </c>
      <c r="C71" s="378" t="inlineStr">
        <is>
          <t>Преобразователи сварочные с номинальным сварочным током 315-500 А</t>
        </is>
      </c>
      <c r="D71" s="379" t="inlineStr">
        <is>
          <t>маш.-ч</t>
        </is>
      </c>
      <c r="E71" s="230" t="n">
        <v>0.458008</v>
      </c>
      <c r="F71" s="381" t="n">
        <v>12.31</v>
      </c>
      <c r="G71" s="323">
        <f>ROUND(E71*F71,2)</f>
        <v/>
      </c>
      <c r="H71" s="316">
        <f>G71/$G$89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8">
      <c r="A72" s="379" t="n">
        <v>55</v>
      </c>
      <c r="B72" s="232" t="inlineStr">
        <is>
          <t>91.07.04-002</t>
        </is>
      </c>
      <c r="C72" s="378" t="inlineStr">
        <is>
          <t>Вибратор поверхностный</t>
        </is>
      </c>
      <c r="D72" s="379" t="inlineStr">
        <is>
          <t>маш.-ч</t>
        </is>
      </c>
      <c r="E72" s="230" t="n">
        <v>11.184151</v>
      </c>
      <c r="F72" s="381" t="n">
        <v>0.5</v>
      </c>
      <c r="G72" s="323">
        <f>ROUND(E72*F72,2)</f>
        <v/>
      </c>
      <c r="H72" s="316">
        <f>G72/$G$89</f>
        <v/>
      </c>
      <c r="I72" s="323">
        <f>ROUND(F72*Прил.10!$D$12,2)</f>
        <v/>
      </c>
      <c r="J72" s="323">
        <f>ROUND(I72*E72,2)</f>
        <v/>
      </c>
    </row>
    <row r="73" hidden="1" outlineLevel="1" ht="25.5" customFormat="1" customHeight="1" s="338">
      <c r="A73" s="379" t="n">
        <v>56</v>
      </c>
      <c r="B73" s="232" t="inlineStr">
        <is>
          <t>91.14.03-001</t>
        </is>
      </c>
      <c r="C73" s="378" t="inlineStr">
        <is>
          <t>Автомобиль-самосвал, грузоподъемность до 7 т</t>
        </is>
      </c>
      <c r="D73" s="379" t="inlineStr">
        <is>
          <t>маш.-ч</t>
        </is>
      </c>
      <c r="E73" s="230" t="n">
        <v>0.04136</v>
      </c>
      <c r="F73" s="381" t="n">
        <v>89.54000000000001</v>
      </c>
      <c r="G73" s="323">
        <f>ROUND(E73*F73,2)</f>
        <v/>
      </c>
      <c r="H73" s="316">
        <f>G73/$G$89</f>
        <v/>
      </c>
      <c r="I73" s="323">
        <f>ROUND(F73*Прил.10!$D$12,2)</f>
        <v/>
      </c>
      <c r="J73" s="323">
        <f>ROUND(I73*E73,2)</f>
        <v/>
      </c>
    </row>
    <row r="74" hidden="1" outlineLevel="1" ht="14.25" customFormat="1" customHeight="1" s="338">
      <c r="A74" s="379" t="n">
        <v>57</v>
      </c>
      <c r="B74" s="232" t="inlineStr">
        <is>
          <t>91.08.07-011</t>
        </is>
      </c>
      <c r="C74" s="378" t="inlineStr">
        <is>
          <t>Распределители каменной мелочи</t>
        </is>
      </c>
      <c r="D74" s="379" t="inlineStr">
        <is>
          <t>маш.-ч</t>
        </is>
      </c>
      <c r="E74" s="230" t="n">
        <v>0.0312</v>
      </c>
      <c r="F74" s="381" t="n">
        <v>116.64</v>
      </c>
      <c r="G74" s="323">
        <f>ROUND(E74*F74,2)</f>
        <v/>
      </c>
      <c r="H74" s="316">
        <f>G74/$G$89</f>
        <v/>
      </c>
      <c r="I74" s="323">
        <f>ROUND(F74*Прил.10!$D$12,2)</f>
        <v/>
      </c>
      <c r="J74" s="323">
        <f>ROUND(I74*E74,2)</f>
        <v/>
      </c>
    </row>
    <row r="75" hidden="1" outlineLevel="1" ht="14.25" customFormat="1" customHeight="1" s="338">
      <c r="A75" s="379" t="n">
        <v>58</v>
      </c>
      <c r="B75" s="232" t="inlineStr">
        <is>
          <t>91.17.04-042</t>
        </is>
      </c>
      <c r="C75" s="378" t="inlineStr">
        <is>
          <t>Аппарат для газовой сварки и резки</t>
        </is>
      </c>
      <c r="D75" s="379" t="inlineStr">
        <is>
          <t>маш.-ч</t>
        </is>
      </c>
      <c r="E75" s="230" t="n">
        <v>2.809985</v>
      </c>
      <c r="F75" s="381" t="n">
        <v>1.2</v>
      </c>
      <c r="G75" s="323">
        <f>ROUND(E75*F75,2)</f>
        <v/>
      </c>
      <c r="H75" s="316">
        <f>G75/$G$89</f>
        <v/>
      </c>
      <c r="I75" s="323">
        <f>ROUND(F75*Прил.10!$D$12,2)</f>
        <v/>
      </c>
      <c r="J75" s="323">
        <f>ROUND(I75*E75,2)</f>
        <v/>
      </c>
    </row>
    <row r="76" hidden="1" outlineLevel="1" ht="38.25" customFormat="1" customHeight="1" s="338">
      <c r="A76" s="379" t="n">
        <v>59</v>
      </c>
      <c r="B76" s="232" t="inlineStr">
        <is>
          <t>91.15.02-024</t>
        </is>
      </c>
      <c r="C76" s="378" t="inlineStr">
        <is>
          <t>Тракторы на гусеничном ходу при работе на других видах строительства 79 кВт (108 л.с.)</t>
        </is>
      </c>
      <c r="D76" s="379" t="inlineStr">
        <is>
          <t>маш.-ч</t>
        </is>
      </c>
      <c r="E76" s="230" t="n">
        <v>0.03456</v>
      </c>
      <c r="F76" s="381" t="n">
        <v>83.09999999999999</v>
      </c>
      <c r="G76" s="323">
        <f>ROUND(E76*F76,2)</f>
        <v/>
      </c>
      <c r="H76" s="316">
        <f>G76/$G$89</f>
        <v/>
      </c>
      <c r="I76" s="323">
        <f>ROUND(F76*Прил.10!$D$12,2)</f>
        <v/>
      </c>
      <c r="J76" s="323">
        <f>ROUND(I76*E76,2)</f>
        <v/>
      </c>
    </row>
    <row r="77" hidden="1" outlineLevel="1" ht="25.5" customFormat="1" customHeight="1" s="338">
      <c r="A77" s="379" t="n">
        <v>60</v>
      </c>
      <c r="B77" s="232" t="inlineStr">
        <is>
          <t>91.06.03-062</t>
        </is>
      </c>
      <c r="C77" s="378" t="inlineStr">
        <is>
          <t>Лебедки электрические тяговым усилием до 31,39 кН (3,2 т)</t>
        </is>
      </c>
      <c r="D77" s="379" t="inlineStr">
        <is>
          <t>маш.-ч</t>
        </is>
      </c>
      <c r="E77" s="230" t="n">
        <v>0.315</v>
      </c>
      <c r="F77" s="381" t="n">
        <v>6.9</v>
      </c>
      <c r="G77" s="323">
        <f>ROUND(E77*F77,2)</f>
        <v/>
      </c>
      <c r="H77" s="316">
        <f>G77/$G$89</f>
        <v/>
      </c>
      <c r="I77" s="323">
        <f>ROUND(F77*Прил.10!$D$12,2)</f>
        <v/>
      </c>
      <c r="J77" s="323">
        <f>ROUND(I77*E77,2)</f>
        <v/>
      </c>
    </row>
    <row r="78" hidden="1" outlineLevel="1" ht="25.5" customFormat="1" customHeight="1" s="338">
      <c r="A78" s="379" t="n">
        <v>61</v>
      </c>
      <c r="B78" s="232" t="inlineStr">
        <is>
          <t>91.08.09-001</t>
        </is>
      </c>
      <c r="C78" s="378" t="inlineStr">
        <is>
          <t>Виброплита с двигателем внутреннего сгорания</t>
        </is>
      </c>
      <c r="D78" s="379" t="inlineStr">
        <is>
          <t>маш.-ч</t>
        </is>
      </c>
      <c r="E78" s="230" t="n">
        <v>0.031773</v>
      </c>
      <c r="F78" s="381" t="n">
        <v>60</v>
      </c>
      <c r="G78" s="323">
        <f>ROUND(E78*F78,2)</f>
        <v/>
      </c>
      <c r="H78" s="316">
        <f>G78/$G$89</f>
        <v/>
      </c>
      <c r="I78" s="323">
        <f>ROUND(F78*Прил.10!$D$12,2)</f>
        <v/>
      </c>
      <c r="J78" s="323">
        <f>ROUND(I78*E78,2)</f>
        <v/>
      </c>
    </row>
    <row r="79" hidden="1" outlineLevel="1" ht="25.5" customFormat="1" customHeight="1" s="338">
      <c r="A79" s="379" t="n">
        <v>62</v>
      </c>
      <c r="B79" s="232" t="inlineStr">
        <is>
          <t>91.14.05-011</t>
        </is>
      </c>
      <c r="C79" s="378" t="inlineStr">
        <is>
          <t>Полуприцепы общего назначения, грузоподъемность 12 т</t>
        </is>
      </c>
      <c r="D79" s="379" t="inlineStr">
        <is>
          <t>маш.-ч</t>
        </is>
      </c>
      <c r="E79" s="230" t="n">
        <v>0.123025</v>
      </c>
      <c r="F79" s="381" t="n">
        <v>12</v>
      </c>
      <c r="G79" s="323">
        <f>ROUND(E79*F79,2)</f>
        <v/>
      </c>
      <c r="H79" s="316">
        <f>G79/$G$89</f>
        <v/>
      </c>
      <c r="I79" s="323">
        <f>ROUND(F79*Прил.10!$D$12,2)</f>
        <v/>
      </c>
      <c r="J79" s="323">
        <f>ROUND(I79*E79,2)</f>
        <v/>
      </c>
    </row>
    <row r="80" hidden="1" outlineLevel="1" ht="14.25" customFormat="1" customHeight="1" s="338">
      <c r="A80" s="379" t="n">
        <v>63</v>
      </c>
      <c r="B80" s="232" t="n">
        <v>331532</v>
      </c>
      <c r="C80" s="378" t="inlineStr">
        <is>
          <t>Пила цепная электрическая</t>
        </is>
      </c>
      <c r="D80" s="379" t="inlineStr">
        <is>
          <t>маш.-ч</t>
        </is>
      </c>
      <c r="E80" s="230" t="n">
        <v>0.430513</v>
      </c>
      <c r="F80" s="381" t="n">
        <v>3.27</v>
      </c>
      <c r="G80" s="323">
        <f>ROUND(E80*F80,2)</f>
        <v/>
      </c>
      <c r="H80" s="316">
        <f>G80/$G$89</f>
        <v/>
      </c>
      <c r="I80" s="323">
        <f>ROUND(F80*Прил.10!$D$12,2)</f>
        <v/>
      </c>
      <c r="J80" s="323">
        <f>ROUND(I80*E80,2)</f>
        <v/>
      </c>
    </row>
    <row r="81" hidden="1" outlineLevel="1" ht="38.25" customFormat="1" customHeight="1" s="338">
      <c r="A81" s="379" t="n">
        <v>64</v>
      </c>
      <c r="B81" s="232" t="inlineStr">
        <is>
          <t>91.21.01-012</t>
        </is>
      </c>
      <c r="C81" s="378" t="inlineStr">
        <is>
          <t>Агрегаты окрасочные высокого давления для окраски поверхностей конструкций мощностью 1 кВт</t>
        </is>
      </c>
      <c r="D81" s="379" t="inlineStr">
        <is>
          <t>маш.-ч</t>
        </is>
      </c>
      <c r="E81" s="230" t="n">
        <v>0.06249</v>
      </c>
      <c r="F81" s="381" t="n">
        <v>6.82</v>
      </c>
      <c r="G81" s="323">
        <f>ROUND(E81*F81,2)</f>
        <v/>
      </c>
      <c r="H81" s="316">
        <f>G81/$G$89</f>
        <v/>
      </c>
      <c r="I81" s="323">
        <f>ROUND(F81*Прил.10!$D$12,2)</f>
        <v/>
      </c>
      <c r="J81" s="323">
        <f>ROUND(I81*E81,2)</f>
        <v/>
      </c>
    </row>
    <row r="82" hidden="1" outlineLevel="1" ht="25.5" customFormat="1" customHeight="1" s="338">
      <c r="A82" s="379" t="n">
        <v>65</v>
      </c>
      <c r="B82" s="232" t="inlineStr">
        <is>
          <t>91.05.02-005</t>
        </is>
      </c>
      <c r="C82" s="378" t="inlineStr">
        <is>
          <t>Краны козловые при работе на монтаже технологического оборудования 32 т</t>
        </is>
      </c>
      <c r="D82" s="379" t="inlineStr">
        <is>
          <t>маш.-ч</t>
        </is>
      </c>
      <c r="E82" s="230" t="n">
        <v>0.003333</v>
      </c>
      <c r="F82" s="381" t="n">
        <v>120.24</v>
      </c>
      <c r="G82" s="323">
        <f>ROUND(E82*F82,2)</f>
        <v/>
      </c>
      <c r="H82" s="316">
        <f>G82/$G$89</f>
        <v/>
      </c>
      <c r="I82" s="323">
        <f>ROUND(F82*Прил.10!$D$12,2)</f>
        <v/>
      </c>
      <c r="J82" s="323">
        <f>ROUND(I82*E82,2)</f>
        <v/>
      </c>
    </row>
    <row r="83" hidden="1" outlineLevel="1" ht="14.25" customFormat="1" customHeight="1" s="338">
      <c r="A83" s="379" t="n">
        <v>66</v>
      </c>
      <c r="B83" s="232" t="inlineStr">
        <is>
          <t>91.12.06-012</t>
        </is>
      </c>
      <c r="C83" s="378" t="inlineStr">
        <is>
          <t>Рыхлители прицепные (без трактора)</t>
        </is>
      </c>
      <c r="D83" s="379" t="inlineStr">
        <is>
          <t>маш.-ч</t>
        </is>
      </c>
      <c r="E83" s="230" t="n">
        <v>0.03456</v>
      </c>
      <c r="F83" s="381" t="n">
        <v>8</v>
      </c>
      <c r="G83" s="323">
        <f>ROUND(E83*F83,2)</f>
        <v/>
      </c>
      <c r="H83" s="316">
        <f>G83/$G$89</f>
        <v/>
      </c>
      <c r="I83" s="323">
        <f>ROUND(F83*Прил.10!$D$12,2)</f>
        <v/>
      </c>
      <c r="J83" s="323">
        <f>ROUND(I83*E83,2)</f>
        <v/>
      </c>
    </row>
    <row r="84" hidden="1" outlineLevel="1" ht="14.25" customFormat="1" customHeight="1" s="338">
      <c r="A84" s="379" t="n">
        <v>67</v>
      </c>
      <c r="B84" s="232" t="inlineStr">
        <is>
          <t>91.08.02-002</t>
        </is>
      </c>
      <c r="C84" s="378" t="inlineStr">
        <is>
          <t>Автогудронаторы 7000 л</t>
        </is>
      </c>
      <c r="D84" s="379" t="inlineStr">
        <is>
          <t>маш.-ч</t>
        </is>
      </c>
      <c r="E84" s="230" t="n">
        <v>0.002205</v>
      </c>
      <c r="F84" s="381" t="n">
        <v>115.24</v>
      </c>
      <c r="G84" s="323">
        <f>ROUND(E84*F84,2)</f>
        <v/>
      </c>
      <c r="H84" s="316">
        <f>G84/$G$89</f>
        <v/>
      </c>
      <c r="I84" s="323">
        <f>ROUND(F84*Прил.10!$D$12,2)</f>
        <v/>
      </c>
      <c r="J84" s="323">
        <f>ROUND(I84*E84,2)</f>
        <v/>
      </c>
    </row>
    <row r="85" hidden="1" outlineLevel="1" ht="25.5" customFormat="1" customHeight="1" s="338">
      <c r="A85" s="379" t="n">
        <v>68</v>
      </c>
      <c r="B85" s="232" t="inlineStr">
        <is>
          <t>91.06.03-055</t>
        </is>
      </c>
      <c r="C85" s="378" t="inlineStr">
        <is>
          <t>Лебедки электрические тяговым усилием 19,62 кН (2 т)</t>
        </is>
      </c>
      <c r="D85" s="379" t="inlineStr">
        <is>
          <t>маш.-ч</t>
        </is>
      </c>
      <c r="E85" s="230" t="n">
        <v>0.022464</v>
      </c>
      <c r="F85" s="381" t="n">
        <v>6.66</v>
      </c>
      <c r="G85" s="323">
        <f>ROUND(E85*F85,2)</f>
        <v/>
      </c>
      <c r="H85" s="316">
        <f>G85/$G$89</f>
        <v/>
      </c>
      <c r="I85" s="323">
        <f>ROUND(F85*Прил.10!$D$12,2)</f>
        <v/>
      </c>
      <c r="J85" s="323">
        <f>ROUND(I85*E85,2)</f>
        <v/>
      </c>
    </row>
    <row r="86" hidden="1" outlineLevel="1" ht="14.25" customFormat="1" customHeight="1" s="338">
      <c r="A86" s="379" t="n">
        <v>69</v>
      </c>
      <c r="B86" s="232" t="inlineStr">
        <is>
          <t>91.13.01-051</t>
        </is>
      </c>
      <c r="C86" s="378" t="inlineStr">
        <is>
          <t>Трактор с щетками дорожными навесными</t>
        </is>
      </c>
      <c r="D86" s="379" t="inlineStr">
        <is>
          <t>маш.-ч</t>
        </is>
      </c>
      <c r="E86" s="230" t="n">
        <v>0.002056</v>
      </c>
      <c r="F86" s="381" t="n">
        <v>62.3</v>
      </c>
      <c r="G86" s="323">
        <f>ROUND(E86*F86,2)</f>
        <v/>
      </c>
      <c r="H86" s="316">
        <f>G86/$G$89</f>
        <v/>
      </c>
      <c r="I86" s="323">
        <f>ROUND(F86*Прил.10!$D$12,2)</f>
        <v/>
      </c>
      <c r="J86" s="323">
        <f>ROUND(I86*E86,2)</f>
        <v/>
      </c>
    </row>
    <row r="87" hidden="1" outlineLevel="1" ht="51" customFormat="1" customHeight="1" s="338">
      <c r="A87" s="379" t="n">
        <v>70</v>
      </c>
      <c r="B87" s="232" t="n">
        <v>41400</v>
      </c>
      <c r="C87" s="378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9" t="inlineStr">
        <is>
          <t>маш.-ч</t>
        </is>
      </c>
      <c r="E87" s="230" t="n">
        <v>0.018568</v>
      </c>
      <c r="F87" s="381" t="n">
        <v>6.7</v>
      </c>
      <c r="G87" s="323">
        <f>ROUND(E87*F87,2)</f>
        <v/>
      </c>
      <c r="H87" s="316">
        <f>G87/$G$89</f>
        <v/>
      </c>
      <c r="I87" s="323">
        <f>ROUND(F87*Прил.10!$D$12,2)</f>
        <v/>
      </c>
      <c r="J87" s="323">
        <f>ROUND(I87*E87,2)</f>
        <v/>
      </c>
    </row>
    <row r="88" collapsed="1" ht="14.25" customFormat="1" customHeight="1" s="338">
      <c r="A88" s="379" t="n"/>
      <c r="B88" s="379" t="n"/>
      <c r="C88" s="378" t="inlineStr">
        <is>
          <t>Итого прочие машины и механизмы</t>
        </is>
      </c>
      <c r="D88" s="379" t="n"/>
      <c r="E88" s="380" t="n"/>
      <c r="F88" s="323" t="n"/>
      <c r="G88" s="324">
        <f>SUM(G31:G87)</f>
        <v/>
      </c>
      <c r="H88" s="316">
        <f>G88/G89</f>
        <v/>
      </c>
      <c r="I88" s="323" t="n"/>
      <c r="J88" s="323">
        <f>SUM(J31:J87)</f>
        <v/>
      </c>
    </row>
    <row r="89" ht="25.5" customFormat="1" customHeight="1" s="338">
      <c r="A89" s="379" t="n"/>
      <c r="B89" s="379" t="n"/>
      <c r="C89" s="368" t="inlineStr">
        <is>
          <t>Итого по разделу «Машины и механизмы»</t>
        </is>
      </c>
      <c r="D89" s="379" t="n"/>
      <c r="E89" s="380" t="n"/>
      <c r="F89" s="323" t="n"/>
      <c r="G89" s="323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8">
      <c r="A90" s="379" t="n"/>
      <c r="B90" s="368" t="inlineStr">
        <is>
          <t>Оборудование</t>
        </is>
      </c>
      <c r="C90" s="442" t="n"/>
      <c r="D90" s="442" t="n"/>
      <c r="E90" s="442" t="n"/>
      <c r="F90" s="442" t="n"/>
      <c r="G90" s="442" t="n"/>
      <c r="H90" s="443" t="n"/>
      <c r="I90" s="217" t="n"/>
      <c r="J90" s="217" t="n"/>
    </row>
    <row r="91">
      <c r="A91" s="379" t="n"/>
      <c r="B91" s="378" t="inlineStr">
        <is>
          <t>Основное оборудование</t>
        </is>
      </c>
      <c r="C91" s="442" t="n"/>
      <c r="D91" s="442" t="n"/>
      <c r="E91" s="442" t="n"/>
      <c r="F91" s="442" t="n"/>
      <c r="G91" s="442" t="n"/>
      <c r="H91" s="443" t="n"/>
      <c r="I91" s="217" t="n"/>
      <c r="J91" s="217" t="n"/>
      <c r="K91" s="338" t="n"/>
      <c r="L91" s="338" t="n"/>
    </row>
    <row r="92" ht="25.5" customFormat="1" customHeight="1" s="338">
      <c r="A92" s="379" t="n">
        <v>71</v>
      </c>
      <c r="B92" s="379" t="inlineStr">
        <is>
          <t>БЦ.8.226</t>
        </is>
      </c>
      <c r="C92" s="378" t="inlineStr">
        <is>
          <t xml:space="preserve">Трансформатор, двухобмоточный масляный 220 кВ, мощностью 32 МВА </t>
        </is>
      </c>
      <c r="D92" s="379" t="inlineStr">
        <is>
          <t>шт.</t>
        </is>
      </c>
      <c r="E92" s="321" t="n">
        <v>1</v>
      </c>
      <c r="F92" s="381">
        <f>ROUND(I92/Прил.10!$D$14,2)</f>
        <v/>
      </c>
      <c r="G92" s="323">
        <f>ROUND(E92*F92,2)</f>
        <v/>
      </c>
      <c r="H92" s="316">
        <f>G92/$G$97</f>
        <v/>
      </c>
      <c r="I92" s="323" t="n">
        <v>116037735.85</v>
      </c>
      <c r="J92" s="323">
        <f>ROUND(I92*E92,2)</f>
        <v/>
      </c>
    </row>
    <row r="93">
      <c r="A93" s="379" t="n"/>
      <c r="B93" s="379" t="n"/>
      <c r="C93" s="378" t="inlineStr">
        <is>
          <t>Итого основное оборудование</t>
        </is>
      </c>
      <c r="D93" s="379" t="n"/>
      <c r="E93" s="321" t="n"/>
      <c r="F93" s="381" t="n"/>
      <c r="G93" s="323">
        <f>G92</f>
        <v/>
      </c>
      <c r="H93" s="316">
        <f>G93/$G$97</f>
        <v/>
      </c>
      <c r="I93" s="324" t="n"/>
      <c r="J93" s="323">
        <f>J92</f>
        <v/>
      </c>
      <c r="K93" s="338" t="n"/>
      <c r="L93" s="338" t="n"/>
    </row>
    <row r="94" hidden="1" outlineLevel="1" ht="25.5" customFormat="1" customHeight="1" s="338">
      <c r="A94" s="379" t="n">
        <v>72</v>
      </c>
      <c r="B94" s="379" t="inlineStr">
        <is>
          <t>БЦ.60.59</t>
        </is>
      </c>
      <c r="C94" s="378" t="inlineStr">
        <is>
          <t>Ограничитель перенапряжения 220 кВ</t>
        </is>
      </c>
      <c r="D94" s="379" t="inlineStr">
        <is>
          <t>1-ф компл.</t>
        </is>
      </c>
      <c r="E94" s="321" t="n">
        <v>3</v>
      </c>
      <c r="F94" s="381">
        <f>ROUND(I94/Прил.10!$D$14,2)</f>
        <v/>
      </c>
      <c r="G94" s="323">
        <f>ROUND(E94*F94,2)</f>
        <v/>
      </c>
      <c r="H94" s="316">
        <f>G94/$G$97</f>
        <v/>
      </c>
      <c r="I94" s="323" t="n">
        <v>141802.5</v>
      </c>
      <c r="J94" s="323">
        <f>ROUND(I94*E94,2)</f>
        <v/>
      </c>
    </row>
    <row r="95" hidden="1" outlineLevel="1" ht="14.25" customFormat="1" customHeight="1" s="338">
      <c r="A95" s="379" t="n">
        <v>73</v>
      </c>
      <c r="B95" s="379" t="inlineStr">
        <is>
          <t>БЦ.60.28</t>
        </is>
      </c>
      <c r="C95" s="378" t="inlineStr">
        <is>
          <t>Ограничитель перенапряжений 10 кВ</t>
        </is>
      </c>
      <c r="D95" s="379" t="inlineStr">
        <is>
          <t>1-ф компл.</t>
        </is>
      </c>
      <c r="E95" s="321" t="n">
        <v>3</v>
      </c>
      <c r="F95" s="381">
        <f>ROUND(I95/Прил.10!$D$14,2)</f>
        <v/>
      </c>
      <c r="G95" s="323">
        <f>ROUND(E95*F95,2)</f>
        <v/>
      </c>
      <c r="H95" s="316">
        <f>G95/$G$97</f>
        <v/>
      </c>
      <c r="I95" s="323" t="n">
        <v>8320</v>
      </c>
      <c r="J95" s="323">
        <f>ROUND(I95*E95,2)</f>
        <v/>
      </c>
    </row>
    <row r="96" collapsed="1" s="326">
      <c r="A96" s="379" t="n"/>
      <c r="B96" s="379" t="n"/>
      <c r="C96" s="378" t="inlineStr">
        <is>
          <t>Итого прочее оборудование</t>
        </is>
      </c>
      <c r="D96" s="379" t="n"/>
      <c r="E96" s="230" t="n"/>
      <c r="F96" s="381" t="n"/>
      <c r="G96" s="323">
        <f>SUM(G94:G95)</f>
        <v/>
      </c>
      <c r="H96" s="316">
        <f>G96/$G$97</f>
        <v/>
      </c>
      <c r="I96" s="324" t="n"/>
      <c r="J96" s="323">
        <f>SUM(J94:J95)</f>
        <v/>
      </c>
      <c r="K96" s="338" t="n"/>
      <c r="L96" s="338" t="n"/>
    </row>
    <row r="97">
      <c r="A97" s="379" t="n"/>
      <c r="B97" s="379" t="n"/>
      <c r="C97" s="368" t="inlineStr">
        <is>
          <t>Итого по разделу «Оборудование»</t>
        </is>
      </c>
      <c r="D97" s="379" t="n"/>
      <c r="E97" s="380" t="n"/>
      <c r="F97" s="381" t="n"/>
      <c r="G97" s="323">
        <f>G93+G96</f>
        <v/>
      </c>
      <c r="H97" s="316">
        <f>G97/$G$97</f>
        <v/>
      </c>
      <c r="I97" s="324" t="n"/>
      <c r="J97" s="323">
        <f>J96+J93</f>
        <v/>
      </c>
      <c r="K97" s="338" t="n"/>
      <c r="L97" s="338" t="n"/>
    </row>
    <row r="98" ht="25.5" customHeight="1" s="326">
      <c r="A98" s="379" t="n"/>
      <c r="B98" s="379" t="n"/>
      <c r="C98" s="378" t="inlineStr">
        <is>
          <t>в том числе технологическое оборудование</t>
        </is>
      </c>
      <c r="D98" s="379" t="n"/>
      <c r="E98" s="321" t="n"/>
      <c r="F98" s="381" t="n"/>
      <c r="G98" s="323">
        <f>'Прил.6 Расчет ОБ'!G15</f>
        <v/>
      </c>
      <c r="H98" s="382" t="n"/>
      <c r="I98" s="324" t="n"/>
      <c r="J98" s="323">
        <f>J97</f>
        <v/>
      </c>
      <c r="K98" s="338" t="n"/>
      <c r="L98" s="338" t="n"/>
    </row>
    <row r="99" ht="14.25" customFormat="1" customHeight="1" s="338">
      <c r="A99" s="379" t="n"/>
      <c r="B99" s="368" t="inlineStr">
        <is>
          <t>Материалы</t>
        </is>
      </c>
      <c r="C99" s="442" t="n"/>
      <c r="D99" s="442" t="n"/>
      <c r="E99" s="442" t="n"/>
      <c r="F99" s="442" t="n"/>
      <c r="G99" s="442" t="n"/>
      <c r="H99" s="443" t="n"/>
      <c r="I99" s="217" t="n"/>
      <c r="J99" s="217" t="n"/>
    </row>
    <row r="100" ht="14.25" customFormat="1" customHeight="1" s="338">
      <c r="A100" s="374" t="n"/>
      <c r="B100" s="373" t="inlineStr">
        <is>
          <t>Основные материалы</t>
        </is>
      </c>
      <c r="C100" s="448" t="n"/>
      <c r="D100" s="448" t="n"/>
      <c r="E100" s="448" t="n"/>
      <c r="F100" s="448" t="n"/>
      <c r="G100" s="448" t="n"/>
      <c r="H100" s="449" t="n"/>
      <c r="I100" s="237" t="n"/>
      <c r="J100" s="237" t="n"/>
    </row>
    <row r="101" ht="89.45" customFormat="1" customHeight="1" s="338">
      <c r="A101" s="379" t="n">
        <v>74</v>
      </c>
      <c r="B101" s="379" t="inlineStr">
        <is>
          <t>23.6.02.01-0036</t>
        </is>
      </c>
      <c r="C101" s="378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9" t="inlineStr">
        <is>
          <t>м</t>
        </is>
      </c>
      <c r="E101" s="321" t="n">
        <v>1050</v>
      </c>
      <c r="F101" s="381" t="n">
        <v>430.13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t="38.25" customFormat="1" customHeight="1" s="338">
      <c r="A102" s="379" t="n">
        <v>75</v>
      </c>
      <c r="B102" s="379" t="inlineStr">
        <is>
          <t>23.6.02.03-0008</t>
        </is>
      </c>
      <c r="C102" s="378" t="inlineStr">
        <is>
          <t>Трубы чугунные напорные раструбные, номинальный диаметр 300 мм, толщина стенки 11,9 мм</t>
        </is>
      </c>
      <c r="D102" s="379" t="inlineStr">
        <is>
          <t>м</t>
        </is>
      </c>
      <c r="E102" s="321" t="n">
        <v>525</v>
      </c>
      <c r="F102" s="381" t="n">
        <v>492.8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t="51" customFormat="1" customHeight="1" s="338">
      <c r="A103" s="379" t="n">
        <v>76</v>
      </c>
      <c r="B103" s="379" t="inlineStr">
        <is>
          <t>18.1.05.03-0005</t>
        </is>
      </c>
      <c r="C103" s="378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9" t="inlineStr">
        <is>
          <t>шт.</t>
        </is>
      </c>
      <c r="E103" s="321" t="n">
        <v>12</v>
      </c>
      <c r="F103" s="381" t="n">
        <v>8077.19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t="38.25" customFormat="1" customHeight="1" s="338">
      <c r="A104" s="379" t="n">
        <v>77</v>
      </c>
      <c r="B104" s="379" t="inlineStr">
        <is>
          <t>08.4.03.03-0035</t>
        </is>
      </c>
      <c r="C104" s="378" t="inlineStr">
        <is>
          <t>Сталь арматурная, горячекатаная, периодического профиля, класс А-III, диаметр 20-22 мм</t>
        </is>
      </c>
      <c r="D104" s="379" t="inlineStr">
        <is>
          <t>т</t>
        </is>
      </c>
      <c r="E104" s="321" t="n">
        <v>10.005476</v>
      </c>
      <c r="F104" s="381" t="n">
        <v>7917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t="14.25" customFormat="1" customHeight="1" s="338">
      <c r="A105" s="379" t="n">
        <v>78</v>
      </c>
      <c r="B105" s="379" t="inlineStr">
        <is>
          <t>22.2.01.07-0001</t>
        </is>
      </c>
      <c r="C105" s="378" t="inlineStr">
        <is>
          <t>Опора шинная ШО-110.II-УХЛ1</t>
        </is>
      </c>
      <c r="D105" s="379" t="inlineStr">
        <is>
          <t>шт.</t>
        </is>
      </c>
      <c r="E105" s="321" t="n">
        <v>7</v>
      </c>
      <c r="F105" s="381" t="n">
        <v>5240.6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t="14.25" customFormat="1" customHeight="1" s="338">
      <c r="A106" s="379" t="n">
        <v>79</v>
      </c>
      <c r="B106" s="379" t="inlineStr">
        <is>
          <t>20.5.04.05-0001</t>
        </is>
      </c>
      <c r="C106" s="378" t="inlineStr">
        <is>
          <t>Зажим ответвительный ОА-400-1</t>
        </is>
      </c>
      <c r="D106" s="379" t="inlineStr">
        <is>
          <t>100 шт.</t>
        </is>
      </c>
      <c r="E106" s="321" t="n">
        <v>6</v>
      </c>
      <c r="F106" s="381" t="n">
        <v>5933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t="38.25" customFormat="1" customHeight="1" s="338">
      <c r="A107" s="379" t="n">
        <v>80</v>
      </c>
      <c r="B107" s="379" t="inlineStr">
        <is>
          <t>04.1.02.05-0048</t>
        </is>
      </c>
      <c r="C107" s="378" t="inlineStr">
        <is>
          <t>Смеси бетонные тяжелого бетона (БСТ), крупность заполнителя 20 мм, класс В30 (М400)</t>
        </is>
      </c>
      <c r="D107" s="379" t="inlineStr">
        <is>
          <t>м3</t>
        </is>
      </c>
      <c r="E107" s="321" t="n">
        <v>30.24539</v>
      </c>
      <c r="F107" s="381" t="n">
        <v>805.05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t="38.25" customFormat="1" customHeight="1" s="338">
      <c r="A108" s="379" t="n">
        <v>81</v>
      </c>
      <c r="B108" s="379" t="inlineStr">
        <is>
          <t>04.3.02.09-0821</t>
        </is>
      </c>
      <c r="C108" s="378" t="inlineStr">
        <is>
          <t>Смесь сухая: гидроизоляционная проникающая капиллярная марка "Пенетрон"</t>
        </is>
      </c>
      <c r="D108" s="379" t="inlineStr">
        <is>
          <t>кг</t>
        </is>
      </c>
      <c r="E108" s="321" t="n">
        <v>364.3915</v>
      </c>
      <c r="F108" s="381" t="n">
        <v>78.95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t="38.25" customFormat="1" customHeight="1" s="338">
      <c r="A109" s="379" t="n">
        <v>82</v>
      </c>
      <c r="B109" s="379" t="inlineStr">
        <is>
          <t>05.1.01.09-0056</t>
        </is>
      </c>
      <c r="C109" s="378" t="inlineStr">
        <is>
          <t>Кольцо стеновое смотровых колодцев КС10.9, бетон B15 (М200), объем 0,24 м3, расход арматуры 5,66 кг</t>
        </is>
      </c>
      <c r="D109" s="379" t="inlineStr">
        <is>
          <t>шт.</t>
        </is>
      </c>
      <c r="E109" s="321" t="n">
        <v>58</v>
      </c>
      <c r="F109" s="381" t="n">
        <v>362.1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t="25.5" customFormat="1" customHeight="1" s="338">
      <c r="A110" s="379" t="n">
        <v>83</v>
      </c>
      <c r="B110" s="379" t="inlineStr">
        <is>
          <t>20.1.01.02-0054</t>
        </is>
      </c>
      <c r="C110" s="378" t="inlineStr">
        <is>
          <t>Зажим аппаратный прессуемый: А2А-400-2</t>
        </is>
      </c>
      <c r="D110" s="379" t="inlineStr">
        <is>
          <t>100 шт.</t>
        </is>
      </c>
      <c r="E110" s="321" t="n">
        <v>4</v>
      </c>
      <c r="F110" s="381" t="n">
        <v>4986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t="25.5" customFormat="1" customHeight="1" s="338">
      <c r="A111" s="379" t="n">
        <v>84</v>
      </c>
      <c r="B111" s="379" t="inlineStr">
        <is>
          <t>05.1.01.09-0002</t>
        </is>
      </c>
      <c r="C111" s="378" t="inlineStr">
        <is>
          <t>Кольцо для колодцев сборное железобетонное, диаметр 1000 мм</t>
        </is>
      </c>
      <c r="D111" s="379" t="inlineStr">
        <is>
          <t>м</t>
        </is>
      </c>
      <c r="E111" s="321" t="n">
        <v>31.02913</v>
      </c>
      <c r="F111" s="381" t="n">
        <v>589.5599999999999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t="25.5" customFormat="1" customHeight="1" s="338">
      <c r="A112" s="379" t="n">
        <v>85</v>
      </c>
      <c r="B112" s="379" t="inlineStr">
        <is>
          <t>20.1.01.02-0066</t>
        </is>
      </c>
      <c r="C112" s="378" t="inlineStr">
        <is>
          <t>Зажим аппаратный прессуемый: А4А-300-2</t>
        </is>
      </c>
      <c r="D112" s="379" t="inlineStr">
        <is>
          <t>100 шт.</t>
        </is>
      </c>
      <c r="E112" s="321" t="n">
        <v>3</v>
      </c>
      <c r="F112" s="381" t="n">
        <v>6080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t="14.25" customFormat="1" customHeight="1" s="338">
      <c r="A113" s="390" t="n"/>
      <c r="B113" s="239" t="n"/>
      <c r="C113" s="240" t="inlineStr">
        <is>
          <t>Итого основные материалы</t>
        </is>
      </c>
      <c r="D113" s="390" t="n"/>
      <c r="E113" s="310" t="n"/>
      <c r="F113" s="243" t="n"/>
      <c r="G113" s="243">
        <f>SUM(G101:G112)</f>
        <v/>
      </c>
      <c r="H113" s="316">
        <f>G113/$G$257</f>
        <v/>
      </c>
      <c r="I113" s="323" t="n"/>
      <c r="J113" s="243">
        <f>SUM(J101:J112)</f>
        <v/>
      </c>
    </row>
    <row r="114" hidden="1" outlineLevel="1" ht="38.25" customFormat="1" customHeight="1" s="338">
      <c r="A114" s="379" t="n">
        <v>86</v>
      </c>
      <c r="B114" s="379" t="inlineStr">
        <is>
          <t>08.4.03.03-0032</t>
        </is>
      </c>
      <c r="C114" s="378" t="inlineStr">
        <is>
          <t>Сталь арматурная, горячекатаная, периодического профиля, класс А-III, диаметр 12 мм</t>
        </is>
      </c>
      <c r="D114" s="379" t="inlineStr">
        <is>
          <t>т</t>
        </is>
      </c>
      <c r="E114" s="321" t="n">
        <v>2.432871</v>
      </c>
      <c r="F114" s="381" t="n">
        <v>7997.23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14.25" customFormat="1" customHeight="1" s="338">
      <c r="A115" s="379" t="n">
        <v>87</v>
      </c>
      <c r="B115" s="379" t="inlineStr">
        <is>
          <t>08.1.02.06-0043</t>
        </is>
      </c>
      <c r="C115" s="378" t="inlineStr">
        <is>
          <t>Люк чугунный тяжелый</t>
        </is>
      </c>
      <c r="D115" s="379" t="inlineStr">
        <is>
          <t>шт.</t>
        </is>
      </c>
      <c r="E115" s="321" t="n">
        <v>32</v>
      </c>
      <c r="F115" s="381" t="n">
        <v>569.52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8">
      <c r="A116" s="379" t="n">
        <v>88</v>
      </c>
      <c r="B116" s="379" t="inlineStr">
        <is>
          <t>04.1.02.01-0010</t>
        </is>
      </c>
      <c r="C116" s="378" t="inlineStr">
        <is>
          <t>Смеси бетонные мелкозернистого бетона (БСМ), класс В30 (М400)</t>
        </is>
      </c>
      <c r="D116" s="379" t="inlineStr">
        <is>
          <t>м3</t>
        </is>
      </c>
      <c r="E116" s="321" t="n">
        <v>20.6248</v>
      </c>
      <c r="F116" s="381" t="n">
        <v>665.7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8">
      <c r="A117" s="379" t="n">
        <v>89</v>
      </c>
      <c r="B117" s="379" t="inlineStr">
        <is>
          <t>18.1.06.07-0011</t>
        </is>
      </c>
      <c r="C117" s="378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9" t="inlineStr">
        <is>
          <t>шт.</t>
        </is>
      </c>
      <c r="E117" s="321" t="n">
        <v>4</v>
      </c>
      <c r="F117" s="381" t="n">
        <v>3039.47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38.25" customFormat="1" customHeight="1" s="338">
      <c r="A118" s="379" t="n">
        <v>90</v>
      </c>
      <c r="B118" s="379" t="inlineStr">
        <is>
          <t>23.6.02.03-0006</t>
        </is>
      </c>
      <c r="C118" s="378" t="inlineStr">
        <is>
          <t>Трубы чугунные напорные раструбные, номинальный диаметр 200 мм, толщина стенки 10,1 мм</t>
        </is>
      </c>
      <c r="D118" s="379" t="inlineStr">
        <is>
          <t>м</t>
        </is>
      </c>
      <c r="E118" s="321" t="n">
        <v>40</v>
      </c>
      <c r="F118" s="381" t="n">
        <v>293.8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51" customFormat="1" customHeight="1" s="338">
      <c r="A119" s="379" t="n">
        <v>91</v>
      </c>
      <c r="B119" s="379" t="inlineStr">
        <is>
          <t>103-8046</t>
        </is>
      </c>
      <c r="C119" s="378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9" t="inlineStr">
        <is>
          <t>м</t>
        </is>
      </c>
      <c r="E119" s="321" t="n">
        <v>80</v>
      </c>
      <c r="F119" s="381" t="n">
        <v>131.59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14.25" customFormat="1" customHeight="1" s="338">
      <c r="A120" s="379" t="n">
        <v>92</v>
      </c>
      <c r="B120" s="379" t="inlineStr">
        <is>
          <t>01.7.07.29-0031</t>
        </is>
      </c>
      <c r="C120" s="378" t="inlineStr">
        <is>
          <t>Каболка</t>
        </is>
      </c>
      <c r="D120" s="379" t="inlineStr">
        <is>
          <t>т</t>
        </is>
      </c>
      <c r="E120" s="321" t="n">
        <v>0.219221</v>
      </c>
      <c r="F120" s="381" t="n">
        <v>30030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38.25" customFormat="1" customHeight="1" s="338">
      <c r="A121" s="379" t="n">
        <v>93</v>
      </c>
      <c r="B121" s="379" t="inlineStr">
        <is>
          <t>04.1.02.05-0040</t>
        </is>
      </c>
      <c r="C121" s="378" t="inlineStr">
        <is>
          <t>Смеси бетонные тяжелого бетона (БСТ), крупность заполнителя 20 мм, класс В7,5 (М100)</t>
        </is>
      </c>
      <c r="D121" s="379" t="inlineStr">
        <is>
          <t>м3</t>
        </is>
      </c>
      <c r="E121" s="321" t="n">
        <v>11.92992</v>
      </c>
      <c r="F121" s="381" t="n">
        <v>535.46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25.5" customFormat="1" customHeight="1" s="338">
      <c r="A122" s="379" t="n">
        <v>94</v>
      </c>
      <c r="B122" s="379" t="inlineStr">
        <is>
          <t>05.1.01.11-0044</t>
        </is>
      </c>
      <c r="C122" s="378" t="inlineStr">
        <is>
          <t>Плита днища ПН10, бетон B15 (М200), объем 0,18 м3, расход арматуры 15,14 кг</t>
        </is>
      </c>
      <c r="D122" s="379" t="inlineStr">
        <is>
          <t>шт.</t>
        </is>
      </c>
      <c r="E122" s="321" t="n">
        <v>29</v>
      </c>
      <c r="F122" s="381" t="n">
        <v>215.48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8">
      <c r="A123" s="379" t="n">
        <v>95</v>
      </c>
      <c r="B123" s="379" t="inlineStr">
        <is>
          <t>05.1.01.13-0043</t>
        </is>
      </c>
      <c r="C123" s="378" t="inlineStr">
        <is>
          <t>Плиты железобетонные покрытий, перекрытий и днищ</t>
        </is>
      </c>
      <c r="D123" s="379" t="inlineStr">
        <is>
          <t>м3</t>
        </is>
      </c>
      <c r="E123" s="321" t="n">
        <v>4.36114</v>
      </c>
      <c r="F123" s="381" t="n">
        <v>1382.9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8">
      <c r="A124" s="379" t="n">
        <v>96</v>
      </c>
      <c r="B124" s="379" t="inlineStr">
        <is>
          <t>04.3.02.09-0824</t>
        </is>
      </c>
      <c r="C124" s="378" t="inlineStr">
        <is>
          <t>Смесь сухая: для заделки швов (фуга) АТЛАС растворная для ручной работы</t>
        </is>
      </c>
      <c r="D124" s="379" t="inlineStr">
        <is>
          <t>т</t>
        </is>
      </c>
      <c r="E124" s="321" t="n">
        <v>2.30731</v>
      </c>
      <c r="F124" s="381" t="n">
        <v>2500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8">
      <c r="A125" s="379" t="n">
        <v>97</v>
      </c>
      <c r="B125" s="379" t="inlineStr">
        <is>
          <t>04.1.02.05-0006</t>
        </is>
      </c>
      <c r="C125" s="378" t="inlineStr">
        <is>
          <t>Смеси бетонные тяжелого бетона (БСТ), класс В15 (М200)</t>
        </is>
      </c>
      <c r="D125" s="379" t="inlineStr">
        <is>
          <t>м3</t>
        </is>
      </c>
      <c r="E125" s="321" t="n">
        <v>9.3675</v>
      </c>
      <c r="F125" s="381" t="n">
        <v>592.76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25.5" customFormat="1" customHeight="1" s="338">
      <c r="A126" s="379" t="n">
        <v>98</v>
      </c>
      <c r="B126" s="379" t="inlineStr">
        <is>
          <t>05.1.06.09-0088</t>
        </is>
      </c>
      <c r="C126" s="378" t="inlineStr">
        <is>
          <t>Плиты перекрытия ПП10-2, бетон B15, объем 0,10 м3, расход арматуры 16,65 кг</t>
        </is>
      </c>
      <c r="D126" s="379" t="inlineStr">
        <is>
          <t>шт.</t>
        </is>
      </c>
      <c r="E126" s="321" t="n">
        <v>29</v>
      </c>
      <c r="F126" s="381" t="n">
        <v>175.57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38.25" customFormat="1" customHeight="1" s="338">
      <c r="A127" s="379" t="n">
        <v>99</v>
      </c>
      <c r="B127" s="379" t="inlineStr">
        <is>
          <t>05.1.01.09-0051</t>
        </is>
      </c>
      <c r="C127" s="378" t="inlineStr">
        <is>
          <t>Кольцо стеновое смотровых колодцев КС7.3, бетон B15 (М200), объем 0,05 м3, расход арматуры 1,64 кг</t>
        </is>
      </c>
      <c r="D127" s="379" t="inlineStr">
        <is>
          <t>шт.</t>
        </is>
      </c>
      <c r="E127" s="321" t="n">
        <v>58</v>
      </c>
      <c r="F127" s="381" t="n">
        <v>78.56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25.5" customFormat="1" customHeight="1" s="338">
      <c r="A128" s="379" t="n">
        <v>100</v>
      </c>
      <c r="B128" s="379" t="inlineStr">
        <is>
          <t>05.1.05.16-0011</t>
        </is>
      </c>
      <c r="C128" s="378" t="inlineStr">
        <is>
          <t>Сваи железобетонные (40.30-1,2,3, объем 0,37 м3,) (бетон В30)</t>
        </is>
      </c>
      <c r="D128" s="379" t="inlineStr">
        <is>
          <t>м3</t>
        </is>
      </c>
      <c r="E128" s="321" t="n">
        <v>1.9055</v>
      </c>
      <c r="F128" s="381" t="n">
        <v>1954.9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8">
      <c r="A129" s="379" t="n">
        <v>101</v>
      </c>
      <c r="B129" s="379" t="inlineStr">
        <is>
          <t>23.8.03.11-0661</t>
        </is>
      </c>
      <c r="C129" s="378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9" t="inlineStr">
        <is>
          <t>шт.</t>
        </is>
      </c>
      <c r="E129" s="321" t="n">
        <v>24</v>
      </c>
      <c r="F129" s="381" t="n">
        <v>152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14.25" customFormat="1" customHeight="1" s="338">
      <c r="A130" s="379" t="n">
        <v>102</v>
      </c>
      <c r="B130" s="379" t="inlineStr">
        <is>
          <t>01.2.03.03-0013</t>
        </is>
      </c>
      <c r="C130" s="378" t="inlineStr">
        <is>
          <t>Мастика битумная кровельная горячая</t>
        </is>
      </c>
      <c r="D130" s="379" t="inlineStr">
        <is>
          <t>т</t>
        </is>
      </c>
      <c r="E130" s="321" t="n">
        <v>0.829421</v>
      </c>
      <c r="F130" s="381" t="n">
        <v>3390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51" customFormat="1" customHeight="1" s="338">
      <c r="A131" s="379" t="n">
        <v>103</v>
      </c>
      <c r="B131" s="379" t="inlineStr">
        <is>
          <t>05.1.01.09-0068</t>
        </is>
      </c>
      <c r="C131" s="378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9" t="inlineStr">
        <is>
          <t>шт.</t>
        </is>
      </c>
      <c r="E131" s="321" t="n">
        <v>2</v>
      </c>
      <c r="F131" s="381" t="n">
        <v>1302.09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8">
      <c r="A132" s="379" t="n">
        <v>104</v>
      </c>
      <c r="B132" s="379" t="inlineStr">
        <is>
          <t>21.2.01.02-0094</t>
        </is>
      </c>
      <c r="C132" s="378" t="inlineStr">
        <is>
          <t>Провод неизолированный для воздушных линий электропередачи АС 300/39</t>
        </is>
      </c>
      <c r="D132" s="379" t="inlineStr">
        <is>
          <t>т</t>
        </is>
      </c>
      <c r="E132" s="321" t="n">
        <v>0.079</v>
      </c>
      <c r="F132" s="381" t="n">
        <v>32758.86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14.25" customFormat="1" customHeight="1" s="338">
      <c r="A133" s="379" t="n">
        <v>105</v>
      </c>
      <c r="B133" s="379" t="inlineStr">
        <is>
          <t>301-1585</t>
        </is>
      </c>
      <c r="C133" s="378" t="inlineStr">
        <is>
          <t>Насос грязевый, тип ГНОМ 50-25</t>
        </is>
      </c>
      <c r="D133" s="379" t="inlineStr">
        <is>
          <t>шт.</t>
        </is>
      </c>
      <c r="E133" s="321" t="n">
        <v>1</v>
      </c>
      <c r="F133" s="381" t="n">
        <v>2375.54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8">
      <c r="A134" s="379" t="n">
        <v>106</v>
      </c>
      <c r="B134" s="379" t="inlineStr">
        <is>
          <t>12.1.02.14-0001</t>
        </is>
      </c>
      <c r="C134" s="378" t="inlineStr">
        <is>
          <t>Толь с крупнозернистой посыпкой гидроизоляционный марки ТГ-350</t>
        </is>
      </c>
      <c r="D134" s="379" t="inlineStr">
        <is>
          <t>м2</t>
        </is>
      </c>
      <c r="E134" s="321" t="n">
        <v>408.950928</v>
      </c>
      <c r="F134" s="381" t="n">
        <v>5.71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63.75" customFormat="1" customHeight="1" s="338">
      <c r="A135" s="379" t="n">
        <v>107</v>
      </c>
      <c r="B135" s="379" t="inlineStr">
        <is>
          <t>20.2.09.04-0010</t>
        </is>
      </c>
      <c r="C135" s="378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9" t="inlineStr">
        <is>
          <t>шт.</t>
        </is>
      </c>
      <c r="E135" s="321" t="n">
        <v>3</v>
      </c>
      <c r="F135" s="381" t="n">
        <v>776.6900000000001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38.25" customFormat="1" customHeight="1" s="338">
      <c r="A136" s="379" t="n">
        <v>108</v>
      </c>
      <c r="B136" s="379" t="inlineStr">
        <is>
          <t>02.3.01.02-0016</t>
        </is>
      </c>
      <c r="C136" s="378" t="inlineStr">
        <is>
          <t>Песок природный для строительных: работ средний с крупностью зерен размером свыше 5 мм-до 5% по массе</t>
        </is>
      </c>
      <c r="D136" s="379" t="inlineStr">
        <is>
          <t>м3</t>
        </is>
      </c>
      <c r="E136" s="321" t="n">
        <v>42.14869</v>
      </c>
      <c r="F136" s="381" t="n">
        <v>55.26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38.25" customFormat="1" customHeight="1" s="338">
      <c r="A137" s="379" t="n">
        <v>109</v>
      </c>
      <c r="B137" s="379" t="inlineStr">
        <is>
          <t>05.1.01.09-0065</t>
        </is>
      </c>
      <c r="C137" s="378" t="inlineStr">
        <is>
          <t>Кольцо стеновое смотровых колодцев КС15.9, бетон B15 (М200), объем 0,40 м3, расход арматуры 7,02 кг</t>
        </is>
      </c>
      <c r="D137" s="379" t="inlineStr">
        <is>
          <t>шт.</t>
        </is>
      </c>
      <c r="E137" s="321" t="n">
        <v>3</v>
      </c>
      <c r="F137" s="381" t="n">
        <v>647.77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38.25" customFormat="1" customHeight="1" s="338">
      <c r="A138" s="379" t="n">
        <v>110</v>
      </c>
      <c r="B138" s="379" t="inlineStr">
        <is>
          <t>05.1.01.09-0063</t>
        </is>
      </c>
      <c r="C138" s="378" t="inlineStr">
        <is>
          <t>Кольцо стеновое смотровых колодцев КС15.6, бетон B15 (М200), объем 0,265 м3, расход арматуры 4,94 кг</t>
        </is>
      </c>
      <c r="D138" s="379" t="inlineStr">
        <is>
          <t>шт.</t>
        </is>
      </c>
      <c r="E138" s="321" t="n">
        <v>4</v>
      </c>
      <c r="F138" s="381" t="n">
        <v>429.96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8">
      <c r="A139" s="379" t="n">
        <v>111</v>
      </c>
      <c r="B139" s="379" t="inlineStr">
        <is>
          <t>04.3.01.09-0014</t>
        </is>
      </c>
      <c r="C139" s="378" t="inlineStr">
        <is>
          <t>Раствор готовый кладочный цементный марки: 100</t>
        </is>
      </c>
      <c r="D139" s="379" t="inlineStr">
        <is>
          <t>м3</t>
        </is>
      </c>
      <c r="E139" s="321" t="n">
        <v>2.984</v>
      </c>
      <c r="F139" s="381" t="n">
        <v>519.8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25.5" customFormat="1" customHeight="1" s="338">
      <c r="A140" s="379" t="n">
        <v>112</v>
      </c>
      <c r="B140" s="379" t="inlineStr">
        <is>
          <t>04.1.02.05-0001</t>
        </is>
      </c>
      <c r="C140" s="378" t="inlineStr">
        <is>
          <t>Смеси бетонные тяжелого бетона (БСТ), класс В3,5 (М50)</t>
        </is>
      </c>
      <c r="D140" s="379" t="inlineStr">
        <is>
          <t>м3</t>
        </is>
      </c>
      <c r="E140" s="321" t="n">
        <v>2.75353</v>
      </c>
      <c r="F140" s="381" t="n">
        <v>545.6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38.25" customFormat="1" customHeight="1" s="338">
      <c r="A141" s="379" t="n">
        <v>113</v>
      </c>
      <c r="B141" s="379" t="inlineStr">
        <is>
          <t>01.7.19.04-0011</t>
        </is>
      </c>
      <c r="C141" s="378" t="inlineStr">
        <is>
          <t>Пластины на основе каучука СКФ-32 из резины ИРП-1225 (Бетонитовый шнур на основе каучука)</t>
        </is>
      </c>
      <c r="D141" s="379" t="inlineStr">
        <is>
          <t>т</t>
        </is>
      </c>
      <c r="E141" s="321" t="n">
        <v>0.0072</v>
      </c>
      <c r="F141" s="381" t="n">
        <v>143928.1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25.5" customFormat="1" customHeight="1" s="338">
      <c r="A142" s="379" t="n">
        <v>114</v>
      </c>
      <c r="B142" s="379" t="inlineStr">
        <is>
          <t>25.1.01.04-0031</t>
        </is>
      </c>
      <c r="C142" s="378" t="inlineStr">
        <is>
          <t>Шпалы непропитанные для железных дорог 1 тип</t>
        </is>
      </c>
      <c r="D142" s="379" t="inlineStr">
        <is>
          <t>шт.</t>
        </is>
      </c>
      <c r="E142" s="321" t="n">
        <v>3.84</v>
      </c>
      <c r="F142" s="381" t="n">
        <v>266.67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25.5" customFormat="1" customHeight="1" s="338">
      <c r="A143" s="379" t="n">
        <v>115</v>
      </c>
      <c r="B143" s="379" t="inlineStr">
        <is>
          <t>05.1.01.09-0003</t>
        </is>
      </c>
      <c r="C143" s="378" t="inlineStr">
        <is>
          <t>Кольца для колодцев сборные железобетонные диаметром 1500 мм</t>
        </is>
      </c>
      <c r="D143" s="379" t="inlineStr">
        <is>
          <t>м</t>
        </is>
      </c>
      <c r="E143" s="321" t="n">
        <v>1.22464</v>
      </c>
      <c r="F143" s="381" t="n">
        <v>806.47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14.25" customFormat="1" customHeight="1" s="338">
      <c r="A144" s="379" t="n">
        <v>116</v>
      </c>
      <c r="B144" s="379" t="inlineStr">
        <is>
          <t>01.7.20.08-0111</t>
        </is>
      </c>
      <c r="C144" s="378" t="inlineStr">
        <is>
          <t>Рогожа</t>
        </is>
      </c>
      <c r="D144" s="379" t="inlineStr">
        <is>
          <t>м2</t>
        </is>
      </c>
      <c r="E144" s="321" t="n">
        <v>94.03084</v>
      </c>
      <c r="F144" s="381" t="n">
        <v>10.2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38.25" customFormat="1" customHeight="1" s="338">
      <c r="A145" s="379" t="n">
        <v>117</v>
      </c>
      <c r="B145" s="379" t="inlineStr">
        <is>
          <t>05.1.01.09-0042</t>
        </is>
      </c>
      <c r="C145" s="378" t="inlineStr">
        <is>
          <t>Кольцо опорное КО-6 /бетон В15 (М200), объем 0,02 м3, расход ар-ры 1,10 кг / (серия 3.900.1-14)</t>
        </is>
      </c>
      <c r="D145" s="379" t="inlineStr">
        <is>
          <t>шт.</t>
        </is>
      </c>
      <c r="E145" s="321" t="n">
        <v>29</v>
      </c>
      <c r="F145" s="381" t="n">
        <v>31.43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25.5" customFormat="1" customHeight="1" s="338">
      <c r="A146" s="379" t="n">
        <v>118</v>
      </c>
      <c r="B146" s="379" t="inlineStr">
        <is>
          <t>01.1.02.09-0021</t>
        </is>
      </c>
      <c r="C146" s="378" t="inlineStr">
        <is>
          <t>Ткань асбестовая со стеклонитью АСТ-1 толщиной 1,8 мм</t>
        </is>
      </c>
      <c r="D146" s="379" t="inlineStr">
        <is>
          <t>т</t>
        </is>
      </c>
      <c r="E146" s="321" t="n">
        <v>0.0134</v>
      </c>
      <c r="F146" s="381" t="n">
        <v>66860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25.5" customFormat="1" customHeight="1" s="338">
      <c r="A147" s="379" t="n">
        <v>119</v>
      </c>
      <c r="B147" s="379" t="inlineStr">
        <is>
          <t>02.2.05.04-1812</t>
        </is>
      </c>
      <c r="C147" s="378" t="inlineStr">
        <is>
          <t>Щебень М 600, фракция 40-80(70) мм, группа 2</t>
        </is>
      </c>
      <c r="D147" s="379" t="inlineStr">
        <is>
          <t>м3</t>
        </is>
      </c>
      <c r="E147" s="321" t="n">
        <v>9.071999999999999</v>
      </c>
      <c r="F147" s="381" t="n">
        <v>98.59999999999999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25.5" customFormat="1" customHeight="1" s="338">
      <c r="A148" s="379" t="n">
        <v>120</v>
      </c>
      <c r="B148" s="379" t="inlineStr">
        <is>
          <t>01.7.19.04-0003</t>
        </is>
      </c>
      <c r="C148" s="378" t="inlineStr">
        <is>
          <t>Пластина техническая без тканевых прокладок</t>
        </is>
      </c>
      <c r="D148" s="379" t="inlineStr">
        <is>
          <t>т</t>
        </is>
      </c>
      <c r="E148" s="321" t="n">
        <v>0.016</v>
      </c>
      <c r="F148" s="381" t="n">
        <v>53400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76.7" customFormat="1" customHeight="1" s="338">
      <c r="A149" s="379" t="n">
        <v>121</v>
      </c>
      <c r="B149" s="379" t="inlineStr">
        <is>
          <t>07.2.07.12-0003</t>
        </is>
      </c>
      <c r="C149" s="378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9" t="inlineStr">
        <is>
          <t>т</t>
        </is>
      </c>
      <c r="E149" s="321" t="n">
        <v>0.07162</v>
      </c>
      <c r="F149" s="381" t="n">
        <v>11255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38.25" customFormat="1" customHeight="1" s="338">
      <c r="A150" s="379" t="n">
        <v>122</v>
      </c>
      <c r="B150" s="379" t="inlineStr">
        <is>
          <t>23.8.03.11-0659</t>
        </is>
      </c>
      <c r="C150" s="378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9" t="inlineStr">
        <is>
          <t>шт.</t>
        </is>
      </c>
      <c r="E150" s="321" t="n">
        <v>8</v>
      </c>
      <c r="F150" s="381" t="n">
        <v>100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25.5" customFormat="1" customHeight="1" s="338">
      <c r="A151" s="379" t="n">
        <v>123</v>
      </c>
      <c r="B151" s="379" t="inlineStr">
        <is>
          <t>04.3.01.09-0012</t>
        </is>
      </c>
      <c r="C151" s="378" t="inlineStr">
        <is>
          <t>Раствор готовый кладочный цементный марки 50</t>
        </is>
      </c>
      <c r="D151" s="379" t="inlineStr">
        <is>
          <t>м3</t>
        </is>
      </c>
      <c r="E151" s="321" t="n">
        <v>1.62844</v>
      </c>
      <c r="F151" s="381" t="n">
        <v>485.9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38.25" customFormat="1" customHeight="1" s="338">
      <c r="A152" s="379" t="n">
        <v>124</v>
      </c>
      <c r="B152" s="379" t="inlineStr">
        <is>
          <t>01.7.15.03-0013</t>
        </is>
      </c>
      <c r="C152" s="378" t="inlineStr">
        <is>
          <t>Болты с гайками и шайбами для санитарно-технических работ диаметром 12 мм</t>
        </is>
      </c>
      <c r="D152" s="379" t="inlineStr">
        <is>
          <t>т</t>
        </is>
      </c>
      <c r="E152" s="321" t="n">
        <v>0.0516</v>
      </c>
      <c r="F152" s="381" t="n">
        <v>15323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25.5" customFormat="1" customHeight="1" s="338">
      <c r="A153" s="379" t="n">
        <v>125</v>
      </c>
      <c r="B153" s="379" t="inlineStr">
        <is>
          <t>05.1.06.09-0008</t>
        </is>
      </c>
      <c r="C153" s="378" t="inlineStr">
        <is>
          <t>Плиты перекрытия 2ПП15-2, бетон B15, объем 0,27 м3, расход арматуры 32,71 кг</t>
        </is>
      </c>
      <c r="D153" s="379" t="inlineStr">
        <is>
          <t>шт.</t>
        </is>
      </c>
      <c r="E153" s="321" t="n">
        <v>2</v>
      </c>
      <c r="F153" s="381" t="n">
        <v>391.02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38.25" customFormat="1" customHeight="1" s="338">
      <c r="A154" s="379" t="n">
        <v>126</v>
      </c>
      <c r="B154" s="379" t="inlineStr">
        <is>
          <t>08.4.03.03-0030</t>
        </is>
      </c>
      <c r="C154" s="378" t="inlineStr">
        <is>
          <t>Сталь арматурная, горячекатаная, периодического профиля, класс А-III, диаметр 8 мм</t>
        </is>
      </c>
      <c r="D154" s="379" t="inlineStr">
        <is>
          <t>т</t>
        </is>
      </c>
      <c r="E154" s="321" t="n">
        <v>0.09132899999999999</v>
      </c>
      <c r="F154" s="381" t="n">
        <v>8102.64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38.25" customFormat="1" customHeight="1" s="338">
      <c r="A155" s="379" t="n">
        <v>127</v>
      </c>
      <c r="B155" s="379" t="inlineStr">
        <is>
          <t>11.1.03.01-0079</t>
        </is>
      </c>
      <c r="C155" s="378" t="inlineStr">
        <is>
          <t>Бруски обрезные хвойных пород длиной 4-6,5 м, шириной 75-150 мм, толщиной 40-75 мм, III сорта</t>
        </is>
      </c>
      <c r="D155" s="379" t="inlineStr">
        <is>
          <t>м3</t>
        </is>
      </c>
      <c r="E155" s="321" t="n">
        <v>0.513988</v>
      </c>
      <c r="F155" s="381" t="n">
        <v>1287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14.25" customFormat="1" customHeight="1" s="338">
      <c r="A156" s="379" t="n">
        <v>128</v>
      </c>
      <c r="B156" s="379" t="inlineStr">
        <is>
          <t>13.2.03.01-0011</t>
        </is>
      </c>
      <c r="C156" s="378" t="inlineStr">
        <is>
          <t>Камень булыжный</t>
        </is>
      </c>
      <c r="D156" s="379" t="inlineStr">
        <is>
          <t>м3</t>
        </is>
      </c>
      <c r="E156" s="321" t="n">
        <v>2.828</v>
      </c>
      <c r="F156" s="381" t="n">
        <v>203.4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25.5" customFormat="1" customHeight="1" s="338">
      <c r="A157" s="379" t="n">
        <v>129</v>
      </c>
      <c r="B157" s="379" t="inlineStr">
        <is>
          <t>20.1.01.02-0087</t>
        </is>
      </c>
      <c r="C157" s="378" t="inlineStr">
        <is>
          <t>Зажим аппаратный штыревой АШМ-12-1 (Зажим аппаратный штыревой АШМ-20-1)</t>
        </is>
      </c>
      <c r="D157" s="379" t="inlineStr">
        <is>
          <t>шт.</t>
        </is>
      </c>
      <c r="E157" s="321" t="n">
        <v>4</v>
      </c>
      <c r="F157" s="381" t="n">
        <v>136.52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25.5" customFormat="1" customHeight="1" s="338">
      <c r="A158" s="379" t="n">
        <v>130</v>
      </c>
      <c r="B158" s="379" t="inlineStr">
        <is>
          <t>02.2.05.04-1777</t>
        </is>
      </c>
      <c r="C158" s="378" t="inlineStr">
        <is>
          <t>Щебень М 800, фракция 20-40 мм, группа 2</t>
        </is>
      </c>
      <c r="D158" s="379" t="inlineStr">
        <is>
          <t>м3</t>
        </is>
      </c>
      <c r="E158" s="321" t="n">
        <v>4.303186</v>
      </c>
      <c r="F158" s="381" t="n">
        <v>108.4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38.25" customFormat="1" customHeight="1" s="338">
      <c r="A159" s="379" t="n">
        <v>131</v>
      </c>
      <c r="B159" s="379" t="inlineStr">
        <is>
          <t>05.1.01.11-0045</t>
        </is>
      </c>
      <c r="C159" s="378" t="inlineStr">
        <is>
          <t>Плита днища ПН15 /бетон В15 (М200), объем 0,38 м3, расход ар-ры 33,13 кг / (серия 3.900.1-14)</t>
        </is>
      </c>
      <c r="D159" s="379" t="inlineStr">
        <is>
          <t>шт.</t>
        </is>
      </c>
      <c r="E159" s="321" t="n">
        <v>1</v>
      </c>
      <c r="F159" s="381" t="n">
        <v>462.83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14.25" customFormat="1" customHeight="1" s="338">
      <c r="A160" s="379" t="n">
        <v>132</v>
      </c>
      <c r="B160" s="379" t="inlineStr">
        <is>
          <t>11.2.13.04-0011</t>
        </is>
      </c>
      <c r="C160" s="378" t="inlineStr">
        <is>
          <t>Щиты из досок толщиной 25 мм</t>
        </is>
      </c>
      <c r="D160" s="379" t="inlineStr">
        <is>
          <t>м2</t>
        </is>
      </c>
      <c r="E160" s="321" t="n">
        <v>12.807866</v>
      </c>
      <c r="F160" s="381" t="n">
        <v>35.53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38.25" customFormat="1" customHeight="1" s="338">
      <c r="A161" s="379" t="n">
        <v>133</v>
      </c>
      <c r="B161" s="379" t="inlineStr">
        <is>
          <t>11.1.03.06-0095</t>
        </is>
      </c>
      <c r="C161" s="378" t="inlineStr">
        <is>
          <t>Доски обрезные хвойных пород длиной 4-6,5 м, шириной 75-150 мм, толщиной 44 мм и более, III сорта</t>
        </is>
      </c>
      <c r="D161" s="379" t="inlineStr">
        <is>
          <t>м3</t>
        </is>
      </c>
      <c r="E161" s="321" t="n">
        <v>0.427158</v>
      </c>
      <c r="F161" s="381" t="n">
        <v>1056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25.5" customFormat="1" customHeight="1" s="338">
      <c r="A162" s="379" t="n">
        <v>134</v>
      </c>
      <c r="B162" s="379" t="inlineStr">
        <is>
          <t>23.5.01.01-0021</t>
        </is>
      </c>
      <c r="C162" s="378" t="inlineStr">
        <is>
          <t>Трубы стальные сварные, наружным диаметром 245 мм толщина стенок 6,5 мм</t>
        </is>
      </c>
      <c r="D162" s="379" t="inlineStr">
        <is>
          <t>м</t>
        </is>
      </c>
      <c r="E162" s="321" t="n">
        <v>1.2</v>
      </c>
      <c r="F162" s="381" t="n">
        <v>323.7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38.25" customFormat="1" customHeight="1" s="338">
      <c r="A163" s="379" t="n">
        <v>135</v>
      </c>
      <c r="B163" s="379" t="inlineStr">
        <is>
          <t>05.1.06.09-0003</t>
        </is>
      </c>
      <c r="C163" s="378" t="inlineStr">
        <is>
          <t>Плита перекрытия 1ПП15-2 /бетон В15 (М200), объем 0,27 м3, расход ар-ры 32,21кг/ (серия 3.900.1-14)</t>
        </is>
      </c>
      <c r="D163" s="379" t="inlineStr">
        <is>
          <t>шт.</t>
        </is>
      </c>
      <c r="E163" s="321" t="n">
        <v>1</v>
      </c>
      <c r="F163" s="381" t="n">
        <v>387.63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76.7" customFormat="1" customHeight="1" s="338">
      <c r="A164" s="379" t="n">
        <v>136</v>
      </c>
      <c r="B164" s="379" t="inlineStr">
        <is>
          <t>08.4.01.02-0013</t>
        </is>
      </c>
      <c r="C164" s="378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9" t="inlineStr">
        <is>
          <t>т</t>
        </is>
      </c>
      <c r="E164" s="321" t="n">
        <v>0.056416</v>
      </c>
      <c r="F164" s="381" t="n">
        <v>6800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14.25" customFormat="1" customHeight="1" s="338">
      <c r="A165" s="379" t="n">
        <v>137</v>
      </c>
      <c r="B165" s="379" t="inlineStr">
        <is>
          <t>01.7.11.07-0032</t>
        </is>
      </c>
      <c r="C165" s="378" t="inlineStr">
        <is>
          <t>Электроды диаметром 4 мм Э42</t>
        </is>
      </c>
      <c r="D165" s="379" t="inlineStr">
        <is>
          <t>т</t>
        </is>
      </c>
      <c r="E165" s="321" t="n">
        <v>0.035592</v>
      </c>
      <c r="F165" s="381" t="n">
        <v>10315.01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8">
      <c r="A166" s="379" t="n">
        <v>138</v>
      </c>
      <c r="B166" s="379" t="inlineStr">
        <is>
          <t>07.2.05.01-0032</t>
        </is>
      </c>
      <c r="C166" s="378" t="inlineStr">
        <is>
          <t>Стремянки СТ-1</t>
        </is>
      </c>
      <c r="D166" s="379" t="inlineStr">
        <is>
          <t>т</t>
        </is>
      </c>
      <c r="E166" s="321" t="n">
        <v>0.0476</v>
      </c>
      <c r="F166" s="381" t="n">
        <v>7571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25.5" customFormat="1" customHeight="1" s="338">
      <c r="A167" s="379" t="n">
        <v>139</v>
      </c>
      <c r="B167" s="379" t="inlineStr">
        <is>
          <t>01.2.01.02-0054</t>
        </is>
      </c>
      <c r="C167" s="378" t="inlineStr">
        <is>
          <t>Битумы нефтяные строительные марки БН-90/10</t>
        </is>
      </c>
      <c r="D167" s="379" t="inlineStr">
        <is>
          <t>т</t>
        </is>
      </c>
      <c r="E167" s="321" t="n">
        <v>0.250938</v>
      </c>
      <c r="F167" s="381" t="n">
        <v>1383.1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14.25" customFormat="1" customHeight="1" s="338">
      <c r="A168" s="379" t="n">
        <v>140</v>
      </c>
      <c r="B168" s="379" t="inlineStr">
        <is>
          <t>01.4.01.10-0016</t>
        </is>
      </c>
      <c r="C168" s="378" t="inlineStr">
        <is>
          <t>Шнек диаметром 135 мм</t>
        </is>
      </c>
      <c r="D168" s="379" t="inlineStr">
        <is>
          <t>шт.</t>
        </is>
      </c>
      <c r="E168" s="321" t="n">
        <v>0.43645</v>
      </c>
      <c r="F168" s="381" t="n">
        <v>597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14.25" customFormat="1" customHeight="1" s="338">
      <c r="A169" s="379" t="n">
        <v>141</v>
      </c>
      <c r="B169" s="379" t="inlineStr">
        <is>
          <t>01.7.15.06-0111</t>
        </is>
      </c>
      <c r="C169" s="378" t="inlineStr">
        <is>
          <t>Гвозди строительные</t>
        </is>
      </c>
      <c r="D169" s="379" t="inlineStr">
        <is>
          <t>т</t>
        </is>
      </c>
      <c r="E169" s="321" t="n">
        <v>0.021267</v>
      </c>
      <c r="F169" s="381" t="n">
        <v>11978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51" customFormat="1" customHeight="1" s="338">
      <c r="A170" s="379" t="n">
        <v>142</v>
      </c>
      <c r="B170" s="379" t="inlineStr">
        <is>
          <t>07.2.07.12-0019</t>
        </is>
      </c>
      <c r="C170" s="37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9" t="inlineStr">
        <is>
          <t>т</t>
        </is>
      </c>
      <c r="E170" s="321" t="n">
        <v>0.02811</v>
      </c>
      <c r="F170" s="381" t="n">
        <v>8060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8">
      <c r="A171" s="379" t="n">
        <v>143</v>
      </c>
      <c r="B171" s="379" t="inlineStr">
        <is>
          <t>410-0021</t>
        </is>
      </c>
      <c r="C171" s="378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9" t="inlineStr">
        <is>
          <t>т</t>
        </is>
      </c>
      <c r="E171" s="321" t="n">
        <v>0.46621</v>
      </c>
      <c r="F171" s="381" t="n">
        <v>459.91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8">
      <c r="A172" s="379" t="n">
        <v>144</v>
      </c>
      <c r="B172" s="379" t="inlineStr">
        <is>
          <t>01.7.15.10-0053</t>
        </is>
      </c>
      <c r="C172" s="378" t="inlineStr">
        <is>
          <t>Скобы металлические</t>
        </is>
      </c>
      <c r="D172" s="379" t="inlineStr">
        <is>
          <t>кг</t>
        </is>
      </c>
      <c r="E172" s="321" t="n">
        <v>33.3</v>
      </c>
      <c r="F172" s="381" t="n">
        <v>6.4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14.25" customFormat="1" customHeight="1" s="338">
      <c r="A173" s="379" t="n">
        <v>145</v>
      </c>
      <c r="B173" s="379" t="inlineStr">
        <is>
          <t>14.4.02.09-0001</t>
        </is>
      </c>
      <c r="C173" s="378" t="inlineStr">
        <is>
          <t>Краска</t>
        </is>
      </c>
      <c r="D173" s="379" t="inlineStr">
        <is>
          <t>кг</t>
        </is>
      </c>
      <c r="E173" s="321" t="n">
        <v>7.04</v>
      </c>
      <c r="F173" s="381" t="n">
        <v>28.6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8">
      <c r="A174" s="379" t="n">
        <v>146</v>
      </c>
      <c r="B174" s="379" t="inlineStr">
        <is>
          <t>01.7.03.01-0001</t>
        </is>
      </c>
      <c r="C174" s="378" t="inlineStr">
        <is>
          <t>Вода</t>
        </is>
      </c>
      <c r="D174" s="379" t="inlineStr">
        <is>
          <t>м3</t>
        </is>
      </c>
      <c r="E174" s="321" t="n">
        <v>81.597261</v>
      </c>
      <c r="F174" s="381" t="n">
        <v>2.44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38.25" customFormat="1" customHeight="1" s="338">
      <c r="A175" s="379" t="n">
        <v>147</v>
      </c>
      <c r="B175" s="379" t="inlineStr">
        <is>
          <t>08.3.05.02-0101</t>
        </is>
      </c>
      <c r="C175" s="378" t="inlineStr">
        <is>
          <t>Сталь листовая углеродистая обыкновенного качества марки ВСт3пс5 толщиной 4-6 мм</t>
        </is>
      </c>
      <c r="D175" s="379" t="inlineStr">
        <is>
          <t>т</t>
        </is>
      </c>
      <c r="E175" s="321" t="n">
        <v>0.0343</v>
      </c>
      <c r="F175" s="381" t="n">
        <v>5763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14.25" customFormat="1" customHeight="1" s="338">
      <c r="A176" s="379" t="n">
        <v>148</v>
      </c>
      <c r="B176" s="379" t="inlineStr">
        <is>
          <t>01.7.15.03-0042</t>
        </is>
      </c>
      <c r="C176" s="378" t="inlineStr">
        <is>
          <t>Болты с гайками и шайбами строительные</t>
        </is>
      </c>
      <c r="D176" s="379" t="inlineStr">
        <is>
          <t>кг</t>
        </is>
      </c>
      <c r="E176" s="321" t="n">
        <v>21.69</v>
      </c>
      <c r="F176" s="381" t="n">
        <v>9.039999999999999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25.5" customFormat="1" customHeight="1" s="338">
      <c r="A177" s="379" t="n">
        <v>149</v>
      </c>
      <c r="B177" s="379" t="inlineStr">
        <is>
          <t>01.1.02.08-0006</t>
        </is>
      </c>
      <c r="C177" s="378" t="inlineStr">
        <is>
          <t>Прокладки из паронита марки ПМБ, толщиной 1 мм, диаметром 300 мм</t>
        </is>
      </c>
      <c r="D177" s="379" t="inlineStr">
        <is>
          <t>1000 шт.</t>
        </is>
      </c>
      <c r="E177" s="321" t="n">
        <v>0.012</v>
      </c>
      <c r="F177" s="381" t="n">
        <v>15270.7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14.25" customFormat="1" customHeight="1" s="338">
      <c r="A178" s="379" t="n">
        <v>150</v>
      </c>
      <c r="B178" s="379" t="inlineStr">
        <is>
          <t>11.2.13.04-0012</t>
        </is>
      </c>
      <c r="C178" s="378" t="inlineStr">
        <is>
          <t>Щиты из досок толщиной 40 мм</t>
        </is>
      </c>
      <c r="D178" s="379" t="inlineStr">
        <is>
          <t>м2</t>
        </is>
      </c>
      <c r="E178" s="321" t="n">
        <v>3.02731</v>
      </c>
      <c r="F178" s="381" t="n">
        <v>57.63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76.7" customFormat="1" customHeight="1" s="338">
      <c r="A179" s="379" t="n">
        <v>151</v>
      </c>
      <c r="B179" s="379" t="inlineStr">
        <is>
          <t>07.2.07.12-0006</t>
        </is>
      </c>
      <c r="C179" s="378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9" t="inlineStr">
        <is>
          <t>т</t>
        </is>
      </c>
      <c r="E179" s="321" t="n">
        <v>0.0164</v>
      </c>
      <c r="F179" s="381" t="n">
        <v>10045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25.5" customFormat="1" customHeight="1" s="338">
      <c r="A180" s="379" t="n">
        <v>152</v>
      </c>
      <c r="B180" s="379" t="inlineStr">
        <is>
          <t>01.3.01.08-0003</t>
        </is>
      </c>
      <c r="C180" s="378" t="inlineStr">
        <is>
          <t>Топливо моторное для среднеоборотных и малооборотных дизелей, марки ДТ</t>
        </is>
      </c>
      <c r="D180" s="379" t="inlineStr">
        <is>
          <t>т</t>
        </is>
      </c>
      <c r="E180" s="321" t="n">
        <v>0.039732</v>
      </c>
      <c r="F180" s="381" t="n">
        <v>4041.7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8">
      <c r="A181" s="379" t="n">
        <v>153</v>
      </c>
      <c r="B181" s="379" t="inlineStr">
        <is>
          <t>01.7.16.03-0011</t>
        </is>
      </c>
      <c r="C181" s="378" t="inlineStr">
        <is>
          <t>Стойки деревометаллические раздвижные инвентарные</t>
        </is>
      </c>
      <c r="D181" s="379" t="inlineStr">
        <is>
          <t>шт.</t>
        </is>
      </c>
      <c r="E181" s="321" t="n">
        <v>0.157416</v>
      </c>
      <c r="F181" s="381" t="n">
        <v>1010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8">
      <c r="A182" s="379" t="n">
        <v>154</v>
      </c>
      <c r="B182" s="379" t="inlineStr">
        <is>
          <t>11.1.03.06-0087</t>
        </is>
      </c>
      <c r="C182" s="378" t="inlineStr">
        <is>
          <t>Доски обрезные хвойных пород длиной 4-6,5 м, шириной 75-150 мм, толщиной 25 мм, III сорта</t>
        </is>
      </c>
      <c r="D182" s="379" t="inlineStr">
        <is>
          <t>м3</t>
        </is>
      </c>
      <c r="E182" s="321" t="n">
        <v>0.143364</v>
      </c>
      <c r="F182" s="381" t="n">
        <v>1100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25.5" customFormat="1" customHeight="1" s="338">
      <c r="A183" s="379" t="n">
        <v>155</v>
      </c>
      <c r="B183" s="379" t="inlineStr">
        <is>
          <t>08.4.03.02-0001</t>
        </is>
      </c>
      <c r="C183" s="378" t="inlineStr">
        <is>
          <t>Горячекатаная арматурная сталь гладкая класса А-I, диаметром 6 мм</t>
        </is>
      </c>
      <c r="D183" s="379" t="inlineStr">
        <is>
          <t>т</t>
        </is>
      </c>
      <c r="E183" s="321" t="n">
        <v>0.020706</v>
      </c>
      <c r="F183" s="381" t="n">
        <v>7418.82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8">
      <c r="A184" s="379" t="n">
        <v>156</v>
      </c>
      <c r="B184" s="379" t="inlineStr">
        <is>
          <t>01.7.16.04-0013</t>
        </is>
      </c>
      <c r="C184" s="378" t="inlineStr">
        <is>
          <t>Опалубка металлическая</t>
        </is>
      </c>
      <c r="D184" s="379" t="inlineStr">
        <is>
          <t>т</t>
        </is>
      </c>
      <c r="E184" s="321" t="n">
        <v>0.038385</v>
      </c>
      <c r="F184" s="381" t="n">
        <v>3938.2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25.5" customFormat="1" customHeight="1" s="338">
      <c r="A185" s="379" t="n">
        <v>157</v>
      </c>
      <c r="B185" s="379" t="inlineStr">
        <is>
          <t>08.3.07.01-0076</t>
        </is>
      </c>
      <c r="C185" s="378" t="inlineStr">
        <is>
          <t>Сталь полосовая, марка стали Ст3сп шириной 50-200 мм толщиной 4-5 мм</t>
        </is>
      </c>
      <c r="D185" s="379" t="inlineStr">
        <is>
          <t>т</t>
        </is>
      </c>
      <c r="E185" s="321" t="n">
        <v>0.03</v>
      </c>
      <c r="F185" s="381" t="n">
        <v>5000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8">
      <c r="A186" s="379" t="n">
        <v>158</v>
      </c>
      <c r="B186" s="379" t="inlineStr">
        <is>
          <t>01.7.03.04-0001</t>
        </is>
      </c>
      <c r="C186" s="378" t="inlineStr">
        <is>
          <t>Электроэнергия</t>
        </is>
      </c>
      <c r="D186" s="379" t="inlineStr">
        <is>
          <t>кВт-ч</t>
        </is>
      </c>
      <c r="E186" s="321" t="n">
        <v>334.95</v>
      </c>
      <c r="F186" s="381" t="n">
        <v>0.4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25.5" customFormat="1" customHeight="1" s="338">
      <c r="A187" s="379" t="n">
        <v>159</v>
      </c>
      <c r="B187" s="379" t="inlineStr">
        <is>
          <t>01.3.01.03-0002</t>
        </is>
      </c>
      <c r="C187" s="378" t="inlineStr">
        <is>
          <t>Керосин для технических целей марок КТ-1, КТ-2</t>
        </is>
      </c>
      <c r="D187" s="379" t="inlineStr">
        <is>
          <t>т</t>
        </is>
      </c>
      <c r="E187" s="321" t="n">
        <v>0.050939</v>
      </c>
      <c r="F187" s="381" t="n">
        <v>2606.9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8">
      <c r="A188" s="379" t="n">
        <v>160</v>
      </c>
      <c r="B188" s="379" t="inlineStr">
        <is>
          <t>01.7.20.08-0031</t>
        </is>
      </c>
      <c r="C188" s="378" t="inlineStr">
        <is>
          <t>Бязь суровая арт. 6804</t>
        </is>
      </c>
      <c r="D188" s="379" t="inlineStr">
        <is>
          <t>10 м2</t>
        </is>
      </c>
      <c r="E188" s="321" t="n">
        <v>1.541</v>
      </c>
      <c r="F188" s="381" t="n">
        <v>79.09999999999999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8">
      <c r="A189" s="379" t="n">
        <v>161</v>
      </c>
      <c r="B189" s="379" t="inlineStr">
        <is>
          <t>04.2.02.01-0013</t>
        </is>
      </c>
      <c r="C189" s="378" t="inlineStr">
        <is>
          <t>Асфальт литой для покрытий тротуаров тип II (жесткий)</t>
        </is>
      </c>
      <c r="D189" s="379" t="inlineStr">
        <is>
          <t>т</t>
        </is>
      </c>
      <c r="E189" s="321" t="n">
        <v>0.266893</v>
      </c>
      <c r="F189" s="381" t="n">
        <v>455.39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8">
      <c r="A190" s="379" t="n">
        <v>162</v>
      </c>
      <c r="B190" s="379" t="inlineStr">
        <is>
          <t>01.3.02.09-0022</t>
        </is>
      </c>
      <c r="C190" s="378" t="inlineStr">
        <is>
          <t>Пропан-бутан, смесь техническая</t>
        </is>
      </c>
      <c r="D190" s="379" t="inlineStr">
        <is>
          <t>кг</t>
        </is>
      </c>
      <c r="E190" s="321" t="n">
        <v>19.73952</v>
      </c>
      <c r="F190" s="381" t="n">
        <v>6.09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38.25" customFormat="1" customHeight="1" s="338">
      <c r="A191" s="379" t="n">
        <v>163</v>
      </c>
      <c r="B191" s="379" t="inlineStr">
        <is>
          <t>11.1.03.01-0086</t>
        </is>
      </c>
      <c r="C191" s="378" t="inlineStr">
        <is>
          <t>Бруски обрезные хвойных пород длиной 4-6,5 м, шириной 75-150 мм, толщиной 150 мм и более, II сорта</t>
        </is>
      </c>
      <c r="D191" s="379" t="inlineStr">
        <is>
          <t>м3</t>
        </is>
      </c>
      <c r="E191" s="321" t="n">
        <v>0.055658</v>
      </c>
      <c r="F191" s="381" t="n">
        <v>2156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8">
      <c r="A192" s="379" t="n">
        <v>164</v>
      </c>
      <c r="B192" s="379" t="inlineStr">
        <is>
          <t>02.2.05.04-1573</t>
        </is>
      </c>
      <c r="C192" s="378" t="inlineStr">
        <is>
          <t>Щебень М 600, фракция 5(3)-10 мм, группа 3</t>
        </is>
      </c>
      <c r="D192" s="379" t="inlineStr">
        <is>
          <t>м3</t>
        </is>
      </c>
      <c r="E192" s="321" t="n">
        <v>0.818622</v>
      </c>
      <c r="F192" s="381" t="n">
        <v>145.8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8">
      <c r="A193" s="379" t="n">
        <v>165</v>
      </c>
      <c r="B193" s="379" t="inlineStr">
        <is>
          <t>01.3.02.08-0001</t>
        </is>
      </c>
      <c r="C193" s="378" t="inlineStr">
        <is>
          <t>Кислород технический газообразный</t>
        </is>
      </c>
      <c r="D193" s="379" t="inlineStr">
        <is>
          <t>м3</t>
        </is>
      </c>
      <c r="E193" s="321" t="n">
        <v>18.779226</v>
      </c>
      <c r="F193" s="381" t="n">
        <v>6.22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14.25" customFormat="1" customHeight="1" s="338">
      <c r="A194" s="379" t="n">
        <v>166</v>
      </c>
      <c r="B194" s="379" t="inlineStr">
        <is>
          <t>25.2.01.01-0001</t>
        </is>
      </c>
      <c r="C194" s="378" t="inlineStr">
        <is>
          <t>Бирки-оконцеватели</t>
        </is>
      </c>
      <c r="D194" s="379" t="inlineStr">
        <is>
          <t>100 шт.</t>
        </is>
      </c>
      <c r="E194" s="321" t="n">
        <v>1.84</v>
      </c>
      <c r="F194" s="381" t="n">
        <v>63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14.25" customFormat="1" customHeight="1" s="338">
      <c r="A195" s="379" t="n">
        <v>167</v>
      </c>
      <c r="B195" s="379" t="inlineStr">
        <is>
          <t>01.4.01.03-0153</t>
        </is>
      </c>
      <c r="C195" s="378" t="inlineStr">
        <is>
          <t>Долота шнековые диаметром 250 мм</t>
        </is>
      </c>
      <c r="D195" s="379" t="inlineStr">
        <is>
          <t>шт.</t>
        </is>
      </c>
      <c r="E195" s="321" t="n">
        <v>0.16385</v>
      </c>
      <c r="F195" s="381" t="n">
        <v>699.6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25.5" customFormat="1" customHeight="1" s="338">
      <c r="A196" s="379" t="n">
        <v>168</v>
      </c>
      <c r="B196" s="379" t="inlineStr">
        <is>
          <t>08.3.03.06-0002</t>
        </is>
      </c>
      <c r="C196" s="378" t="inlineStr">
        <is>
          <t>Проволока горячекатаная в мотках, диаметром 6,3-6,5 мм</t>
        </is>
      </c>
      <c r="D196" s="379" t="inlineStr">
        <is>
          <t>т</t>
        </is>
      </c>
      <c r="E196" s="321" t="n">
        <v>0.024512</v>
      </c>
      <c r="F196" s="381" t="n">
        <v>4455.2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14.25" customFormat="1" customHeight="1" s="338">
      <c r="A197" s="379" t="n">
        <v>169</v>
      </c>
      <c r="B197" s="379" t="inlineStr">
        <is>
          <t>01.7.11.07-0034</t>
        </is>
      </c>
      <c r="C197" s="378" t="inlineStr">
        <is>
          <t>Электроды диаметром 4 мм Э42А</t>
        </is>
      </c>
      <c r="D197" s="379" t="inlineStr">
        <is>
          <t>кг</t>
        </is>
      </c>
      <c r="E197" s="321" t="n">
        <v>10.33</v>
      </c>
      <c r="F197" s="381" t="n">
        <v>10.57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25.5" customFormat="1" customHeight="1" s="338">
      <c r="A198" s="379" t="n">
        <v>170</v>
      </c>
      <c r="B198" s="379" t="inlineStr">
        <is>
          <t>04.3.01.09-0014</t>
        </is>
      </c>
      <c r="C198" s="378" t="inlineStr">
        <is>
          <t>Раствор готовый кладочный цементный марки 100</t>
        </is>
      </c>
      <c r="D198" s="379" t="inlineStr">
        <is>
          <t>м3</t>
        </is>
      </c>
      <c r="E198" s="321" t="n">
        <v>0.194236</v>
      </c>
      <c r="F198" s="381" t="n">
        <v>519.8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14.25" customFormat="1" customHeight="1" s="338">
      <c r="A199" s="379" t="n">
        <v>171</v>
      </c>
      <c r="B199" s="379" t="inlineStr">
        <is>
          <t>20.2.09.13-0011</t>
        </is>
      </c>
      <c r="C199" s="378" t="inlineStr">
        <is>
          <t>Муфта</t>
        </is>
      </c>
      <c r="D199" s="379" t="inlineStr">
        <is>
          <t>шт.</t>
        </is>
      </c>
      <c r="E199" s="321" t="n">
        <v>20</v>
      </c>
      <c r="F199" s="381" t="n">
        <v>5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8">
      <c r="A200" s="379" t="n">
        <v>172</v>
      </c>
      <c r="B200" s="379" t="inlineStr">
        <is>
          <t>01.7.17.11-0001</t>
        </is>
      </c>
      <c r="C200" s="378" t="inlineStr">
        <is>
          <t>Бумага шлифовальная</t>
        </is>
      </c>
      <c r="D200" s="379" t="inlineStr">
        <is>
          <t>кг</t>
        </is>
      </c>
      <c r="E200" s="321" t="n">
        <v>2</v>
      </c>
      <c r="F200" s="381" t="n">
        <v>50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8">
      <c r="A201" s="379" t="n">
        <v>173</v>
      </c>
      <c r="B201" s="379" t="inlineStr">
        <is>
          <t>01.7.11.07-0054</t>
        </is>
      </c>
      <c r="C201" s="378" t="inlineStr">
        <is>
          <t>Электроды диаметром 6 мм Э42</t>
        </is>
      </c>
      <c r="D201" s="379" t="inlineStr">
        <is>
          <t>т</t>
        </is>
      </c>
      <c r="E201" s="321" t="n">
        <v>0.010299</v>
      </c>
      <c r="F201" s="381" t="n">
        <v>9424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8">
      <c r="A202" s="379" t="n">
        <v>174</v>
      </c>
      <c r="B202" s="379" t="inlineStr">
        <is>
          <t>07.2.07.13-0171</t>
        </is>
      </c>
      <c r="C202" s="378" t="inlineStr">
        <is>
          <t>Подкладки металлические</t>
        </is>
      </c>
      <c r="D202" s="379" t="inlineStr">
        <is>
          <t>кг</t>
        </is>
      </c>
      <c r="E202" s="321" t="n">
        <v>7.6</v>
      </c>
      <c r="F202" s="381" t="n">
        <v>12.6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14.25" customFormat="1" customHeight="1" s="338">
      <c r="A203" s="379" t="n">
        <v>175</v>
      </c>
      <c r="B203" s="379" t="inlineStr">
        <is>
          <t>12.2.05.06-0023</t>
        </is>
      </c>
      <c r="C203" s="378" t="inlineStr">
        <is>
          <t>Плиты пенополистирольные М50</t>
        </is>
      </c>
      <c r="D203" s="379" t="inlineStr">
        <is>
          <t>м3</t>
        </is>
      </c>
      <c r="E203" s="321" t="n">
        <v>0.050918</v>
      </c>
      <c r="F203" s="381" t="n">
        <v>1755.41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25.5" customFormat="1" customHeight="1" s="338">
      <c r="A204" s="379" t="n">
        <v>176</v>
      </c>
      <c r="B204" s="379" t="inlineStr">
        <is>
          <t>02.2.05.04-1692</t>
        </is>
      </c>
      <c r="C204" s="378" t="inlineStr">
        <is>
          <t>Щебень М 600, фракция 10-20 мм, группа 2</t>
        </is>
      </c>
      <c r="D204" s="379" t="inlineStr">
        <is>
          <t>м3</t>
        </is>
      </c>
      <c r="E204" s="321" t="n">
        <v>0.72</v>
      </c>
      <c r="F204" s="381" t="n">
        <v>118.6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8">
      <c r="A205" s="379" t="n">
        <v>177</v>
      </c>
      <c r="B205" s="379" t="inlineStr">
        <is>
          <t>08.4.01.01-0022</t>
        </is>
      </c>
      <c r="C205" s="378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9" t="inlineStr">
        <is>
          <t>т</t>
        </is>
      </c>
      <c r="E205" s="321" t="n">
        <v>0.008</v>
      </c>
      <c r="F205" s="381" t="n">
        <v>10100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38.25" customFormat="1" customHeight="1" s="338">
      <c r="A206" s="379" t="n">
        <v>178</v>
      </c>
      <c r="B206" s="379" t="inlineStr">
        <is>
          <t>11.1.03.05-0085</t>
        </is>
      </c>
      <c r="C206" s="378" t="inlineStr">
        <is>
          <t>Доски необрезные хвойных пород длиной 4-6,5 м, все ширины, толщиной 44 мм и более, III сорта</t>
        </is>
      </c>
      <c r="D206" s="379" t="inlineStr">
        <is>
          <t>м3</t>
        </is>
      </c>
      <c r="E206" s="321" t="n">
        <v>0.082</v>
      </c>
      <c r="F206" s="381" t="n">
        <v>684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8">
      <c r="A207" s="379" t="n">
        <v>179</v>
      </c>
      <c r="B207" s="379" t="inlineStr">
        <is>
          <t>04.3.01.03-0001</t>
        </is>
      </c>
      <c r="C207" s="378" t="inlineStr">
        <is>
          <t>Раствор асбоцементный</t>
        </is>
      </c>
      <c r="D207" s="379" t="inlineStr">
        <is>
          <t>м3</t>
        </is>
      </c>
      <c r="E207" s="321" t="n">
        <v>0.1306</v>
      </c>
      <c r="F207" s="381" t="n">
        <v>395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38.25" customFormat="1" customHeight="1" s="338">
      <c r="A208" s="379" t="n">
        <v>180</v>
      </c>
      <c r="B208" s="379" t="inlineStr">
        <is>
          <t>11.1.02.04-0031</t>
        </is>
      </c>
      <c r="C208" s="378" t="inlineStr">
        <is>
          <t>Лесоматериалы круглые хвойных пород для строительства диаметром 14-24 см, длиной 3-6,5 м</t>
        </is>
      </c>
      <c r="D208" s="379" t="inlineStr">
        <is>
          <t>м3</t>
        </is>
      </c>
      <c r="E208" s="321" t="n">
        <v>0.07696799999999999</v>
      </c>
      <c r="F208" s="381" t="n">
        <v>558.33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8">
      <c r="A209" s="379" t="n">
        <v>181</v>
      </c>
      <c r="B209" s="379" t="inlineStr">
        <is>
          <t>02.2.01.02-1045</t>
        </is>
      </c>
      <c r="C209" s="378" t="inlineStr">
        <is>
          <t>Гравий М 1000, фракция 5(3)-10 мм</t>
        </is>
      </c>
      <c r="D209" s="379" t="inlineStr">
        <is>
          <t>м3</t>
        </is>
      </c>
      <c r="E209" s="321" t="n">
        <v>0.3708</v>
      </c>
      <c r="F209" s="381" t="n">
        <v>113.2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8">
      <c r="A210" s="379" t="n">
        <v>182</v>
      </c>
      <c r="B210" s="379" t="inlineStr">
        <is>
          <t>01.7.11.07-0056</t>
        </is>
      </c>
      <c r="C210" s="378" t="inlineStr">
        <is>
          <t>Электроды диаметром 6 мм Э46</t>
        </is>
      </c>
      <c r="D210" s="379" t="inlineStr">
        <is>
          <t>т</t>
        </is>
      </c>
      <c r="E210" s="321" t="n">
        <v>0.004267</v>
      </c>
      <c r="F210" s="381" t="n">
        <v>9793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25.5" customFormat="1" customHeight="1" s="338">
      <c r="A211" s="379" t="n">
        <v>183</v>
      </c>
      <c r="B211" s="379" t="inlineStr">
        <is>
          <t>01.1.02.08-0004</t>
        </is>
      </c>
      <c r="C211" s="378" t="inlineStr">
        <is>
          <t>Прокладки из паронита марки ПМБ, толщиной 1 мм, диаметром 200 мм</t>
        </is>
      </c>
      <c r="D211" s="379" t="inlineStr">
        <is>
          <t>1000 шт.</t>
        </is>
      </c>
      <c r="E211" s="321" t="n">
        <v>0.004</v>
      </c>
      <c r="F211" s="381" t="n">
        <v>10374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8">
      <c r="A212" s="379" t="n">
        <v>184</v>
      </c>
      <c r="B212" s="379" t="inlineStr">
        <is>
          <t>Приложение 40 табл.1 и 2. Общие положения</t>
        </is>
      </c>
      <c r="C212" s="378" t="inlineStr">
        <is>
          <t>Добавляется на водонепроницаемость бетона до W., бетон В30 401-0011 (3%)</t>
        </is>
      </c>
      <c r="D212" s="379" t="inlineStr">
        <is>
          <t>м3</t>
        </is>
      </c>
      <c r="E212" s="321" t="n">
        <v>1.906</v>
      </c>
      <c r="F212" s="381" t="n">
        <v>21.51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8">
      <c r="A213" s="379" t="n">
        <v>185</v>
      </c>
      <c r="B213" s="379" t="inlineStr">
        <is>
          <t>08.1.02.11-0001</t>
        </is>
      </c>
      <c r="C213" s="378" t="inlineStr">
        <is>
          <t>Поковки из квадратных заготовок, масса 1,8 кг</t>
        </is>
      </c>
      <c r="D213" s="379" t="inlineStr">
        <is>
          <t>т</t>
        </is>
      </c>
      <c r="E213" s="321" t="n">
        <v>0.005888</v>
      </c>
      <c r="F213" s="381" t="n">
        <v>5989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25.5" customFormat="1" customHeight="1" s="338">
      <c r="A214" s="379" t="n">
        <v>186</v>
      </c>
      <c r="B214" s="379" t="inlineStr">
        <is>
          <t>03.1.02.03-0011</t>
        </is>
      </c>
      <c r="C214" s="378" t="inlineStr">
        <is>
          <t>Известь строительная негашеная комовая, сорт I</t>
        </is>
      </c>
      <c r="D214" s="379" t="inlineStr">
        <is>
          <t>т</t>
        </is>
      </c>
      <c r="E214" s="321" t="n">
        <v>0.044376</v>
      </c>
      <c r="F214" s="381" t="n">
        <v>734.5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8">
      <c r="A215" s="379" t="n">
        <v>187</v>
      </c>
      <c r="B215" s="379" t="inlineStr">
        <is>
          <t>04.3.01.09-0023</t>
        </is>
      </c>
      <c r="C215" s="378" t="inlineStr">
        <is>
          <t>Раствор готовый отделочный тяжелый, цементный 1:3</t>
        </is>
      </c>
      <c r="D215" s="379" t="inlineStr">
        <is>
          <t>м3</t>
        </is>
      </c>
      <c r="E215" s="321" t="n">
        <v>0.053549</v>
      </c>
      <c r="F215" s="381" t="n">
        <v>497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8">
      <c r="A216" s="379" t="n">
        <v>188</v>
      </c>
      <c r="B216" s="379" t="inlineStr">
        <is>
          <t>14.4.04.08-0003</t>
        </is>
      </c>
      <c r="C216" s="378" t="inlineStr">
        <is>
          <t>Эмаль ПФ-115 серая</t>
        </is>
      </c>
      <c r="D216" s="379" t="inlineStr">
        <is>
          <t>т</t>
        </is>
      </c>
      <c r="E216" s="321" t="n">
        <v>0.001827</v>
      </c>
      <c r="F216" s="381" t="n">
        <v>14312.87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51" customFormat="1" customHeight="1" s="338">
      <c r="A217" s="379" t="n">
        <v>189</v>
      </c>
      <c r="B217" s="379" t="inlineStr">
        <is>
          <t>07.2.01.01-0003</t>
        </is>
      </c>
      <c r="C217" s="378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9" t="inlineStr">
        <is>
          <t>т</t>
        </is>
      </c>
      <c r="E217" s="321" t="n">
        <v>0.0025</v>
      </c>
      <c r="F217" s="381" t="n">
        <v>9670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14.25" customFormat="1" customHeight="1" s="338">
      <c r="A218" s="379" t="n">
        <v>190</v>
      </c>
      <c r="B218" s="379" t="inlineStr">
        <is>
          <t>11.1.03.06-0002</t>
        </is>
      </c>
      <c r="C218" s="378" t="inlineStr">
        <is>
          <t>Доски дубовые II сорта</t>
        </is>
      </c>
      <c r="D218" s="379" t="inlineStr">
        <is>
          <t>м3</t>
        </is>
      </c>
      <c r="E218" s="321" t="n">
        <v>0.0148</v>
      </c>
      <c r="F218" s="381" t="n">
        <v>1410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8">
      <c r="A219" s="379" t="n">
        <v>191</v>
      </c>
      <c r="B219" s="379" t="inlineStr">
        <is>
          <t>01.7.20.08-0162</t>
        </is>
      </c>
      <c r="C219" s="378" t="inlineStr">
        <is>
          <t>Ткань мешочная</t>
        </is>
      </c>
      <c r="D219" s="379" t="inlineStr">
        <is>
          <t>10 м2</t>
        </is>
      </c>
      <c r="E219" s="321" t="n">
        <v>0.241184</v>
      </c>
      <c r="F219" s="381" t="n">
        <v>84.75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14.25" customFormat="1" customHeight="1" s="338">
      <c r="A220" s="379" t="n">
        <v>192</v>
      </c>
      <c r="B220" s="379" t="inlineStr">
        <is>
          <t>01.7.11.07-0033</t>
        </is>
      </c>
      <c r="C220" s="378" t="inlineStr">
        <is>
          <t>Электроды диаметром 4 мм Э42А</t>
        </is>
      </c>
      <c r="D220" s="379" t="inlineStr">
        <is>
          <t>т</t>
        </is>
      </c>
      <c r="E220" s="321" t="n">
        <v>0.00192</v>
      </c>
      <c r="F220" s="381" t="n">
        <v>10578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8">
      <c r="A221" s="379" t="n">
        <v>193</v>
      </c>
      <c r="B221" s="379" t="inlineStr">
        <is>
          <t>01.7.11.07-0040</t>
        </is>
      </c>
      <c r="C221" s="378" t="inlineStr">
        <is>
          <t>Электроды диаметром 4 мм Э50А</t>
        </is>
      </c>
      <c r="D221" s="379" t="inlineStr">
        <is>
          <t>т</t>
        </is>
      </c>
      <c r="E221" s="321" t="n">
        <v>0.00175</v>
      </c>
      <c r="F221" s="381" t="n">
        <v>11524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8">
      <c r="A222" s="379" t="n">
        <v>194</v>
      </c>
      <c r="B222" s="379" t="inlineStr">
        <is>
          <t>14.1.02.01-0002</t>
        </is>
      </c>
      <c r="C222" s="378" t="inlineStr">
        <is>
          <t>Клей БМК-5к</t>
        </is>
      </c>
      <c r="D222" s="379" t="inlineStr">
        <is>
          <t>кг</t>
        </is>
      </c>
      <c r="E222" s="321" t="n">
        <v>0.65</v>
      </c>
      <c r="F222" s="381" t="n">
        <v>25.8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25.5" customFormat="1" customHeight="1" s="338">
      <c r="A223" s="379" t="n">
        <v>195</v>
      </c>
      <c r="B223" s="379" t="inlineStr">
        <is>
          <t>01.3.01.06-0050</t>
        </is>
      </c>
      <c r="C223" s="378" t="inlineStr">
        <is>
          <t>Смазка универсальная тугоплавкая УТ (консталин жировой)</t>
        </is>
      </c>
      <c r="D223" s="379" t="inlineStr">
        <is>
          <t>т</t>
        </is>
      </c>
      <c r="E223" s="321" t="n">
        <v>0.000943</v>
      </c>
      <c r="F223" s="381" t="n">
        <v>17500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8">
      <c r="A224" s="379" t="n">
        <v>196</v>
      </c>
      <c r="B224" s="379" t="inlineStr">
        <is>
          <t>01.7.02.07-0011</t>
        </is>
      </c>
      <c r="C224" s="378" t="inlineStr">
        <is>
          <t>Прессшпан листовой, марки А</t>
        </is>
      </c>
      <c r="D224" s="379" t="inlineStr">
        <is>
          <t>кг</t>
        </is>
      </c>
      <c r="E224" s="321" t="n">
        <v>0.3</v>
      </c>
      <c r="F224" s="381" t="n">
        <v>47.57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14.25" customFormat="1" customHeight="1" s="338">
      <c r="A225" s="379" t="n">
        <v>197</v>
      </c>
      <c r="B225" s="379" t="inlineStr">
        <is>
          <t>01.2.03.07-0023</t>
        </is>
      </c>
      <c r="C225" s="378" t="inlineStr">
        <is>
          <t>Эмульсия битумно-дорожная</t>
        </is>
      </c>
      <c r="D225" s="379" t="inlineStr">
        <is>
          <t>т</t>
        </is>
      </c>
      <c r="E225" s="321" t="n">
        <v>0.006691</v>
      </c>
      <c r="F225" s="381" t="n">
        <v>1554.2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8">
      <c r="A226" s="379" t="n">
        <v>198</v>
      </c>
      <c r="B226" s="379" t="inlineStr">
        <is>
          <t>01.7.06.07-0001</t>
        </is>
      </c>
      <c r="C226" s="378" t="inlineStr">
        <is>
          <t>Лента К226</t>
        </is>
      </c>
      <c r="D226" s="379" t="inlineStr">
        <is>
          <t>100 м</t>
        </is>
      </c>
      <c r="E226" s="321" t="n">
        <v>0.07199999999999999</v>
      </c>
      <c r="F226" s="381" t="n">
        <v>120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25.5" customFormat="1" customHeight="1" s="338">
      <c r="A227" s="379" t="n">
        <v>199</v>
      </c>
      <c r="B227" s="379" t="inlineStr">
        <is>
          <t>408-0042</t>
        </is>
      </c>
      <c r="C227" s="378" t="inlineStr">
        <is>
          <t>Щебень из гравия для строительных работ марка 1000, фракция 10-20 мм</t>
        </is>
      </c>
      <c r="D227" s="379" t="inlineStr">
        <is>
          <t>м3</t>
        </is>
      </c>
      <c r="E227" s="321" t="n">
        <v>0.043</v>
      </c>
      <c r="F227" s="381" t="n">
        <v>198.73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8">
      <c r="A228" s="379" t="n">
        <v>200</v>
      </c>
      <c r="B228" s="379" t="inlineStr">
        <is>
          <t>01.7.07.20-0002</t>
        </is>
      </c>
      <c r="C228" s="378" t="inlineStr">
        <is>
          <t>Тальк молотый, сорт I</t>
        </is>
      </c>
      <c r="D228" s="379" t="inlineStr">
        <is>
          <t>т</t>
        </is>
      </c>
      <c r="E228" s="321" t="n">
        <v>0.0043</v>
      </c>
      <c r="F228" s="381" t="n">
        <v>1820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25.5" customFormat="1" customHeight="1" s="338">
      <c r="A229" s="379" t="n">
        <v>201</v>
      </c>
      <c r="B229" s="379" t="inlineStr">
        <is>
          <t>03.2.01.01-0001</t>
        </is>
      </c>
      <c r="C229" s="378" t="inlineStr">
        <is>
          <t>Портландцемент общестроительного назначения бездобавочный, марки 400</t>
        </is>
      </c>
      <c r="D229" s="379" t="inlineStr">
        <is>
          <t>т</t>
        </is>
      </c>
      <c r="E229" s="321" t="n">
        <v>0.017718</v>
      </c>
      <c r="F229" s="381" t="n">
        <v>412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8">
      <c r="A230" s="379" t="n">
        <v>202</v>
      </c>
      <c r="B230" s="379" t="inlineStr">
        <is>
          <t>01.3.02.03-0001</t>
        </is>
      </c>
      <c r="C230" s="378" t="inlineStr">
        <is>
          <t>Ацетилен газообразный технический</t>
        </is>
      </c>
      <c r="D230" s="379" t="inlineStr">
        <is>
          <t>м3</t>
        </is>
      </c>
      <c r="E230" s="321" t="n">
        <v>0.188</v>
      </c>
      <c r="F230" s="381" t="n">
        <v>38.51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8">
      <c r="A231" s="379" t="n">
        <v>203</v>
      </c>
      <c r="B231" s="379" t="inlineStr">
        <is>
          <t>08.3.03.04-0012</t>
        </is>
      </c>
      <c r="C231" s="378" t="inlineStr">
        <is>
          <t>Проволока светлая диаметром 1,1 мм</t>
        </is>
      </c>
      <c r="D231" s="379" t="inlineStr">
        <is>
          <t>т</t>
        </is>
      </c>
      <c r="E231" s="321" t="n">
        <v>0.000694</v>
      </c>
      <c r="F231" s="381" t="n">
        <v>10200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14.25" customFormat="1" customHeight="1" s="338">
      <c r="A232" s="379" t="n">
        <v>204</v>
      </c>
      <c r="B232" s="379" t="inlineStr">
        <is>
          <t>01.7.06.12-0004</t>
        </is>
      </c>
      <c r="C232" s="378" t="inlineStr">
        <is>
          <t>Лента киперная 40 мм</t>
        </is>
      </c>
      <c r="D232" s="379" t="inlineStr">
        <is>
          <t>100 м</t>
        </is>
      </c>
      <c r="E232" s="321" t="n">
        <v>0.07000000000000001</v>
      </c>
      <c r="F232" s="381" t="n">
        <v>94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8">
      <c r="A233" s="379" t="n">
        <v>205</v>
      </c>
      <c r="B233" s="379" t="inlineStr">
        <is>
          <t>08.3.08.02-0052</t>
        </is>
      </c>
      <c r="C233" s="378" t="inlineStr">
        <is>
          <t>Сталь угловая равнополочная, марка стали ВСт3кп2, размером 50x50x5 мм</t>
        </is>
      </c>
      <c r="D233" s="379" t="inlineStr">
        <is>
          <t>т</t>
        </is>
      </c>
      <c r="E233" s="321" t="n">
        <v>0.001</v>
      </c>
      <c r="F233" s="381" t="n">
        <v>5763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25.5" customFormat="1" customHeight="1" s="338">
      <c r="A234" s="379" t="n">
        <v>206</v>
      </c>
      <c r="B234" s="379" t="inlineStr">
        <is>
          <t>08.4.03.02-0005</t>
        </is>
      </c>
      <c r="C234" s="378" t="inlineStr">
        <is>
          <t>Горячекатаная арматурная сталь гладкая класса А-I, диаметром 14 мм</t>
        </is>
      </c>
      <c r="D234" s="379" t="inlineStr">
        <is>
          <t>т</t>
        </is>
      </c>
      <c r="E234" s="321" t="n">
        <v>0.00072</v>
      </c>
      <c r="F234" s="381" t="n">
        <v>6210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25.5" customFormat="1" customHeight="1" s="338">
      <c r="A235" s="379" t="n">
        <v>207</v>
      </c>
      <c r="B235" s="379" t="inlineStr">
        <is>
          <t>01.7.15.03-0042</t>
        </is>
      </c>
      <c r="C235" s="378" t="inlineStr">
        <is>
          <t>Болты с гайками и шайбами строительные (1%)</t>
        </is>
      </c>
      <c r="D235" s="379" t="inlineStr">
        <is>
          <t>кг</t>
        </is>
      </c>
      <c r="E235" s="321" t="n">
        <v>0.476</v>
      </c>
      <c r="F235" s="381" t="n">
        <v>9.039999999999999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25.5" customFormat="1" customHeight="1" s="338">
      <c r="A236" s="379" t="n">
        <v>208</v>
      </c>
      <c r="B236" s="379" t="inlineStr">
        <is>
          <t>01.7.15.06-0121</t>
        </is>
      </c>
      <c r="C236" s="378" t="inlineStr">
        <is>
          <t>Гвозди строительные с плоской головкой 1,6x50 мм</t>
        </is>
      </c>
      <c r="D236" s="379" t="inlineStr">
        <is>
          <t>т</t>
        </is>
      </c>
      <c r="E236" s="321" t="n">
        <v>0.0005</v>
      </c>
      <c r="F236" s="381" t="n">
        <v>8475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25.5" customFormat="1" customHeight="1" s="338">
      <c r="A237" s="379" t="n">
        <v>209</v>
      </c>
      <c r="B237" s="379" t="inlineStr">
        <is>
          <t>01.2.01.01-0001</t>
        </is>
      </c>
      <c r="C237" s="378" t="inlineStr">
        <is>
          <t>Битумы нефтяные дорожные жидкие, класс МГ, СГ</t>
        </is>
      </c>
      <c r="D237" s="379" t="inlineStr">
        <is>
          <t>т</t>
        </is>
      </c>
      <c r="E237" s="321" t="n">
        <v>0.002243</v>
      </c>
      <c r="F237" s="381" t="n">
        <v>1487.6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8">
      <c r="A238" s="379" t="n">
        <v>210</v>
      </c>
      <c r="B238" s="379" t="inlineStr">
        <is>
          <t>14.4.03.03-0002</t>
        </is>
      </c>
      <c r="C238" s="378" t="inlineStr">
        <is>
          <t>Лак битумный БТ-123</t>
        </is>
      </c>
      <c r="D238" s="379" t="inlineStr">
        <is>
          <t>т</t>
        </is>
      </c>
      <c r="E238" s="321" t="n">
        <v>0.000357</v>
      </c>
      <c r="F238" s="381" t="n">
        <v>7826.9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14.25" customFormat="1" customHeight="1" s="338">
      <c r="A239" s="379" t="n">
        <v>211</v>
      </c>
      <c r="B239" s="379" t="inlineStr">
        <is>
          <t>01.3.01.01-0001</t>
        </is>
      </c>
      <c r="C239" s="378" t="inlineStr">
        <is>
          <t>Бензин авиационный Б-70</t>
        </is>
      </c>
      <c r="D239" s="379" t="inlineStr">
        <is>
          <t>т</t>
        </is>
      </c>
      <c r="E239" s="321" t="n">
        <v>0.0005999999999999999</v>
      </c>
      <c r="F239" s="381" t="n">
        <v>4488.4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63.75" customFormat="1" customHeight="1" s="338">
      <c r="A240" s="379" t="n">
        <v>212</v>
      </c>
      <c r="B240" s="379" t="inlineStr">
        <is>
          <t>23.3.06.04-0011</t>
        </is>
      </c>
      <c r="C240" s="378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9" t="inlineStr">
        <is>
          <t>м</t>
        </is>
      </c>
      <c r="E240" s="321" t="n">
        <v>0.08749999999999999</v>
      </c>
      <c r="F240" s="381" t="n">
        <v>28.05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8">
      <c r="A241" s="379" t="n">
        <v>213</v>
      </c>
      <c r="B241" s="379" t="inlineStr">
        <is>
          <t>01.7.11.07-0035</t>
        </is>
      </c>
      <c r="C241" s="378" t="inlineStr">
        <is>
          <t>Электроды диаметром 4 мм Э46</t>
        </is>
      </c>
      <c r="D241" s="379" t="inlineStr">
        <is>
          <t>т</t>
        </is>
      </c>
      <c r="E241" s="321" t="n">
        <v>0.00019</v>
      </c>
      <c r="F241" s="381" t="n">
        <v>10749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8">
      <c r="A242" s="379" t="n">
        <v>214</v>
      </c>
      <c r="B242" s="379" t="inlineStr">
        <is>
          <t>04.1.02.05-0007</t>
        </is>
      </c>
      <c r="C242" s="378" t="inlineStr">
        <is>
          <t>Бетон тяжелый, класс В20 (М250)</t>
        </is>
      </c>
      <c r="D242" s="379" t="inlineStr">
        <is>
          <t>м3</t>
        </is>
      </c>
      <c r="E242" s="321" t="n">
        <v>0.0016</v>
      </c>
      <c r="F242" s="381" t="n">
        <v>665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8">
      <c r="A243" s="379" t="n">
        <v>215</v>
      </c>
      <c r="B243" s="379" t="inlineStr">
        <is>
          <t>14.5.09.11-0102</t>
        </is>
      </c>
      <c r="C243" s="378" t="inlineStr">
        <is>
          <t>Уайт-спирит</t>
        </is>
      </c>
      <c r="D243" s="379" t="inlineStr">
        <is>
          <t>кг</t>
        </is>
      </c>
      <c r="E243" s="321" t="n">
        <v>0.135</v>
      </c>
      <c r="F243" s="381" t="n">
        <v>6.67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8">
      <c r="A244" s="379" t="n">
        <v>216</v>
      </c>
      <c r="B244" s="379" t="inlineStr">
        <is>
          <t>14.4.02.04-0142</t>
        </is>
      </c>
      <c r="C244" s="378" t="inlineStr">
        <is>
          <t>Краски масляные земляные марки МА-0115 мумия, сурик железный</t>
        </is>
      </c>
      <c r="D244" s="379" t="inlineStr">
        <is>
          <t>кг</t>
        </is>
      </c>
      <c r="E244" s="321" t="n">
        <v>0.037</v>
      </c>
      <c r="F244" s="381" t="n">
        <v>15.12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8">
      <c r="A245" s="379" t="n">
        <v>217</v>
      </c>
      <c r="B245" s="379" t="inlineStr">
        <is>
          <t>08.3.11.01-0091</t>
        </is>
      </c>
      <c r="C245" s="378" t="inlineStr">
        <is>
          <t>Швеллеры № 40 из стали марки Ст0</t>
        </is>
      </c>
      <c r="D245" s="379" t="inlineStr">
        <is>
          <t>т</t>
        </is>
      </c>
      <c r="E245" s="321" t="n">
        <v>9.2e-05</v>
      </c>
      <c r="F245" s="381" t="n">
        <v>4920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51" customFormat="1" customHeight="1" s="338">
      <c r="A246" s="379" t="n">
        <v>218</v>
      </c>
      <c r="B246" s="379" t="inlineStr">
        <is>
          <t>07.2.07.12-0020</t>
        </is>
      </c>
      <c r="C246" s="37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9" t="inlineStr">
        <is>
          <t>т</t>
        </is>
      </c>
      <c r="E246" s="321" t="n">
        <v>4.8e-05</v>
      </c>
      <c r="F246" s="381" t="n">
        <v>7712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14.25" customFormat="1" customHeight="1" s="338">
      <c r="A247" s="379" t="n">
        <v>219</v>
      </c>
      <c r="B247" s="379" t="inlineStr">
        <is>
          <t>14.5.09.07-0029</t>
        </is>
      </c>
      <c r="C247" s="378" t="inlineStr">
        <is>
          <t>Растворитель марки Р-4</t>
        </is>
      </c>
      <c r="D247" s="379" t="inlineStr">
        <is>
          <t>т</t>
        </is>
      </c>
      <c r="E247" s="321" t="n">
        <v>2.9e-05</v>
      </c>
      <c r="F247" s="381" t="n">
        <v>9420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14.25" customFormat="1" customHeight="1" s="338">
      <c r="A248" s="379" t="n">
        <v>220</v>
      </c>
      <c r="B248" s="379" t="inlineStr">
        <is>
          <t>01.3.01.05-0009</t>
        </is>
      </c>
      <c r="C248" s="378" t="inlineStr">
        <is>
          <t>Парафины нефтяные твердые марки Т-1</t>
        </is>
      </c>
      <c r="D248" s="379" t="inlineStr">
        <is>
          <t>т</t>
        </is>
      </c>
      <c r="E248" s="321" t="n">
        <v>3e-05</v>
      </c>
      <c r="F248" s="381" t="n">
        <v>8105.71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8">
      <c r="A249" s="379" t="n">
        <v>221</v>
      </c>
      <c r="B249" s="379" t="inlineStr">
        <is>
          <t>14.4.01.01-0003</t>
        </is>
      </c>
      <c r="C249" s="378" t="inlineStr">
        <is>
          <t>Грунтовка ГФ-021 красно-коричневая</t>
        </is>
      </c>
      <c r="D249" s="379" t="inlineStr">
        <is>
          <t>т</t>
        </is>
      </c>
      <c r="E249" s="321" t="n">
        <v>1.5e-05</v>
      </c>
      <c r="F249" s="381" t="n">
        <v>15620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14.25" customFormat="1" customHeight="1" s="338">
      <c r="A250" s="379" t="n">
        <v>222</v>
      </c>
      <c r="B250" s="379" t="inlineStr">
        <is>
          <t>01.7.20.08-0071</t>
        </is>
      </c>
      <c r="C250" s="378" t="inlineStr">
        <is>
          <t>Канаты пеньковые пропитанные</t>
        </is>
      </c>
      <c r="D250" s="379" t="inlineStr">
        <is>
          <t>т</t>
        </is>
      </c>
      <c r="E250" s="321" t="n">
        <v>5e-06</v>
      </c>
      <c r="F250" s="381" t="n">
        <v>37900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25.5" customFormat="1" customHeight="1" s="338">
      <c r="A251" s="379" t="n">
        <v>223</v>
      </c>
      <c r="B251" s="379" t="inlineStr">
        <is>
          <t>14.2.06.03-0517</t>
        </is>
      </c>
      <c r="C251" s="378" t="inlineStr">
        <is>
          <t>Жидкость гидрофобизирующая Типром К люкс</t>
        </is>
      </c>
      <c r="D251" s="379" t="inlineStr">
        <is>
          <t>л</t>
        </is>
      </c>
      <c r="E251" s="321" t="n">
        <v>0.0025</v>
      </c>
      <c r="F251" s="381" t="n">
        <v>55.89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38.25" customFormat="1" customHeight="1" s="338">
      <c r="A252" s="379" t="n">
        <v>224</v>
      </c>
      <c r="B252" s="379" t="inlineStr">
        <is>
          <t>11.1.03.01-0077</t>
        </is>
      </c>
      <c r="C252" s="378" t="inlineStr">
        <is>
          <t>Бруски обрезные хвойных пород длиной 4-6,5 м, шириной 75-150 мм, толщиной 40-75 мм, I сорта</t>
        </is>
      </c>
      <c r="D252" s="379" t="inlineStr">
        <is>
          <t>м3</t>
        </is>
      </c>
      <c r="E252" s="321" t="n">
        <v>4.9e-05</v>
      </c>
      <c r="F252" s="381" t="n">
        <v>1700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63.75" customFormat="1" customHeight="1" s="338">
      <c r="A253" s="379" t="n">
        <v>225</v>
      </c>
      <c r="B253" s="379" t="inlineStr">
        <is>
          <t>08.2.02.11-0007</t>
        </is>
      </c>
      <c r="C253" s="37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9" t="inlineStr">
        <is>
          <t>10 м</t>
        </is>
      </c>
      <c r="E253" s="321" t="n">
        <v>0.0008899999999999999</v>
      </c>
      <c r="F253" s="381" t="n">
        <v>50.24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8">
      <c r="A254" s="379" t="n">
        <v>226</v>
      </c>
      <c r="B254" s="379" t="inlineStr">
        <is>
          <t>07.2.07.02-0001</t>
        </is>
      </c>
      <c r="C254" s="378" t="inlineStr">
        <is>
          <t>Кондуктор инвентарный металлический</t>
        </is>
      </c>
      <c r="D254" s="379" t="inlineStr">
        <is>
          <t>шт.</t>
        </is>
      </c>
      <c r="E254" s="321" t="n">
        <v>8.000000000000001e-05</v>
      </c>
      <c r="F254" s="381" t="n">
        <v>346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8">
      <c r="A255" s="379" t="n">
        <v>227</v>
      </c>
      <c r="B255" s="379" t="inlineStr">
        <is>
          <t>01.7.20.08-0051</t>
        </is>
      </c>
      <c r="C255" s="378" t="inlineStr">
        <is>
          <t>Ветошь</t>
        </is>
      </c>
      <c r="D255" s="379" t="inlineStr">
        <is>
          <t>кг</t>
        </is>
      </c>
      <c r="E255" s="321" t="n">
        <v>0.014696</v>
      </c>
      <c r="F255" s="381" t="n">
        <v>1.82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8">
      <c r="A256" s="379" t="n"/>
      <c r="B256" s="379" t="n"/>
      <c r="C256" s="378" t="inlineStr">
        <is>
          <t>Итого прочие материалы</t>
        </is>
      </c>
      <c r="D256" s="379" t="n"/>
      <c r="E256" s="321" t="n"/>
      <c r="F256" s="381" t="n"/>
      <c r="G256" s="323">
        <f>SUM(G114:G255)</f>
        <v/>
      </c>
      <c r="H256" s="316">
        <f>G256/$G$257</f>
        <v/>
      </c>
      <c r="I256" s="323" t="n"/>
      <c r="J256" s="323">
        <f>SUM(J114:J255)</f>
        <v/>
      </c>
    </row>
    <row r="257" ht="14.25" customFormat="1" customHeight="1" s="338">
      <c r="A257" s="379" t="n"/>
      <c r="B257" s="379" t="n"/>
      <c r="C257" s="368" t="inlineStr">
        <is>
          <t>Итого по разделу «Материалы»</t>
        </is>
      </c>
      <c r="D257" s="379" t="n"/>
      <c r="E257" s="380" t="n"/>
      <c r="F257" s="381" t="n"/>
      <c r="G257" s="323">
        <f>G113+G256</f>
        <v/>
      </c>
      <c r="H257" s="382">
        <f>G257/$G$257</f>
        <v/>
      </c>
      <c r="I257" s="323" t="n"/>
      <c r="J257" s="323">
        <f>J113+J256</f>
        <v/>
      </c>
    </row>
    <row r="258" ht="14.25" customFormat="1" customHeight="1" s="338">
      <c r="A258" s="379" t="n"/>
      <c r="B258" s="379" t="n"/>
      <c r="C258" s="378" t="inlineStr">
        <is>
          <t>ИТОГО ПО РМ</t>
        </is>
      </c>
      <c r="D258" s="379" t="n"/>
      <c r="E258" s="380" t="n"/>
      <c r="F258" s="381" t="n"/>
      <c r="G258" s="323">
        <f>G14+G89+G257</f>
        <v/>
      </c>
      <c r="H258" s="382" t="n"/>
      <c r="I258" s="323" t="n"/>
      <c r="J258" s="323">
        <f>J14+J89+J257</f>
        <v/>
      </c>
    </row>
    <row r="259" ht="14.25" customFormat="1" customHeight="1" s="338">
      <c r="A259" s="379" t="n"/>
      <c r="B259" s="379" t="n"/>
      <c r="C259" s="378" t="inlineStr">
        <is>
          <t>Накладные расходы</t>
        </is>
      </c>
      <c r="D259" s="220">
        <f>ROUND(G259/(G$16+$G$14),2)</f>
        <v/>
      </c>
      <c r="E259" s="380" t="n"/>
      <c r="F259" s="381" t="n"/>
      <c r="G259" s="323" t="n">
        <v>55564</v>
      </c>
      <c r="H259" s="382" t="n"/>
      <c r="I259" s="323" t="n"/>
      <c r="J259" s="323">
        <f>ROUND(D259*(J14+J16),2)</f>
        <v/>
      </c>
    </row>
    <row r="260" ht="14.25" customFormat="1" customHeight="1" s="338">
      <c r="A260" s="379" t="n"/>
      <c r="B260" s="379" t="n"/>
      <c r="C260" s="378" t="inlineStr">
        <is>
          <t>Сметная прибыль</t>
        </is>
      </c>
      <c r="D260" s="220">
        <f>ROUND(G260/(G$14+G$16),2)</f>
        <v/>
      </c>
      <c r="E260" s="380" t="n"/>
      <c r="F260" s="381" t="n"/>
      <c r="G260" s="323" t="n">
        <v>34134</v>
      </c>
      <c r="H260" s="382" t="n"/>
      <c r="I260" s="323" t="n"/>
      <c r="J260" s="323">
        <f>ROUND(D260*(J14+J16),2)</f>
        <v/>
      </c>
    </row>
    <row r="261" ht="14.25" customFormat="1" customHeight="1" s="338">
      <c r="A261" s="379" t="n"/>
      <c r="B261" s="379" t="n"/>
      <c r="C261" s="378" t="inlineStr">
        <is>
          <t>Итого СМР (с НР и СП)</t>
        </is>
      </c>
      <c r="D261" s="379" t="n"/>
      <c r="E261" s="380" t="n"/>
      <c r="F261" s="381" t="n"/>
      <c r="G261" s="323">
        <f>G14+G89+G257+G259+G260</f>
        <v/>
      </c>
      <c r="H261" s="382" t="n"/>
      <c r="I261" s="323" t="n"/>
      <c r="J261" s="323">
        <f>J14+J89+J257+J259+J260</f>
        <v/>
      </c>
    </row>
    <row r="262" ht="14.25" customFormat="1" customHeight="1" s="338">
      <c r="A262" s="379" t="n"/>
      <c r="B262" s="379" t="n"/>
      <c r="C262" s="378" t="inlineStr">
        <is>
          <t>ВСЕГО СМР + ОБОРУДОВАНИЕ</t>
        </is>
      </c>
      <c r="D262" s="379" t="n"/>
      <c r="E262" s="380" t="n"/>
      <c r="F262" s="381" t="n"/>
      <c r="G262" s="323">
        <f>G261+G97</f>
        <v/>
      </c>
      <c r="H262" s="382" t="n"/>
      <c r="I262" s="323" t="n"/>
      <c r="J262" s="323">
        <f>J261+J97</f>
        <v/>
      </c>
    </row>
    <row r="263" ht="34.5" customFormat="1" customHeight="1" s="338">
      <c r="A263" s="379" t="n"/>
      <c r="B263" s="379" t="n"/>
      <c r="C263" s="378" t="inlineStr">
        <is>
          <t>ИТОГО ПОКАЗАТЕЛЬ НА ЕД. ИЗМ.</t>
        </is>
      </c>
      <c r="D263" s="379" t="inlineStr">
        <is>
          <t>1 ячейка</t>
        </is>
      </c>
      <c r="E263" s="380" t="n">
        <v>1</v>
      </c>
      <c r="F263" s="381" t="n"/>
      <c r="G263" s="323">
        <f>G262/E263</f>
        <v/>
      </c>
      <c r="H263" s="382" t="n"/>
      <c r="I263" s="323" t="n"/>
      <c r="J263" s="323">
        <f>J262/E263</f>
        <v/>
      </c>
    </row>
    <row r="265" ht="14.25" customFormat="1" customHeight="1" s="338">
      <c r="A265" s="331" t="inlineStr">
        <is>
          <t>Составил ______________________    А.П. Николаева</t>
        </is>
      </c>
    </row>
    <row r="266" ht="14.25" customFormat="1" customHeight="1" s="338">
      <c r="A266" s="339" t="inlineStr">
        <is>
          <t xml:space="preserve">                         (подпись, инициалы, фамилия)</t>
        </is>
      </c>
    </row>
    <row r="267" ht="14.25" customFormat="1" customHeight="1" s="338">
      <c r="A267" s="331" t="n"/>
    </row>
    <row r="268" ht="14.25" customFormat="1" customHeight="1" s="338">
      <c r="A268" s="331" t="inlineStr">
        <is>
          <t>Проверил ______________________        А.В. Костянецкая</t>
        </is>
      </c>
    </row>
    <row r="269" ht="14.25" customFormat="1" customHeight="1" s="338">
      <c r="A269" s="339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C22" sqref="C22:D22"/>
    </sheetView>
  </sheetViews>
  <sheetFormatPr baseColWidth="8" defaultRowHeight="15"/>
  <cols>
    <col width="5.7109375" customWidth="1" style="326" min="1" max="1"/>
    <col width="17.710937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92" t="inlineStr">
        <is>
          <t>Приложение №6</t>
        </is>
      </c>
    </row>
    <row r="2" ht="21.75" customHeight="1" s="326">
      <c r="A2" s="392" t="n"/>
      <c r="B2" s="392" t="n"/>
      <c r="C2" s="392" t="n"/>
      <c r="D2" s="392" t="n"/>
      <c r="E2" s="392" t="n"/>
      <c r="F2" s="392" t="n"/>
      <c r="G2" s="392" t="n"/>
    </row>
    <row r="3">
      <c r="A3" s="347" t="inlineStr">
        <is>
          <t>Расчет стоимости оборудования</t>
        </is>
      </c>
    </row>
    <row r="4" ht="25.5" customHeight="1" s="326">
      <c r="A4" s="350" t="inlineStr">
        <is>
          <t xml:space="preserve">Наименование разрабатываемого показателя УНЦ — Ячейка двухобмоточного трансформатора Т220/НН, мощность 32 МВА 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.2" customHeight="1" s="326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9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26">
      <c r="A9" s="268" t="n"/>
      <c r="B9" s="378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6">
      <c r="A10" s="379" t="n"/>
      <c r="B10" s="368" t="n"/>
      <c r="C10" s="378" t="inlineStr">
        <is>
          <t>ИТОГО ИНЖЕНЕРНОЕ ОБОРУДОВАНИЕ</t>
        </is>
      </c>
      <c r="D10" s="368" t="n"/>
      <c r="E10" s="148" t="n"/>
      <c r="F10" s="381" t="n"/>
      <c r="G10" s="381" t="n">
        <v>0</v>
      </c>
    </row>
    <row r="11">
      <c r="A11" s="379" t="n"/>
      <c r="B11" s="378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6">
      <c r="A12" s="379" t="n">
        <v>1</v>
      </c>
      <c r="B12" s="378">
        <f>'Прил.5 Расчет СМР и ОБ'!B92</f>
        <v/>
      </c>
      <c r="C12" s="378">
        <f>'Прил.5 Расчет СМР и ОБ'!C92</f>
        <v/>
      </c>
      <c r="D12" s="379">
        <f>'Прил.5 Расчет СМР и ОБ'!D92</f>
        <v/>
      </c>
      <c r="E12" s="321">
        <f>'Прил.5 Расчет СМР и ОБ'!E92</f>
        <v/>
      </c>
      <c r="F12" s="381">
        <f>'Прил.5 Расчет СМР и ОБ'!F92</f>
        <v/>
      </c>
      <c r="G12" s="323">
        <f>ROUND(E12*F12,2)</f>
        <v/>
      </c>
    </row>
    <row r="13" ht="33" customHeight="1" s="326">
      <c r="A13" s="379" t="n">
        <v>3</v>
      </c>
      <c r="B13" s="378">
        <f>'Прил.5 Расчет СМР и ОБ'!B94</f>
        <v/>
      </c>
      <c r="C13" s="378">
        <f>'Прил.5 Расчет СМР и ОБ'!C94</f>
        <v/>
      </c>
      <c r="D13" s="379">
        <f>'Прил.5 Расчет СМР и ОБ'!D94</f>
        <v/>
      </c>
      <c r="E13" s="321">
        <f>'Прил.5 Расчет СМР и ОБ'!E94</f>
        <v/>
      </c>
      <c r="F13" s="381">
        <f>'Прил.5 Расчет СМР и ОБ'!F94</f>
        <v/>
      </c>
      <c r="G13" s="323">
        <f>ROUND(E13*F13,2)</f>
        <v/>
      </c>
    </row>
    <row r="14" ht="33" customHeight="1" s="326">
      <c r="A14" s="379" t="n">
        <v>4</v>
      </c>
      <c r="B14" s="378">
        <f>'Прил.5 Расчет СМР и ОБ'!B95</f>
        <v/>
      </c>
      <c r="C14" s="378">
        <f>'Прил.5 Расчет СМР и ОБ'!C95</f>
        <v/>
      </c>
      <c r="D14" s="379">
        <f>'Прил.5 Расчет СМР и ОБ'!D95</f>
        <v/>
      </c>
      <c r="E14" s="321">
        <f>'Прил.5 Расчет СМР и ОБ'!E95</f>
        <v/>
      </c>
      <c r="F14" s="381">
        <f>'Прил.5 Расчет СМР и ОБ'!F95</f>
        <v/>
      </c>
      <c r="G14" s="323">
        <f>ROUND(E14*F14,2)</f>
        <v/>
      </c>
    </row>
    <row r="15" ht="25.5" customHeight="1" s="326">
      <c r="A15" s="379" t="n"/>
      <c r="B15" s="378" t="n"/>
      <c r="C15" s="378" t="inlineStr">
        <is>
          <t>ИТОГО ТЕХНОЛОГИЧЕСКОЕ ОБОРУДОВАНИЕ</t>
        </is>
      </c>
      <c r="D15" s="378" t="n"/>
      <c r="E15" s="396" t="n"/>
      <c r="F15" s="381" t="n"/>
      <c r="G15" s="323">
        <f>SUM(G12:G14)</f>
        <v/>
      </c>
    </row>
    <row r="16" ht="19.5" customHeight="1" s="326">
      <c r="A16" s="379" t="n"/>
      <c r="B16" s="378" t="n"/>
      <c r="C16" s="378" t="inlineStr">
        <is>
          <t>Всего по разделу «Оборудование»</t>
        </is>
      </c>
      <c r="D16" s="378" t="n"/>
      <c r="E16" s="396" t="n"/>
      <c r="F16" s="381" t="n"/>
      <c r="G16" s="323">
        <f>G10+G15</f>
        <v/>
      </c>
    </row>
    <row r="17">
      <c r="A17" s="336" t="n"/>
      <c r="B17" s="337" t="n"/>
      <c r="C17" s="336" t="n"/>
      <c r="D17" s="336" t="n"/>
      <c r="E17" s="336" t="n"/>
      <c r="F17" s="336" t="n"/>
      <c r="G17" s="336" t="n"/>
    </row>
    <row r="18">
      <c r="A18" s="331" t="inlineStr">
        <is>
          <t>Составил ______________________    А.П. Николаева</t>
        </is>
      </c>
      <c r="B18" s="338" t="n"/>
      <c r="C18" s="338" t="n"/>
      <c r="D18" s="336" t="n"/>
      <c r="E18" s="336" t="n"/>
      <c r="F18" s="336" t="n"/>
      <c r="G18" s="336" t="n"/>
    </row>
    <row r="19">
      <c r="A19" s="339" t="inlineStr">
        <is>
          <t xml:space="preserve">                         (подпись, инициалы, фамилия)</t>
        </is>
      </c>
      <c r="B19" s="338" t="n"/>
      <c r="C19" s="338" t="n"/>
      <c r="D19" s="336" t="n"/>
      <c r="E19" s="336" t="n"/>
      <c r="F19" s="336" t="n"/>
      <c r="G19" s="336" t="n"/>
    </row>
    <row r="20">
      <c r="A20" s="331" t="n"/>
      <c r="B20" s="338" t="n"/>
      <c r="C20" s="338" t="n"/>
      <c r="D20" s="336" t="n"/>
      <c r="E20" s="336" t="n"/>
      <c r="F20" s="336" t="n"/>
      <c r="G20" s="336" t="n"/>
    </row>
    <row r="21">
      <c r="A21" s="331" t="inlineStr">
        <is>
          <t>Проверил ______________________        А.В. Костянецкая</t>
        </is>
      </c>
      <c r="B21" s="338" t="n"/>
      <c r="C21" s="338" t="n"/>
      <c r="D21" s="336" t="n"/>
      <c r="E21" s="336" t="n"/>
      <c r="F21" s="336" t="n"/>
      <c r="G21" s="336" t="n"/>
    </row>
    <row r="22">
      <c r="A22" s="339" t="inlineStr">
        <is>
          <t xml:space="preserve">                        (подпись, инициалы, фамилия)</t>
        </is>
      </c>
      <c r="B22" s="338" t="n"/>
      <c r="C22" s="338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6" sqref="D26"/>
    </sheetView>
  </sheetViews>
  <sheetFormatPr baseColWidth="8" defaultColWidth="8.85546875" defaultRowHeight="15"/>
  <cols>
    <col width="14.42578125" customWidth="1" style="326" min="1" max="1"/>
    <col width="29.7109375" customWidth="1" style="326" min="2" max="2"/>
    <col width="39.140625" customWidth="1" style="326" min="3" max="3"/>
    <col width="44.7109375" customWidth="1" style="326" min="4" max="4"/>
    <col width="8.85546875" customWidth="1" style="326" min="5" max="5"/>
  </cols>
  <sheetData>
    <row r="1">
      <c r="B1" s="331" t="n"/>
      <c r="C1" s="331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26">
      <c r="A3" s="347" t="inlineStr">
        <is>
          <t>Расчет показателя УНЦ</t>
        </is>
      </c>
    </row>
    <row r="4" ht="24.75" customHeight="1" s="326">
      <c r="A4" s="347" t="n"/>
      <c r="B4" s="347" t="n"/>
      <c r="C4" s="347" t="n"/>
      <c r="D4" s="347" t="n"/>
    </row>
    <row r="5" ht="24.6" customHeight="1" s="326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ОБ'!D6:J6</f>
        <v/>
      </c>
    </row>
    <row r="6" ht="19.9" customHeight="1" s="326">
      <c r="A6" s="350" t="inlineStr">
        <is>
          <t>Единица измерения  — 1 ячейка</t>
        </is>
      </c>
      <c r="D6" s="350" t="n"/>
    </row>
    <row r="7">
      <c r="A7" s="331" t="n"/>
      <c r="B7" s="331" t="n"/>
      <c r="C7" s="331" t="n"/>
      <c r="D7" s="331" t="n"/>
    </row>
    <row r="8" ht="14.45" customHeight="1" s="326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26">
      <c r="A9" s="445" t="n"/>
      <c r="B9" s="445" t="n"/>
      <c r="C9" s="445" t="n"/>
      <c r="D9" s="445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326">
      <c r="A11" s="379" t="inlineStr">
        <is>
          <t>Т4-01-1</t>
        </is>
      </c>
      <c r="B11" s="379" t="inlineStr">
        <is>
          <t>УНЦ ячейки трансформатора 35-500 кВ</t>
        </is>
      </c>
      <c r="C11" s="333">
        <f>D5</f>
        <v/>
      </c>
      <c r="D11" s="334">
        <f>'Прил.4 РМ'!C41/1000</f>
        <v/>
      </c>
      <c r="E11" s="335" t="n"/>
    </row>
    <row r="12">
      <c r="A12" s="336" t="n"/>
      <c r="B12" s="337" t="n"/>
      <c r="C12" s="336" t="n"/>
      <c r="D12" s="336" t="n"/>
    </row>
    <row r="13">
      <c r="A13" s="331" t="inlineStr">
        <is>
          <t>Составил ______________________      А.П. Николаева</t>
        </is>
      </c>
      <c r="B13" s="338" t="n"/>
      <c r="C13" s="338" t="n"/>
      <c r="D13" s="336" t="n"/>
    </row>
    <row r="14">
      <c r="A14" s="339" t="inlineStr">
        <is>
          <t xml:space="preserve">                         (подпись, инициалы, фамилия)</t>
        </is>
      </c>
      <c r="B14" s="338" t="n"/>
      <c r="C14" s="338" t="n"/>
      <c r="D14" s="336" t="n"/>
    </row>
    <row r="15">
      <c r="A15" s="331" t="n"/>
      <c r="B15" s="338" t="n"/>
      <c r="C15" s="338" t="n"/>
      <c r="D15" s="336" t="n"/>
    </row>
    <row r="16">
      <c r="A16" s="331" t="inlineStr">
        <is>
          <t>Проверил ______________________        А.В. Костянецкая</t>
        </is>
      </c>
      <c r="B16" s="338" t="n"/>
      <c r="C16" s="338" t="n"/>
      <c r="D16" s="336" t="n"/>
    </row>
    <row r="17">
      <c r="A17" s="339" t="inlineStr">
        <is>
          <t xml:space="preserve">                        (подпись, инициалы, фамилия)</t>
        </is>
      </c>
      <c r="B17" s="338" t="n"/>
      <c r="C17" s="338" t="n"/>
      <c r="D17" s="33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7" t="inlineStr">
        <is>
          <t>Приложение № 10</t>
        </is>
      </c>
    </row>
    <row r="5" ht="18.75" customHeight="1" s="326">
      <c r="B5" s="189" t="n"/>
    </row>
    <row r="6" ht="15.75" customHeight="1" s="326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6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6">
      <c r="B10" s="362" t="n">
        <v>1</v>
      </c>
      <c r="C10" s="362" t="n">
        <v>2</v>
      </c>
      <c r="D10" s="362" t="n">
        <v>3</v>
      </c>
    </row>
    <row r="11" ht="45" customHeight="1" s="326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6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6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6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26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6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6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6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26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26">
      <c r="B20" s="283" t="n"/>
    </row>
    <row r="21" ht="18.75" customHeight="1" s="326">
      <c r="B21" s="283" t="n"/>
    </row>
    <row r="22" ht="18.75" customHeight="1" s="326">
      <c r="B22" s="283" t="n"/>
    </row>
    <row r="23" ht="18.75" customHeight="1" s="326">
      <c r="B23" s="283" t="n"/>
    </row>
    <row r="26">
      <c r="B26" s="331" t="inlineStr">
        <is>
          <t>Составил ______________________        Е.А. Князева</t>
        </is>
      </c>
      <c r="C26" s="338" t="n"/>
    </row>
    <row r="27">
      <c r="B27" s="339" t="inlineStr">
        <is>
          <t xml:space="preserve">                         (подпись, инициалы, фамилия)</t>
        </is>
      </c>
      <c r="C27" s="338" t="n"/>
    </row>
    <row r="28">
      <c r="B28" s="331" t="n"/>
      <c r="C28" s="338" t="n"/>
    </row>
    <row r="29">
      <c r="B29" s="331" t="inlineStr">
        <is>
          <t>Проверил ______________________        А.В. Костянецкая</t>
        </is>
      </c>
      <c r="C29" s="338" t="n"/>
    </row>
    <row r="30">
      <c r="B30" s="339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5" sqref="J5:K5"/>
    </sheetView>
  </sheetViews>
  <sheetFormatPr baseColWidth="8" defaultColWidth="9.140625" defaultRowHeight="15"/>
  <cols>
    <col width="9.140625" customWidth="1" style="326" min="1" max="1"/>
    <col width="44.85546875" customWidth="1" style="326" min="2" max="2"/>
    <col width="13" customWidth="1" style="326" min="3" max="3"/>
    <col width="22.85546875" customWidth="1" style="326" min="4" max="4"/>
    <col width="21.7109375" customWidth="1" style="326" min="5" max="5"/>
    <col width="43.85546875" customWidth="1" style="326" min="6" max="6"/>
    <col width="9.140625" customWidth="1" style="326" min="7" max="7"/>
  </cols>
  <sheetData>
    <row r="2" ht="17.45" customHeight="1" s="32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6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6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9" t="n">
        <v>1</v>
      </c>
      <c r="F9" s="180" t="n"/>
      <c r="G9" s="182" t="n"/>
    </row>
    <row r="10" ht="15.75" customHeight="1" s="326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32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6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6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2025-01-24T12:17:22Z</dcterms:modified>
  <cp:lastModifiedBy>REDMIBOOK</cp:lastModifiedBy>
  <cp:lastPrinted>2023-11-29T05:53:42Z</cp:lastPrinted>
</cp:coreProperties>
</file>