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30" sqref="C30"/>
    </sheetView>
  </sheetViews>
  <sheetFormatPr baseColWidth="8" defaultColWidth="9.140625" defaultRowHeight="15.75"/>
  <cols>
    <col width="9.140625" customWidth="1" style="327" min="1" max="2"/>
    <col width="51.570312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.2" customHeight="1" s="324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75" t="n"/>
      <c r="C6" s="275" t="n"/>
      <c r="D6" s="275" t="n"/>
    </row>
    <row r="7" ht="64.5" customHeight="1" s="324">
      <c r="B7" s="350" t="inlineStr">
        <is>
          <t>Наименование разрабатываемого показателя УНЦ - Ячейка двухобмоточного трансформатора Т35/НН, мощность 50 МВА</t>
        </is>
      </c>
    </row>
    <row r="8" ht="31.7" customHeight="1" s="324">
      <c r="B8" s="350" t="inlineStr">
        <is>
          <t>Сопоставимый уровень цен: 1 кв. 2016 г.</t>
        </is>
      </c>
    </row>
    <row r="9" ht="15.75" customHeight="1" s="324">
      <c r="B9" s="350" t="inlineStr">
        <is>
          <t>Единица измерения  — 1 ячейка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50" t="n"/>
    </row>
    <row r="12" ht="96.75" customHeight="1" s="324">
      <c r="B12" s="353" t="n">
        <v>1</v>
      </c>
      <c r="C12" s="337" t="inlineStr">
        <is>
          <t>Наименование объекта-представителя</t>
        </is>
      </c>
      <c r="D12" s="353" t="inlineStr">
        <is>
          <t>ПС 500 кВ Усть-Кут (МЭС Сибири)</t>
        </is>
      </c>
    </row>
    <row r="13">
      <c r="B13" s="353" t="n">
        <v>2</v>
      </c>
      <c r="C13" s="337" t="inlineStr">
        <is>
          <t>Наименование субъекта Российской Федерации</t>
        </is>
      </c>
      <c r="D13" s="353" t="inlineStr">
        <is>
          <t>Иркутская область</t>
        </is>
      </c>
    </row>
    <row r="14">
      <c r="B14" s="353" t="n">
        <v>3</v>
      </c>
      <c r="C14" s="337" t="inlineStr">
        <is>
          <t>Климатический район и подрайон</t>
        </is>
      </c>
      <c r="D14" s="353" t="inlineStr">
        <is>
          <t>IД</t>
        </is>
      </c>
    </row>
    <row r="15">
      <c r="B15" s="353" t="n">
        <v>4</v>
      </c>
      <c r="C15" s="337" t="inlineStr">
        <is>
          <t>Мощность объекта</t>
        </is>
      </c>
      <c r="D15" s="353" t="n">
        <v>1</v>
      </c>
    </row>
    <row r="16" ht="116.45" customHeight="1" s="324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Трансформатор ТДНС-50000/35/10 У1</t>
        </is>
      </c>
    </row>
    <row r="17" ht="79.5" customHeight="1" s="324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9">
        <f>SUM(D18:D21)</f>
        <v/>
      </c>
      <c r="E17" s="274" t="n"/>
    </row>
    <row r="18">
      <c r="B18" s="249" t="inlineStr">
        <is>
          <t>6.1</t>
        </is>
      </c>
      <c r="C18" s="337" t="inlineStr">
        <is>
          <t>строительно-монтажные работы</t>
        </is>
      </c>
      <c r="D18" s="299" t="n">
        <v>2489.9</v>
      </c>
    </row>
    <row r="19" ht="15.75" customHeight="1" s="324">
      <c r="B19" s="249" t="inlineStr">
        <is>
          <t>6.2</t>
        </is>
      </c>
      <c r="C19" s="337" t="inlineStr">
        <is>
          <t>оборудование и инвентарь</t>
        </is>
      </c>
      <c r="D19" s="299" t="n">
        <v>8697.27</v>
      </c>
    </row>
    <row r="20" ht="16.5" customHeight="1" s="324">
      <c r="B20" s="249" t="inlineStr">
        <is>
          <t>6.3</t>
        </is>
      </c>
      <c r="C20" s="337" t="inlineStr">
        <is>
          <t>пусконаладочные работы</t>
        </is>
      </c>
      <c r="D20" s="299">
        <f>ROUND(D19*7%*0.8,2)</f>
        <v/>
      </c>
    </row>
    <row r="21" ht="35.45" customHeight="1" s="324">
      <c r="B21" s="249" t="inlineStr">
        <is>
          <t>6.4</t>
        </is>
      </c>
      <c r="C21" s="248" t="inlineStr">
        <is>
          <t>прочие и лимитированные затраты</t>
        </is>
      </c>
      <c r="D21" s="299">
        <f>D18*3.9%+(D18+D18*3.9%)*4.3%</f>
        <v/>
      </c>
    </row>
    <row r="22">
      <c r="B22" s="353" t="n">
        <v>7</v>
      </c>
      <c r="C22" s="248" t="inlineStr">
        <is>
          <t>Сопоставимый уровень цен</t>
        </is>
      </c>
      <c r="D22" s="335" t="inlineStr">
        <is>
          <t>1 кв. 2016 г.</t>
        </is>
      </c>
      <c r="E22" s="246" t="n"/>
    </row>
    <row r="23" ht="123" customHeight="1" s="324">
      <c r="B23" s="353" t="n">
        <v>8</v>
      </c>
      <c r="C23" s="2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9">
        <f>D17</f>
        <v/>
      </c>
      <c r="E23" s="274" t="n"/>
    </row>
    <row r="24" ht="60.75" customHeight="1" s="324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9">
        <f>D23/D15</f>
        <v/>
      </c>
      <c r="E24" s="246" t="n"/>
    </row>
    <row r="25" ht="48.2" customHeight="1" s="324">
      <c r="B25" s="353" t="n">
        <v>10</v>
      </c>
      <c r="C25" s="337" t="inlineStr">
        <is>
          <t>Примечание</t>
        </is>
      </c>
      <c r="D25" s="353" t="n"/>
    </row>
    <row r="26">
      <c r="B26" s="244" t="n"/>
      <c r="C26" s="243" t="n"/>
      <c r="D26" s="243" t="n"/>
    </row>
    <row r="27" ht="37.5" customHeight="1" s="324">
      <c r="B27" s="242" t="n"/>
    </row>
    <row r="28">
      <c r="B28" s="327" t="inlineStr">
        <is>
          <t>Составил ______________________    А.П. Николаева</t>
        </is>
      </c>
    </row>
    <row r="29">
      <c r="B29" s="242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2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42578125" customWidth="1" style="327" min="1" max="1"/>
    <col width="9.140625" customWidth="1" style="327" min="2" max="2"/>
    <col width="35.42578125" customWidth="1" style="327" min="3" max="3"/>
    <col width="13.85546875" customWidth="1" style="327" min="4" max="4"/>
    <col width="24.85546875" customWidth="1" style="327" min="5" max="5"/>
    <col width="15.42578125" customWidth="1" style="327" min="6" max="6"/>
    <col width="14.85546875" customWidth="1" style="327" min="7" max="7"/>
    <col width="16.5703125" customWidth="1" style="327" min="8" max="8"/>
    <col width="13" customWidth="1" style="327" min="9" max="10"/>
    <col width="18" customWidth="1" style="327" min="11" max="11"/>
    <col width="9.140625" customWidth="1" style="327" min="12" max="12"/>
  </cols>
  <sheetData>
    <row r="3">
      <c r="B3" s="348" t="inlineStr">
        <is>
          <t>Приложение № 2</t>
        </is>
      </c>
      <c r="K3" s="242" t="n"/>
    </row>
    <row r="4">
      <c r="B4" s="349" t="inlineStr">
        <is>
          <t xml:space="preserve">Расчет стоимости основных видов работ для выбора объекта-представителя </t>
        </is>
      </c>
    </row>
    <row r="5">
      <c r="B5" s="251" t="n"/>
      <c r="C5" s="251" t="n"/>
      <c r="D5" s="251" t="n"/>
      <c r="E5" s="251" t="n"/>
      <c r="F5" s="251" t="n"/>
      <c r="G5" s="251" t="n"/>
      <c r="H5" s="251" t="n"/>
      <c r="I5" s="251" t="n"/>
      <c r="J5" s="251" t="n"/>
      <c r="K5" s="251" t="n"/>
    </row>
    <row r="6" ht="29.25" customHeight="1" s="324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4">
      <c r="B8" s="276" t="n"/>
    </row>
    <row r="9" ht="15.75" customHeight="1" s="324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</row>
    <row r="10" ht="15.75" customHeight="1" s="324">
      <c r="B10" s="438" t="n"/>
      <c r="C10" s="438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1 кв. 2016г., тыс. руб.</t>
        </is>
      </c>
      <c r="G10" s="436" t="n"/>
      <c r="H10" s="436" t="n"/>
      <c r="I10" s="436" t="n"/>
      <c r="J10" s="437" t="n"/>
    </row>
    <row r="11" ht="31.5" customHeight="1" s="324">
      <c r="B11" s="439" t="n"/>
      <c r="C11" s="439" t="n"/>
      <c r="D11" s="439" t="n"/>
      <c r="E11" s="439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84" customHeight="1" s="324">
      <c r="B12" s="353" t="n">
        <v>1</v>
      </c>
      <c r="C12" s="353" t="inlineStr">
        <is>
          <t>Трансформатор ТДНС-50000/35/10 У1</t>
        </is>
      </c>
      <c r="D12" s="336" t="inlineStr">
        <is>
          <t>02-07-01</t>
        </is>
      </c>
      <c r="E12" s="337" t="inlineStr">
        <is>
          <t>Конструктивные решения  Фундамент под установку силового трансформатора Т1 (Т1) ПС 500 кВ Усть-Кут</t>
        </is>
      </c>
      <c r="F12" s="338">
        <f>76.971*7.54</f>
        <v/>
      </c>
      <c r="G12" s="338" t="n"/>
      <c r="H12" s="338" t="n"/>
      <c r="I12" s="338" t="n"/>
      <c r="J12" s="338">
        <f>SUM(F12:I12)</f>
        <v/>
      </c>
    </row>
    <row r="13" ht="81.59999999999999" customHeight="1" s="324">
      <c r="B13" s="439" t="n"/>
      <c r="C13" s="439" t="n"/>
      <c r="D13" s="336" t="inlineStr">
        <is>
          <t>02-07-02</t>
        </is>
      </c>
      <c r="E13" s="337" t="inlineStr">
        <is>
          <t>Приобретение и монтаж оборудования. Силовой трансформатор Т1 (Т1) ПС 500 кВ Усть-Кут</t>
        </is>
      </c>
      <c r="F13" s="338" t="n"/>
      <c r="G13" s="338">
        <f>253255*7.54/1000</f>
        <v/>
      </c>
      <c r="H13" s="338">
        <f>2032072.4*4.28/1000</f>
        <v/>
      </c>
      <c r="I13" s="338" t="n"/>
      <c r="J13" s="338">
        <f>SUM(F13:I13)</f>
        <v/>
      </c>
    </row>
    <row r="14" ht="19.15" customHeight="1" s="324">
      <c r="B14" s="356" t="inlineStr">
        <is>
          <t>Всего по объекту:</t>
        </is>
      </c>
      <c r="C14" s="440" t="n"/>
      <c r="D14" s="440" t="n"/>
      <c r="E14" s="441" t="n"/>
      <c r="F14" s="339">
        <f>SUM(F12:F13)</f>
        <v/>
      </c>
      <c r="G14" s="339">
        <f>SUM(G12:G13)</f>
        <v/>
      </c>
      <c r="H14" s="339">
        <f>SUM(H12:H13)</f>
        <v/>
      </c>
      <c r="I14" s="339">
        <f>SUM(I12:I13)</f>
        <v/>
      </c>
      <c r="J14" s="339">
        <f>SUM(J12:J13)</f>
        <v/>
      </c>
    </row>
    <row r="15" ht="15.75" customHeight="1" s="324">
      <c r="B15" s="352" t="inlineStr">
        <is>
          <t>Всего по объекту в сопоставимом уровне цен 1 кв. 2016г:</t>
        </is>
      </c>
      <c r="C15" s="436" t="n"/>
      <c r="D15" s="436" t="n"/>
      <c r="E15" s="437" t="n"/>
      <c r="F15" s="340">
        <f>F14</f>
        <v/>
      </c>
      <c r="G15" s="340">
        <f>G14</f>
        <v/>
      </c>
      <c r="H15" s="340">
        <f>H14</f>
        <v/>
      </c>
      <c r="I15" s="340">
        <f>I14</f>
        <v/>
      </c>
      <c r="J15" s="340">
        <f>J14</f>
        <v/>
      </c>
    </row>
    <row r="16" ht="15" customHeight="1" s="324"/>
    <row r="17" ht="15" customHeight="1" s="324"/>
    <row r="18" ht="15" customHeight="1" s="324"/>
    <row r="19" ht="15" customHeight="1" s="324">
      <c r="C19" s="331" t="inlineStr">
        <is>
          <t>Составил ______________________     А.П. Николаева</t>
        </is>
      </c>
      <c r="D19" s="332" t="n"/>
      <c r="E19" s="332" t="n"/>
    </row>
    <row r="20" ht="15" customHeight="1" s="324">
      <c r="C20" s="334" t="inlineStr">
        <is>
          <t xml:space="preserve">                         (подпись, инициалы, фамилия)</t>
        </is>
      </c>
      <c r="D20" s="332" t="n"/>
      <c r="E20" s="332" t="n"/>
    </row>
    <row r="21" ht="15" customHeight="1" s="324">
      <c r="C21" s="331" t="n"/>
      <c r="D21" s="332" t="n"/>
      <c r="E21" s="332" t="n"/>
    </row>
    <row r="22" ht="15" customHeight="1" s="324">
      <c r="C22" s="331" t="inlineStr">
        <is>
          <t>Проверил ______________________        А.В. Костянецкая</t>
        </is>
      </c>
      <c r="D22" s="332" t="n"/>
      <c r="E22" s="332" t="n"/>
    </row>
    <row r="23" ht="15" customHeight="1" s="324">
      <c r="C23" s="334" t="inlineStr">
        <is>
          <t xml:space="preserve">                        (подпись, инициалы, фамилия)</t>
        </is>
      </c>
      <c r="D23" s="332" t="n"/>
      <c r="E23" s="332" t="n"/>
    </row>
    <row r="24" ht="15" customHeight="1" s="324"/>
    <row r="25" ht="15" customHeight="1" s="324"/>
    <row r="26" ht="15" customHeight="1" s="324"/>
    <row r="27" ht="15" customHeight="1" s="324"/>
    <row r="28" ht="15" customHeight="1" s="324"/>
    <row r="29" ht="15" customHeight="1" s="324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56" zoomScale="55" zoomScaleSheetLayoutView="55" workbookViewId="0">
      <selection activeCell="G247" sqref="G247"/>
    </sheetView>
  </sheetViews>
  <sheetFormatPr baseColWidth="8" defaultColWidth="9.140625" defaultRowHeight="15.75"/>
  <cols>
    <col width="9.140625" customWidth="1" style="327" min="1" max="1"/>
    <col width="12.42578125" customWidth="1" style="327" min="2" max="2"/>
    <col width="22.42578125" customWidth="1" style="327" min="3" max="3"/>
    <col width="49.5703125" customWidth="1" style="327" min="4" max="4"/>
    <col width="10.140625" customWidth="1" style="327" min="5" max="5"/>
    <col width="20.5703125" customWidth="1" style="327" min="6" max="6"/>
    <col width="20" customWidth="1" style="327" min="7" max="7"/>
    <col width="16.570312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 s="324">
      <c r="A2" s="327" t="n"/>
      <c r="B2" s="327" t="n"/>
      <c r="C2" s="327" t="n"/>
      <c r="D2" s="327" t="n"/>
      <c r="E2" s="327" t="n"/>
      <c r="F2" s="327" t="n"/>
      <c r="G2" s="327" t="n"/>
      <c r="H2" s="327" t="n"/>
      <c r="I2" s="327" t="n"/>
      <c r="J2" s="327" t="n"/>
      <c r="K2" s="327" t="n"/>
      <c r="L2" s="327" t="n"/>
    </row>
    <row r="3">
      <c r="A3" s="348" t="inlineStr">
        <is>
          <t xml:space="preserve">Приложение № 3 </t>
        </is>
      </c>
    </row>
    <row r="4">
      <c r="A4" s="349" t="inlineStr">
        <is>
          <t>Объектная ресурсная ведомость</t>
        </is>
      </c>
    </row>
    <row r="5" ht="18.75" customHeight="1" s="324">
      <c r="A5" s="296" t="n"/>
      <c r="B5" s="296" t="n"/>
      <c r="C5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57" t="inlineStr">
        <is>
          <t>Наименование разрабатываемого показателя УНЦ -  Ячейка двухобмоточного трансформатора Т35/НН, мощность 50 МВА</t>
        </is>
      </c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24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37" t="n"/>
    </row>
    <row r="10" ht="40.7" customHeight="1" s="324">
      <c r="A10" s="439" t="n"/>
      <c r="B10" s="439" t="n"/>
      <c r="C10" s="439" t="n"/>
      <c r="D10" s="439" t="n"/>
      <c r="E10" s="439" t="n"/>
      <c r="F10" s="439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</row>
    <row r="12" customFormat="1" s="325">
      <c r="A12" s="360" t="inlineStr">
        <is>
          <t>Затраты труда рабочих</t>
        </is>
      </c>
      <c r="B12" s="436" t="n"/>
      <c r="C12" s="436" t="n"/>
      <c r="D12" s="436" t="n"/>
      <c r="E12" s="437" t="n"/>
      <c r="F12" s="284">
        <f>SUM(F13:F36)</f>
        <v/>
      </c>
      <c r="G12" s="286" t="n"/>
      <c r="H12" s="284">
        <f>SUM(H13:H36)</f>
        <v/>
      </c>
    </row>
    <row r="13">
      <c r="A13" s="389" t="n">
        <v>1</v>
      </c>
      <c r="B13" s="257" t="n"/>
      <c r="C13" s="290" t="inlineStr">
        <is>
          <t>1-4-0</t>
        </is>
      </c>
      <c r="D13" s="289" t="inlineStr">
        <is>
          <t>Затраты труда рабочих (средний разряд работы 4,0)</t>
        </is>
      </c>
      <c r="E13" s="389" t="inlineStr">
        <is>
          <t>чел.-ч</t>
        </is>
      </c>
      <c r="F13" s="295" t="n">
        <v>897.42</v>
      </c>
      <c r="G13" s="294" t="n">
        <v>9.619999999999999</v>
      </c>
      <c r="H13" s="294">
        <f>ROUND(F13*G13,2)</f>
        <v/>
      </c>
      <c r="M13" s="297">
        <f>(SUM(K13:K36)/F12)</f>
        <v/>
      </c>
    </row>
    <row r="14">
      <c r="A14" s="389" t="n">
        <v>2</v>
      </c>
      <c r="B14" s="257" t="n"/>
      <c r="C14" s="290" t="inlineStr">
        <is>
          <t>1-3-0</t>
        </is>
      </c>
      <c r="D14" s="289" t="inlineStr">
        <is>
          <t>Затраты труда рабочих (средний разряд работы 3,0)</t>
        </is>
      </c>
      <c r="E14" s="389" t="inlineStr">
        <is>
          <t>чел.-ч</t>
        </is>
      </c>
      <c r="F14" s="295" t="n">
        <v>320.18</v>
      </c>
      <c r="G14" s="294" t="n">
        <v>8.529999999999999</v>
      </c>
      <c r="H14" s="294">
        <f>ROUND(F14*G14,2)</f>
        <v/>
      </c>
    </row>
    <row r="15">
      <c r="A15" s="389" t="n">
        <v>3</v>
      </c>
      <c r="B15" s="257" t="n"/>
      <c r="C15" s="290" t="inlineStr">
        <is>
          <t>1-2-5</t>
        </is>
      </c>
      <c r="D15" s="289" t="inlineStr">
        <is>
          <t>Затраты труда рабочих (средний разряд работы 2,5)</t>
        </is>
      </c>
      <c r="E15" s="389" t="inlineStr">
        <is>
          <t>чел.-ч</t>
        </is>
      </c>
      <c r="F15" s="295" t="n">
        <v>210.91</v>
      </c>
      <c r="G15" s="294" t="n">
        <v>8.17</v>
      </c>
      <c r="H15" s="294">
        <f>ROUND(F15*G15,2)</f>
        <v/>
      </c>
    </row>
    <row r="16">
      <c r="A16" s="389" t="n">
        <v>4</v>
      </c>
      <c r="B16" s="257" t="n"/>
      <c r="C16" s="290" t="inlineStr">
        <is>
          <t>1-3-6</t>
        </is>
      </c>
      <c r="D16" s="289" t="inlineStr">
        <is>
          <t>Затраты труда рабочих (средний разряд работы 3,6)</t>
        </is>
      </c>
      <c r="E16" s="389" t="inlineStr">
        <is>
          <t>чел.-ч</t>
        </is>
      </c>
      <c r="F16" s="295" t="n">
        <v>129.73</v>
      </c>
      <c r="G16" s="294" t="n">
        <v>9.18</v>
      </c>
      <c r="H16" s="294">
        <f>ROUND(F16*G16,2)</f>
        <v/>
      </c>
    </row>
    <row r="17">
      <c r="A17" s="389" t="n">
        <v>5</v>
      </c>
      <c r="B17" s="257" t="n"/>
      <c r="C17" s="290" t="inlineStr">
        <is>
          <t>1-2-2</t>
        </is>
      </c>
      <c r="D17" s="289" t="inlineStr">
        <is>
          <t>Затраты труда рабочих (средний разряд работы 2,2)</t>
        </is>
      </c>
      <c r="E17" s="389" t="inlineStr">
        <is>
          <t>чел.-ч</t>
        </is>
      </c>
      <c r="F17" s="295" t="n">
        <v>144.26</v>
      </c>
      <c r="G17" s="294" t="n">
        <v>7.94</v>
      </c>
      <c r="H17" s="294">
        <f>ROUND(F17*G17,2)</f>
        <v/>
      </c>
    </row>
    <row r="18">
      <c r="A18" s="389" t="n">
        <v>6</v>
      </c>
      <c r="B18" s="257" t="n"/>
      <c r="C18" s="290" t="inlineStr">
        <is>
          <t>1-3-9</t>
        </is>
      </c>
      <c r="D18" s="289" t="inlineStr">
        <is>
          <t>Затраты труда рабочих (средний разряд работы 3,9)</t>
        </is>
      </c>
      <c r="E18" s="389" t="inlineStr">
        <is>
          <t>чел.-ч</t>
        </is>
      </c>
      <c r="F18" s="295" t="n">
        <v>98.47</v>
      </c>
      <c r="G18" s="294" t="n">
        <v>9.51</v>
      </c>
      <c r="H18" s="294">
        <f>ROUND(F18*G18,2)</f>
        <v/>
      </c>
    </row>
    <row r="19">
      <c r="A19" s="389" t="n">
        <v>7</v>
      </c>
      <c r="B19" s="257" t="n"/>
      <c r="C19" s="290" t="inlineStr">
        <is>
          <t>1-3-5</t>
        </is>
      </c>
      <c r="D19" s="289" t="inlineStr">
        <is>
          <t>Затраты труда рабочих (средний разряд работы 3,5)</t>
        </is>
      </c>
      <c r="E19" s="389" t="inlineStr">
        <is>
          <t>чел.-ч</t>
        </is>
      </c>
      <c r="F19" s="295" t="n">
        <v>95.34999999999999</v>
      </c>
      <c r="G19" s="294" t="n">
        <v>9.07</v>
      </c>
      <c r="H19" s="294">
        <f>ROUND(F19*G19,2)</f>
        <v/>
      </c>
    </row>
    <row r="20">
      <c r="A20" s="389" t="n">
        <v>8</v>
      </c>
      <c r="B20" s="257" t="n"/>
      <c r="C20" s="290" t="inlineStr">
        <is>
          <t>1-3-8</t>
        </is>
      </c>
      <c r="D20" s="289" t="inlineStr">
        <is>
          <t>Затраты труда рабочих (средний разряд работы 3,8)</t>
        </is>
      </c>
      <c r="E20" s="389" t="inlineStr">
        <is>
          <t>чел.-ч</t>
        </is>
      </c>
      <c r="F20" s="295" t="n">
        <v>77.08</v>
      </c>
      <c r="G20" s="294" t="n">
        <v>9.4</v>
      </c>
      <c r="H20" s="294">
        <f>ROUND(F20*G20,2)</f>
        <v/>
      </c>
    </row>
    <row r="21">
      <c r="A21" s="389" t="n">
        <v>9</v>
      </c>
      <c r="B21" s="257" t="n"/>
      <c r="C21" s="290" t="inlineStr">
        <is>
          <t>1-2-9</t>
        </is>
      </c>
      <c r="D21" s="289" t="inlineStr">
        <is>
          <t>Затраты труда рабочих (средний разряд работы 2,9)</t>
        </is>
      </c>
      <c r="E21" s="389" t="inlineStr">
        <is>
          <t>чел.-ч</t>
        </is>
      </c>
      <c r="F21" s="295" t="n">
        <v>76.69</v>
      </c>
      <c r="G21" s="294" t="n">
        <v>8.460000000000001</v>
      </c>
      <c r="H21" s="294">
        <f>ROUND(F21*G21,2)</f>
        <v/>
      </c>
    </row>
    <row r="22">
      <c r="A22" s="389" t="n">
        <v>10</v>
      </c>
      <c r="B22" s="257" t="n"/>
      <c r="C22" s="290" t="inlineStr">
        <is>
          <t>1-1-5</t>
        </is>
      </c>
      <c r="D22" s="289" t="inlineStr">
        <is>
          <t>Затраты труда рабочих (средний разряд работы 1,5)</t>
        </is>
      </c>
      <c r="E22" s="389" t="inlineStr">
        <is>
          <t>чел.-ч</t>
        </is>
      </c>
      <c r="F22" s="295" t="n">
        <v>81.73999999999999</v>
      </c>
      <c r="G22" s="294" t="n">
        <v>7.5</v>
      </c>
      <c r="H22" s="294">
        <f>ROUND(F22*G22,2)</f>
        <v/>
      </c>
    </row>
    <row r="23">
      <c r="A23" s="389" t="n">
        <v>11</v>
      </c>
      <c r="B23" s="257" t="n"/>
      <c r="C23" s="290" t="inlineStr">
        <is>
          <t>1-3-1</t>
        </is>
      </c>
      <c r="D23" s="289" t="inlineStr">
        <is>
          <t>Затраты труда рабочих (средний разряд работы 3,1)</t>
        </is>
      </c>
      <c r="E23" s="389" t="inlineStr">
        <is>
          <t>чел.-ч</t>
        </is>
      </c>
      <c r="F23" s="295" t="n">
        <v>51.86</v>
      </c>
      <c r="G23" s="294" t="n">
        <v>8.640000000000001</v>
      </c>
      <c r="H23" s="294">
        <f>ROUND(F23*G23,2)</f>
        <v/>
      </c>
    </row>
    <row r="24">
      <c r="A24" s="389" t="n">
        <v>12</v>
      </c>
      <c r="B24" s="257" t="n"/>
      <c r="C24" s="290" t="inlineStr">
        <is>
          <t>1-5-0</t>
        </is>
      </c>
      <c r="D24" s="289" t="inlineStr">
        <is>
          <t>Затраты труда рабочих (средний разряд работы 5,0)</t>
        </is>
      </c>
      <c r="E24" s="389" t="inlineStr">
        <is>
          <t>чел.-ч</t>
        </is>
      </c>
      <c r="F24" s="295" t="n">
        <v>40.37</v>
      </c>
      <c r="G24" s="294" t="n">
        <v>11.09</v>
      </c>
      <c r="H24" s="294">
        <f>ROUND(F24*G24,2)</f>
        <v/>
      </c>
    </row>
    <row r="25">
      <c r="A25" s="389" t="n">
        <v>13</v>
      </c>
      <c r="B25" s="257" t="n"/>
      <c r="C25" s="290" t="inlineStr">
        <is>
          <t>1-2-0</t>
        </is>
      </c>
      <c r="D25" s="289" t="inlineStr">
        <is>
          <t>Затраты труда рабочих (средний разряд работы 2,0)</t>
        </is>
      </c>
      <c r="E25" s="389" t="inlineStr">
        <is>
          <t>чел.-ч</t>
        </is>
      </c>
      <c r="F25" s="295" t="n">
        <v>52.36</v>
      </c>
      <c r="G25" s="294" t="n">
        <v>7.8</v>
      </c>
      <c r="H25" s="294">
        <f>ROUND(F25*G25,2)</f>
        <v/>
      </c>
    </row>
    <row r="26">
      <c r="A26" s="389" t="n">
        <v>14</v>
      </c>
      <c r="B26" s="257" t="n"/>
      <c r="C26" s="290" t="inlineStr">
        <is>
          <t>1-4-8</t>
        </is>
      </c>
      <c r="D26" s="289" t="inlineStr">
        <is>
          <t>Затраты труда рабочих (средний разряд работы 4,8)</t>
        </is>
      </c>
      <c r="E26" s="389" t="inlineStr">
        <is>
          <t>чел.-ч</t>
        </is>
      </c>
      <c r="F26" s="295" t="n">
        <v>29.68</v>
      </c>
      <c r="G26" s="294" t="n">
        <v>10.79</v>
      </c>
      <c r="H26" s="294">
        <f>ROUND(F26*G26,2)</f>
        <v/>
      </c>
    </row>
    <row r="27">
      <c r="A27" s="389" t="n">
        <v>15</v>
      </c>
      <c r="B27" s="257" t="n"/>
      <c r="C27" s="290" t="inlineStr">
        <is>
          <t>1-3-3</t>
        </is>
      </c>
      <c r="D27" s="289" t="inlineStr">
        <is>
          <t>Затраты труда рабочих (средний разряд работы 3,3)</t>
        </is>
      </c>
      <c r="E27" s="389" t="inlineStr">
        <is>
          <t>чел.-ч</t>
        </is>
      </c>
      <c r="F27" s="295" t="n">
        <v>35.61</v>
      </c>
      <c r="G27" s="294" t="n">
        <v>8.859999999999999</v>
      </c>
      <c r="H27" s="294">
        <f>ROUND(F27*G27,2)</f>
        <v/>
      </c>
    </row>
    <row r="28">
      <c r="A28" s="389" t="n">
        <v>16</v>
      </c>
      <c r="B28" s="257" t="n"/>
      <c r="C28" s="290" t="inlineStr">
        <is>
          <t>1-4-9</t>
        </is>
      </c>
      <c r="D28" s="289" t="inlineStr">
        <is>
          <t>Затраты труда рабочих (средний разряд работы 4,9)</t>
        </is>
      </c>
      <c r="E28" s="389" t="inlineStr">
        <is>
          <t>чел.-ч</t>
        </is>
      </c>
      <c r="F28" s="295" t="n">
        <v>24.12</v>
      </c>
      <c r="G28" s="294" t="n">
        <v>10.94</v>
      </c>
      <c r="H28" s="294">
        <f>ROUND(F28*G28,2)</f>
        <v/>
      </c>
    </row>
    <row r="29">
      <c r="A29" s="389" t="n">
        <v>17</v>
      </c>
      <c r="B29" s="257" t="n"/>
      <c r="C29" s="290" t="inlineStr">
        <is>
          <t>1-3-4</t>
        </is>
      </c>
      <c r="D29" s="289" t="inlineStr">
        <is>
          <t>Затраты труда рабочих (средний разряд работы 3,4)</t>
        </is>
      </c>
      <c r="E29" s="389" t="inlineStr">
        <is>
          <t>чел.-ч</t>
        </is>
      </c>
      <c r="F29" s="295" t="n">
        <v>23.53</v>
      </c>
      <c r="G29" s="294" t="n">
        <v>8.970000000000001</v>
      </c>
      <c r="H29" s="294">
        <f>ROUND(F29*G29,2)</f>
        <v/>
      </c>
    </row>
    <row r="30">
      <c r="A30" s="389" t="n">
        <v>18</v>
      </c>
      <c r="B30" s="257" t="n"/>
      <c r="C30" s="290" t="inlineStr">
        <is>
          <t>1-4-1</t>
        </is>
      </c>
      <c r="D30" s="289" t="inlineStr">
        <is>
          <t>Затраты труда рабочих (средний разряд работы 4,1)</t>
        </is>
      </c>
      <c r="E30" s="389" t="inlineStr">
        <is>
          <t>чел.-ч</t>
        </is>
      </c>
      <c r="F30" s="295" t="n">
        <v>15.8</v>
      </c>
      <c r="G30" s="294" t="n">
        <v>9.76</v>
      </c>
      <c r="H30" s="294">
        <f>ROUND(F30*G30,2)</f>
        <v/>
      </c>
    </row>
    <row r="31">
      <c r="A31" s="389" t="n">
        <v>19</v>
      </c>
      <c r="B31" s="257" t="n"/>
      <c r="C31" s="290" t="inlineStr">
        <is>
          <t>1-2-8</t>
        </is>
      </c>
      <c r="D31" s="289" t="inlineStr">
        <is>
          <t>Затраты труда рабочих (средний разряд работы 2,8)</t>
        </is>
      </c>
      <c r="E31" s="389" t="inlineStr">
        <is>
          <t>чел.-ч</t>
        </is>
      </c>
      <c r="F31" s="295" t="n">
        <v>13.13</v>
      </c>
      <c r="G31" s="294" t="n">
        <v>8.380000000000001</v>
      </c>
      <c r="H31" s="294">
        <f>ROUND(F31*G31,2)</f>
        <v/>
      </c>
    </row>
    <row r="32">
      <c r="A32" s="389" t="n">
        <v>20</v>
      </c>
      <c r="B32" s="257" t="n"/>
      <c r="C32" s="290" t="inlineStr">
        <is>
          <t>1-2-7</t>
        </is>
      </c>
      <c r="D32" s="289" t="inlineStr">
        <is>
          <t>Затраты труда рабочих (средний разряд работы 2,7)</t>
        </is>
      </c>
      <c r="E32" s="389" t="inlineStr">
        <is>
          <t>чел.-ч</t>
        </is>
      </c>
      <c r="F32" s="295" t="n">
        <v>9.77</v>
      </c>
      <c r="G32" s="294" t="n">
        <v>8.31</v>
      </c>
      <c r="H32" s="294">
        <f>ROUND(F32*G32,2)</f>
        <v/>
      </c>
    </row>
    <row r="33">
      <c r="A33" s="389" t="n">
        <v>21</v>
      </c>
      <c r="B33" s="257" t="n"/>
      <c r="C33" s="290" t="inlineStr">
        <is>
          <t>1-3-2</t>
        </is>
      </c>
      <c r="D33" s="289" t="inlineStr">
        <is>
          <t>Затраты труда рабочих (средний разряд работы 3,2)</t>
        </is>
      </c>
      <c r="E33" s="389" t="inlineStr">
        <is>
          <t>чел.-ч</t>
        </is>
      </c>
      <c r="F33" s="295" t="n">
        <v>6.08</v>
      </c>
      <c r="G33" s="294" t="n">
        <v>8.74</v>
      </c>
      <c r="H33" s="294">
        <f>ROUND(F33*G33,2)</f>
        <v/>
      </c>
    </row>
    <row r="34">
      <c r="A34" s="389" t="n">
        <v>22</v>
      </c>
      <c r="B34" s="257" t="n"/>
      <c r="C34" s="290" t="inlineStr">
        <is>
          <t>1-4-7</t>
        </is>
      </c>
      <c r="D34" s="289" t="inlineStr">
        <is>
          <t>Затраты труда рабочих (средний разряд работы 4,7)</t>
        </is>
      </c>
      <c r="E34" s="389" t="inlineStr">
        <is>
          <t>чел.-ч</t>
        </is>
      </c>
      <c r="F34" s="295" t="n">
        <v>2.85</v>
      </c>
      <c r="G34" s="294" t="n">
        <v>10.65</v>
      </c>
      <c r="H34" s="294">
        <f>ROUND(F34*G34,2)</f>
        <v/>
      </c>
    </row>
    <row r="35">
      <c r="A35" s="389" t="n">
        <v>23</v>
      </c>
      <c r="B35" s="257" t="n"/>
      <c r="C35" s="290" t="inlineStr">
        <is>
          <t>1-4-2</t>
        </is>
      </c>
      <c r="D35" s="289" t="inlineStr">
        <is>
          <t>Затраты труда рабочих (средний разряд работы 4,2)</t>
        </is>
      </c>
      <c r="E35" s="389" t="inlineStr">
        <is>
          <t>чел.-ч</t>
        </is>
      </c>
      <c r="F35" s="295" t="n">
        <v>2.24</v>
      </c>
      <c r="G35" s="294" t="n">
        <v>9.92</v>
      </c>
      <c r="H35" s="294">
        <f>ROUND(F35*G35,2)</f>
        <v/>
      </c>
    </row>
    <row r="36">
      <c r="A36" s="389" t="n">
        <v>24</v>
      </c>
      <c r="B36" s="257" t="n"/>
      <c r="C36" s="290" t="inlineStr">
        <is>
          <t>1-1-0</t>
        </is>
      </c>
      <c r="D36" s="289" t="inlineStr">
        <is>
          <t>Затраты труда рабочих (средний разряд работы 1,0)</t>
        </is>
      </c>
      <c r="E36" s="389" t="inlineStr">
        <is>
          <t>чел.-ч</t>
        </is>
      </c>
      <c r="F36" s="295" t="n">
        <v>1.09</v>
      </c>
      <c r="G36" s="294" t="n">
        <v>7.19</v>
      </c>
      <c r="H36" s="294">
        <f>ROUND(F36*G36,2)</f>
        <v/>
      </c>
    </row>
    <row r="37">
      <c r="A37" s="359" t="inlineStr">
        <is>
          <t>Затраты труда машинистов</t>
        </is>
      </c>
      <c r="B37" s="436" t="n"/>
      <c r="C37" s="436" t="n"/>
      <c r="D37" s="436" t="n"/>
      <c r="E37" s="437" t="n"/>
      <c r="F37" s="360" t="n"/>
      <c r="G37" s="255" t="n"/>
      <c r="H37" s="284">
        <f>H38</f>
        <v/>
      </c>
    </row>
    <row r="38">
      <c r="A38" s="389" t="n">
        <v>25</v>
      </c>
      <c r="B38" s="361" t="n"/>
      <c r="C38" s="290" t="n">
        <v>2</v>
      </c>
      <c r="D38" s="289" t="inlineStr">
        <is>
          <t>Затраты труда машинистов(справочно)</t>
        </is>
      </c>
      <c r="E38" s="389" t="inlineStr">
        <is>
          <t>чел.-ч</t>
        </is>
      </c>
      <c r="F38" s="295" t="n">
        <v>311.99</v>
      </c>
      <c r="G38" s="294" t="n"/>
      <c r="H38" s="292" t="n">
        <v>3820.37</v>
      </c>
    </row>
    <row r="39" customFormat="1" s="325">
      <c r="A39" s="360" t="inlineStr">
        <is>
          <t>Машины и механизмы</t>
        </is>
      </c>
      <c r="B39" s="436" t="n"/>
      <c r="C39" s="436" t="n"/>
      <c r="D39" s="436" t="n"/>
      <c r="E39" s="437" t="n"/>
      <c r="F39" s="360" t="n"/>
      <c r="G39" s="255" t="n"/>
      <c r="H39" s="284">
        <f>SUM(H40:H96)</f>
        <v/>
      </c>
    </row>
    <row r="40" ht="25.5" customHeight="1" s="324">
      <c r="A40" s="389" t="n">
        <v>26</v>
      </c>
      <c r="B40" s="361" t="n"/>
      <c r="C40" s="290" t="inlineStr">
        <is>
          <t>91.05.05-014</t>
        </is>
      </c>
      <c r="D40" s="289" t="inlineStr">
        <is>
          <t>Краны на автомобильном ходу, грузоподъемность 10 т</t>
        </is>
      </c>
      <c r="E40" s="389" t="inlineStr">
        <is>
          <t>маш.-ч</t>
        </is>
      </c>
      <c r="F40" s="389" t="n">
        <v>61.37</v>
      </c>
      <c r="G40" s="287" t="n">
        <v>111.99</v>
      </c>
      <c r="H40" s="294">
        <f>ROUND(F40*G40,2)</f>
        <v/>
      </c>
      <c r="I40" s="298" t="n"/>
      <c r="J40" s="298" t="n"/>
      <c r="L40" s="298" t="n"/>
    </row>
    <row r="41" ht="38.25" customFormat="1" customHeight="1" s="325">
      <c r="A41" s="389" t="n">
        <v>27</v>
      </c>
      <c r="B41" s="361" t="n"/>
      <c r="C41" s="290" t="inlineStr">
        <is>
          <t>91.18.01-007</t>
        </is>
      </c>
      <c r="D41" s="28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389" t="inlineStr">
        <is>
          <t>маш.-ч</t>
        </is>
      </c>
      <c r="F41" s="389" t="n">
        <v>38.1</v>
      </c>
      <c r="G41" s="287" t="n">
        <v>90</v>
      </c>
      <c r="H41" s="294">
        <f>ROUND(F41*G41,2)</f>
        <v/>
      </c>
      <c r="I41" s="298" t="n"/>
      <c r="J41" s="298" t="n"/>
      <c r="L41" s="298" t="n"/>
    </row>
    <row r="42" ht="25.5" customHeight="1" s="324">
      <c r="A42" s="389" t="n">
        <v>28</v>
      </c>
      <c r="B42" s="361" t="n"/>
      <c r="C42" s="290" t="inlineStr">
        <is>
          <t>91.06.03-058</t>
        </is>
      </c>
      <c r="D42" s="289" t="inlineStr">
        <is>
          <t>Лебедки электрические тяговым усилием 156,96 кН (16 т)</t>
        </is>
      </c>
      <c r="E42" s="389" t="inlineStr">
        <is>
          <t>маш.-ч</t>
        </is>
      </c>
      <c r="F42" s="389" t="n">
        <v>24.52</v>
      </c>
      <c r="G42" s="287" t="n">
        <v>131.44</v>
      </c>
      <c r="H42" s="294">
        <f>ROUND(F42*G42,2)</f>
        <v/>
      </c>
      <c r="I42" s="298" t="n"/>
      <c r="J42" s="298" t="n"/>
      <c r="L42" s="298" t="n"/>
    </row>
    <row r="43">
      <c r="A43" s="389" t="n">
        <v>29</v>
      </c>
      <c r="B43" s="361" t="n"/>
      <c r="C43" s="290" t="inlineStr">
        <is>
          <t>91.10.01-002</t>
        </is>
      </c>
      <c r="D43" s="289" t="inlineStr">
        <is>
          <t>Агрегаты наполнительно-опрессовочные до 300 м3/ч</t>
        </is>
      </c>
      <c r="E43" s="389" t="inlineStr">
        <is>
          <t>маш.-ч</t>
        </is>
      </c>
      <c r="F43" s="389" t="n">
        <v>9.65</v>
      </c>
      <c r="G43" s="287" t="n">
        <v>287.99</v>
      </c>
      <c r="H43" s="294">
        <f>ROUND(F43*G43,2)</f>
        <v/>
      </c>
      <c r="I43" s="298" t="n"/>
      <c r="J43" s="298" t="n"/>
      <c r="L43" s="298" t="n"/>
    </row>
    <row r="44" ht="25.5" customHeight="1" s="324">
      <c r="A44" s="389" t="n">
        <v>30</v>
      </c>
      <c r="B44" s="361" t="n"/>
      <c r="C44" s="290" t="inlineStr">
        <is>
          <t>91.02.02-002</t>
        </is>
      </c>
      <c r="D44" s="289" t="inlineStr">
        <is>
          <t>Агрегаты копровые без дизель-молота на базе экскаватора с емкостью ковша 0,65 м3</t>
        </is>
      </c>
      <c r="E44" s="389" t="inlineStr">
        <is>
          <t>маш.-ч</t>
        </is>
      </c>
      <c r="F44" s="389" t="n">
        <v>14.18</v>
      </c>
      <c r="G44" s="287" t="n">
        <v>190.94</v>
      </c>
      <c r="H44" s="294">
        <f>ROUND(F44*G44,2)</f>
        <v/>
      </c>
      <c r="I44" s="298" t="n"/>
      <c r="J44" s="298" t="n"/>
      <c r="L44" s="298" t="n"/>
    </row>
    <row r="45" ht="25.5" customHeight="1" s="324">
      <c r="A45" s="389" t="n">
        <v>31</v>
      </c>
      <c r="B45" s="361" t="n"/>
      <c r="C45" s="290" t="inlineStr">
        <is>
          <t>91.04.01-077</t>
        </is>
      </c>
      <c r="D45" s="289" t="inlineStr">
        <is>
          <t>Установки и агрегаты буровые на базе автомобилей глубина бурения до 200 м, грузоподъемность до 4 т</t>
        </is>
      </c>
      <c r="E45" s="389" t="inlineStr">
        <is>
          <t>маш.-ч</t>
        </is>
      </c>
      <c r="F45" s="389" t="n">
        <v>7.94</v>
      </c>
      <c r="G45" s="287" t="n">
        <v>219.82</v>
      </c>
      <c r="H45" s="294">
        <f>ROUND(F45*G45,2)</f>
        <v/>
      </c>
      <c r="I45" s="298" t="n"/>
      <c r="J45" s="298" t="n"/>
      <c r="L45" s="298" t="n"/>
    </row>
    <row r="46" ht="25.5" customHeight="1" s="324">
      <c r="A46" s="389" t="n">
        <v>32</v>
      </c>
      <c r="B46" s="361" t="n"/>
      <c r="C46" s="290" t="inlineStr">
        <is>
          <t>91.17.04-033</t>
        </is>
      </c>
      <c r="D46" s="289" t="inlineStr">
        <is>
          <t>Агрегаты сварочные двухпостовые для ручной сварки на тракторе, мощность 79 кВт (108 л.с.)</t>
        </is>
      </c>
      <c r="E46" s="389" t="inlineStr">
        <is>
          <t>маш.-ч</t>
        </is>
      </c>
      <c r="F46" s="389" t="n">
        <v>11.77</v>
      </c>
      <c r="G46" s="287" t="n">
        <v>133.97</v>
      </c>
      <c r="H46" s="294">
        <f>ROUND(F46*G46,2)</f>
        <v/>
      </c>
      <c r="I46" s="298" t="n"/>
      <c r="J46" s="298" t="n"/>
    </row>
    <row r="47">
      <c r="A47" s="389" t="n">
        <v>33</v>
      </c>
      <c r="B47" s="361" t="n"/>
      <c r="C47" s="290" t="inlineStr">
        <is>
          <t>91.05.06-012</t>
        </is>
      </c>
      <c r="D47" s="289" t="inlineStr">
        <is>
          <t>Краны на гусеничном ходу, грузоподъемность до 16 т</t>
        </is>
      </c>
      <c r="E47" s="389" t="inlineStr">
        <is>
          <t>маш.-ч</t>
        </is>
      </c>
      <c r="F47" s="389" t="n">
        <v>15.86</v>
      </c>
      <c r="G47" s="287" t="n">
        <v>96.89</v>
      </c>
      <c r="H47" s="294">
        <f>ROUND(F47*G47,2)</f>
        <v/>
      </c>
      <c r="J47" s="298" t="n"/>
    </row>
    <row r="48">
      <c r="A48" s="389" t="n">
        <v>34</v>
      </c>
      <c r="B48" s="361" t="n"/>
      <c r="C48" s="290" t="inlineStr">
        <is>
          <t>91.05.14-025</t>
        </is>
      </c>
      <c r="D48" s="289" t="inlineStr">
        <is>
          <t>Краны переносные 1 т</t>
        </is>
      </c>
      <c r="E48" s="389" t="inlineStr">
        <is>
          <t>маш.-ч</t>
        </is>
      </c>
      <c r="F48" s="389" t="n">
        <v>55.63</v>
      </c>
      <c r="G48" s="287" t="n">
        <v>27.2</v>
      </c>
      <c r="H48" s="294">
        <f>ROUND(F48*G48,2)</f>
        <v/>
      </c>
      <c r="J48" s="298" t="n"/>
    </row>
    <row r="49">
      <c r="A49" s="389" t="n">
        <v>35</v>
      </c>
      <c r="B49" s="361" t="n"/>
      <c r="C49" s="290" t="inlineStr">
        <is>
          <t>91.02.03-024</t>
        </is>
      </c>
      <c r="D49" s="289" t="inlineStr">
        <is>
          <t>Дизель-молоты 2,5 т</t>
        </is>
      </c>
      <c r="E49" s="389" t="inlineStr">
        <is>
          <t>маш.-ч</t>
        </is>
      </c>
      <c r="F49" s="389" t="n">
        <v>14.18</v>
      </c>
      <c r="G49" s="287" t="n">
        <v>70.67</v>
      </c>
      <c r="H49" s="294">
        <f>ROUND(F49*G49,2)</f>
        <v/>
      </c>
      <c r="J49" s="298" t="n"/>
    </row>
    <row r="50">
      <c r="A50" s="389" t="n">
        <v>36</v>
      </c>
      <c r="B50" s="361" t="n"/>
      <c r="C50" s="290" t="inlineStr">
        <is>
          <t>91.14.02-001</t>
        </is>
      </c>
      <c r="D50" s="289" t="inlineStr">
        <is>
          <t>Автомобили бортовые, грузоподъемность до 5 т</t>
        </is>
      </c>
      <c r="E50" s="389" t="inlineStr">
        <is>
          <t>маш.-ч</t>
        </is>
      </c>
      <c r="F50" s="389" t="n">
        <v>15.05</v>
      </c>
      <c r="G50" s="287" t="n">
        <v>65.70999999999999</v>
      </c>
      <c r="H50" s="294">
        <f>ROUND(F50*G50,2)</f>
        <v/>
      </c>
      <c r="J50" s="298" t="n"/>
    </row>
    <row r="51" ht="25.5" customHeight="1" s="324">
      <c r="A51" s="389" t="n">
        <v>37</v>
      </c>
      <c r="B51" s="361" t="n"/>
      <c r="C51" s="290" t="inlineStr">
        <is>
          <t>91.01.05-085</t>
        </is>
      </c>
      <c r="D51" s="289" t="inlineStr">
        <is>
          <t>Экскаваторы одноковшовые дизельные на гусеничном ходу, емкость ковша 0,5 м3</t>
        </is>
      </c>
      <c r="E51" s="389" t="inlineStr">
        <is>
          <t>маш.-ч</t>
        </is>
      </c>
      <c r="F51" s="389" t="n">
        <v>7.24</v>
      </c>
      <c r="G51" s="287" t="n">
        <v>100</v>
      </c>
      <c r="H51" s="294">
        <f>ROUND(F51*G51,2)</f>
        <v/>
      </c>
      <c r="J51" s="298" t="n"/>
    </row>
    <row r="52" ht="25.5" customHeight="1" s="324">
      <c r="A52" s="389" t="n">
        <v>38</v>
      </c>
      <c r="B52" s="361" t="n"/>
      <c r="C52" s="290" t="inlineStr">
        <is>
          <t>91.05.08-006</t>
        </is>
      </c>
      <c r="D52" s="289" t="inlineStr">
        <is>
          <t>Краны на пневмоколесном ходу, грузоподъемность 16 т</t>
        </is>
      </c>
      <c r="E52" s="389" t="inlineStr">
        <is>
          <t>маш.-ч</t>
        </is>
      </c>
      <c r="F52" s="389" t="n">
        <v>5.52</v>
      </c>
      <c r="G52" s="287" t="n">
        <v>131.16</v>
      </c>
      <c r="H52" s="294">
        <f>ROUND(F52*G52,2)</f>
        <v/>
      </c>
      <c r="J52" s="298" t="n"/>
    </row>
    <row r="53" ht="25.5" customHeight="1" s="324">
      <c r="A53" s="389" t="n">
        <v>39</v>
      </c>
      <c r="B53" s="361" t="n"/>
      <c r="C53" s="290" t="inlineStr">
        <is>
          <t>91.10.05-004</t>
        </is>
      </c>
      <c r="D53" s="289" t="inlineStr">
        <is>
          <t>Трубоукладчики для труб диаметром до 400 мм, грузоподъемность 6,3 т</t>
        </is>
      </c>
      <c r="E53" s="389" t="inlineStr">
        <is>
          <t>маш.-ч</t>
        </is>
      </c>
      <c r="F53" s="389" t="n">
        <v>3.95</v>
      </c>
      <c r="G53" s="287" t="n">
        <v>160.03</v>
      </c>
      <c r="H53" s="294">
        <f>ROUND(F53*G53,2)</f>
        <v/>
      </c>
      <c r="J53" s="298" t="n"/>
    </row>
    <row r="54" ht="25.5" customHeight="1" s="324">
      <c r="A54" s="389" t="n">
        <v>40</v>
      </c>
      <c r="B54" s="361" t="n"/>
      <c r="C54" s="290" t="inlineStr">
        <is>
          <t>91.10.05-005</t>
        </is>
      </c>
      <c r="D54" s="289" t="inlineStr">
        <is>
          <t>Трубоукладчики для труб диаметром до 700 мм, грузоподъемность 12,5 т</t>
        </is>
      </c>
      <c r="E54" s="389" t="inlineStr">
        <is>
          <t>маш.-ч</t>
        </is>
      </c>
      <c r="F54" s="389" t="n">
        <v>3.53</v>
      </c>
      <c r="G54" s="287" t="n">
        <v>152.5</v>
      </c>
      <c r="H54" s="294">
        <f>ROUND(F54*G54,2)</f>
        <v/>
      </c>
      <c r="J54" s="259" t="n"/>
      <c r="L54" s="298" t="n"/>
    </row>
    <row r="55">
      <c r="A55" s="389" t="n">
        <v>41</v>
      </c>
      <c r="B55" s="361" t="n"/>
      <c r="C55" s="290" t="inlineStr">
        <is>
          <t>91.14.02-002</t>
        </is>
      </c>
      <c r="D55" s="289" t="inlineStr">
        <is>
          <t>Автомобили бортовые, грузоподъемность: до 8 т</t>
        </is>
      </c>
      <c r="E55" s="389" t="inlineStr">
        <is>
          <t>маш.-ч</t>
        </is>
      </c>
      <c r="F55" s="389" t="n">
        <v>5.11</v>
      </c>
      <c r="G55" s="287" t="n">
        <v>85.84</v>
      </c>
      <c r="H55" s="294">
        <f>ROUND(F55*G55,2)</f>
        <v/>
      </c>
      <c r="L55" s="298" t="n"/>
    </row>
    <row r="56">
      <c r="A56" s="389" t="n">
        <v>42</v>
      </c>
      <c r="B56" s="361" t="n"/>
      <c r="C56" s="290" t="inlineStr">
        <is>
          <t>91.21.18-011</t>
        </is>
      </c>
      <c r="D56" s="289" t="inlineStr">
        <is>
          <t>Маслоподогреватели</t>
        </is>
      </c>
      <c r="E56" s="389" t="inlineStr">
        <is>
          <t>маш.-ч</t>
        </is>
      </c>
      <c r="F56" s="389" t="n">
        <v>9.279999999999999</v>
      </c>
      <c r="G56" s="287" t="n">
        <v>38.87</v>
      </c>
      <c r="H56" s="294">
        <f>ROUND(F56*G56,2)</f>
        <v/>
      </c>
      <c r="L56" s="298" t="n"/>
    </row>
    <row r="57">
      <c r="A57" s="389" t="n">
        <v>43</v>
      </c>
      <c r="B57" s="361" t="n"/>
      <c r="C57" s="290" t="inlineStr">
        <is>
          <t>91.07.08-011</t>
        </is>
      </c>
      <c r="D57" s="289" t="inlineStr">
        <is>
          <t>Глиномешалки, 4 м3</t>
        </is>
      </c>
      <c r="E57" s="389" t="inlineStr">
        <is>
          <t>маш.-ч</t>
        </is>
      </c>
      <c r="F57" s="389" t="n">
        <v>13.61</v>
      </c>
      <c r="G57" s="287" t="n">
        <v>26.5</v>
      </c>
      <c r="H57" s="294">
        <f>ROUND(F57*G57,2)</f>
        <v/>
      </c>
      <c r="L57" s="298" t="n"/>
    </row>
    <row r="58">
      <c r="A58" s="389" t="n">
        <v>44</v>
      </c>
      <c r="B58" s="361" t="n"/>
      <c r="C58" s="290" t="inlineStr">
        <is>
          <t>91.21.22-447</t>
        </is>
      </c>
      <c r="D58" s="289" t="inlineStr">
        <is>
          <t>Установки электрометаллизационные</t>
        </is>
      </c>
      <c r="E58" s="389" t="inlineStr">
        <is>
          <t>маш.-ч</t>
        </is>
      </c>
      <c r="F58" s="389" t="n">
        <v>4.51</v>
      </c>
      <c r="G58" s="287" t="n">
        <v>74.23999999999999</v>
      </c>
      <c r="H58" s="294">
        <f>ROUND(F58*G58,2)</f>
        <v/>
      </c>
    </row>
    <row r="59" ht="25.5" customHeight="1" s="324">
      <c r="A59" s="389" t="n">
        <v>45</v>
      </c>
      <c r="B59" s="361" t="n"/>
      <c r="C59" s="290" t="inlineStr">
        <is>
          <t>91.19.06-011</t>
        </is>
      </c>
      <c r="D59" s="289" t="inlineStr">
        <is>
          <t>Насосы грязевые, подача 23,4-65,3 м3/ч, давление нагнетания 15,7-5,88 МПа (160-60 кгс/см2)</t>
        </is>
      </c>
      <c r="E59" s="389" t="inlineStr">
        <is>
          <t>маш.-ч</t>
        </is>
      </c>
      <c r="F59" s="389" t="n">
        <v>7.56</v>
      </c>
      <c r="G59" s="287" t="n">
        <v>32.71</v>
      </c>
      <c r="H59" s="294">
        <f>ROUND(F59*G59,2)</f>
        <v/>
      </c>
    </row>
    <row r="60" ht="25.5" customHeight="1" s="324">
      <c r="A60" s="389" t="n">
        <v>46</v>
      </c>
      <c r="B60" s="361" t="n"/>
      <c r="C60" s="290" t="inlineStr">
        <is>
          <t>91.17.04-171</t>
        </is>
      </c>
      <c r="D60" s="289" t="inlineStr">
        <is>
          <t>Преобразователи сварочные номинальным сварочным током 315-500 А</t>
        </is>
      </c>
      <c r="E60" s="389" t="inlineStr">
        <is>
          <t>маш.-ч</t>
        </is>
      </c>
      <c r="F60" s="389" t="n">
        <v>16.13</v>
      </c>
      <c r="G60" s="287" t="n">
        <v>12.31</v>
      </c>
      <c r="H60" s="294">
        <f>ROUND(F60*G60,2)</f>
        <v/>
      </c>
    </row>
    <row r="61">
      <c r="A61" s="389" t="n">
        <v>47</v>
      </c>
      <c r="B61" s="361" t="n"/>
      <c r="C61" s="290" t="inlineStr">
        <is>
          <t>91.01.01-036</t>
        </is>
      </c>
      <c r="D61" s="289" t="inlineStr">
        <is>
          <t>Бульдозеры, мощность 96 кВт (130 л.с.)</t>
        </is>
      </c>
      <c r="E61" s="389" t="inlineStr">
        <is>
          <t>маш.-ч</t>
        </is>
      </c>
      <c r="F61" s="389" t="n">
        <v>2.06</v>
      </c>
      <c r="G61" s="287" t="n">
        <v>94.05</v>
      </c>
      <c r="H61" s="294">
        <f>ROUND(F61*G61,2)</f>
        <v/>
      </c>
    </row>
    <row r="62" ht="25.5" customHeight="1" s="324">
      <c r="A62" s="389" t="n">
        <v>48</v>
      </c>
      <c r="B62" s="361" t="n"/>
      <c r="C62" s="290" t="inlineStr">
        <is>
          <t>91.06.06-048</t>
        </is>
      </c>
      <c r="D62" s="289" t="inlineStr">
        <is>
          <t>Подъемники одномачтовые, грузоподъемность до 500 кг, высота подъема 45 м</t>
        </is>
      </c>
      <c r="E62" s="389" t="inlineStr">
        <is>
          <t>маш.-ч</t>
        </is>
      </c>
      <c r="F62" s="389" t="n">
        <v>6.16</v>
      </c>
      <c r="G62" s="287" t="n">
        <v>31.26</v>
      </c>
      <c r="H62" s="294">
        <f>ROUND(F62*G62,2)</f>
        <v/>
      </c>
    </row>
    <row r="63">
      <c r="A63" s="389" t="n">
        <v>49</v>
      </c>
      <c r="B63" s="361" t="n"/>
      <c r="C63" s="290" t="inlineStr">
        <is>
          <t>91.06.06-042</t>
        </is>
      </c>
      <c r="D63" s="289" t="inlineStr">
        <is>
          <t>Подъемники гидравлические, высота подъема 10 м</t>
        </is>
      </c>
      <c r="E63" s="389" t="inlineStr">
        <is>
          <t>маш.-ч</t>
        </is>
      </c>
      <c r="F63" s="389" t="n">
        <v>6.18</v>
      </c>
      <c r="G63" s="287" t="n">
        <v>29.6</v>
      </c>
      <c r="H63" s="294">
        <f>ROUND(F63*G63,2)</f>
        <v/>
      </c>
      <c r="J63" s="259" t="n"/>
      <c r="L63" s="298" t="n"/>
    </row>
    <row r="64" customFormat="1" s="325">
      <c r="A64" s="389" t="n">
        <v>50</v>
      </c>
      <c r="B64" s="361" t="n"/>
      <c r="C64" s="290" t="inlineStr">
        <is>
          <t>91.13.01-038</t>
        </is>
      </c>
      <c r="D64" s="289" t="inlineStr">
        <is>
          <t>Машины поливомоечные 6000 л</t>
        </is>
      </c>
      <c r="E64" s="389" t="inlineStr">
        <is>
          <t>маш.-ч</t>
        </is>
      </c>
      <c r="F64" s="389" t="n">
        <v>1.18</v>
      </c>
      <c r="G64" s="287" t="n">
        <v>110</v>
      </c>
      <c r="H64" s="294">
        <f>ROUND(F64*G64,2)</f>
        <v/>
      </c>
      <c r="L64" s="298" t="n"/>
    </row>
    <row r="65" ht="25.5" customHeight="1" s="324">
      <c r="A65" s="389" t="n">
        <v>51</v>
      </c>
      <c r="B65" s="361" t="n"/>
      <c r="C65" s="290" t="inlineStr">
        <is>
          <t>91.17.04-233</t>
        </is>
      </c>
      <c r="D65" s="289" t="inlineStr">
        <is>
          <t>Установки для сварки ручной дуговой (постоянного тока)</t>
        </is>
      </c>
      <c r="E65" s="389" t="inlineStr">
        <is>
          <t>маш.-ч</t>
        </is>
      </c>
      <c r="F65" s="389" t="n">
        <v>15.01</v>
      </c>
      <c r="G65" s="287" t="n">
        <v>8.1</v>
      </c>
      <c r="H65" s="294">
        <f>ROUND(F65*G65,2)</f>
        <v/>
      </c>
      <c r="L65" s="298" t="n"/>
    </row>
    <row r="66">
      <c r="A66" s="389" t="n">
        <v>52</v>
      </c>
      <c r="B66" s="361" t="n"/>
      <c r="C66" s="290" t="inlineStr">
        <is>
          <t>91.05.01-017</t>
        </is>
      </c>
      <c r="D66" s="289" t="inlineStr">
        <is>
          <t>Краны башенные, грузоподъемность 8 т</t>
        </is>
      </c>
      <c r="E66" s="389" t="inlineStr">
        <is>
          <t>маш.-ч</t>
        </is>
      </c>
      <c r="F66" s="389" t="n">
        <v>1.37</v>
      </c>
      <c r="G66" s="287" t="n">
        <v>86.40000000000001</v>
      </c>
      <c r="H66" s="294">
        <f>ROUND(F66*G66,2)</f>
        <v/>
      </c>
    </row>
    <row r="67">
      <c r="A67" s="389" t="n">
        <v>53</v>
      </c>
      <c r="B67" s="361" t="n"/>
      <c r="C67" s="290" t="inlineStr">
        <is>
          <t>91.06.05-011</t>
        </is>
      </c>
      <c r="D67" s="289" t="inlineStr">
        <is>
          <t>Погрузчики, грузоподъемность 5 т</t>
        </is>
      </c>
      <c r="E67" s="389" t="inlineStr">
        <is>
          <t>маш.-ч</t>
        </is>
      </c>
      <c r="F67" s="389" t="n">
        <v>1.19</v>
      </c>
      <c r="G67" s="287" t="n">
        <v>89.98999999999999</v>
      </c>
      <c r="H67" s="294">
        <f>ROUND(F67*G67,2)</f>
        <v/>
      </c>
      <c r="J67" s="259" t="n"/>
      <c r="L67" s="298" t="n"/>
    </row>
    <row r="68" ht="25.5" customFormat="1" customHeight="1" s="325">
      <c r="A68" s="389" t="n">
        <v>54</v>
      </c>
      <c r="B68" s="361" t="n"/>
      <c r="C68" s="290" t="inlineStr">
        <is>
          <t>91.19.04-004</t>
        </is>
      </c>
      <c r="D68" s="289" t="inlineStr">
        <is>
          <t>Насосы для нагнетания воды, содержащей твердые частицы, подача 45 м3/ч, напор до 55 м</t>
        </is>
      </c>
      <c r="E68" s="389" t="inlineStr">
        <is>
          <t>маш.-ч</t>
        </is>
      </c>
      <c r="F68" s="389" t="n">
        <v>7.94</v>
      </c>
      <c r="G68" s="287" t="n">
        <v>9.73</v>
      </c>
      <c r="H68" s="294">
        <f>ROUND(F68*G68,2)</f>
        <v/>
      </c>
      <c r="L68" s="298" t="n"/>
    </row>
    <row r="69">
      <c r="A69" s="389" t="n">
        <v>55</v>
      </c>
      <c r="B69" s="361" t="n"/>
      <c r="C69" s="290" t="inlineStr">
        <is>
          <t>91.01.01-035</t>
        </is>
      </c>
      <c r="D69" s="289" t="inlineStr">
        <is>
          <t>Бульдозеры, мощность 79 кВт (108 л.с.)</t>
        </is>
      </c>
      <c r="E69" s="389" t="inlineStr">
        <is>
          <t>маш.-ч</t>
        </is>
      </c>
      <c r="F69" s="389" t="n">
        <v>0.78</v>
      </c>
      <c r="G69" s="287" t="n">
        <v>79.06999999999999</v>
      </c>
      <c r="H69" s="294">
        <f>ROUND(F69*G69,2)</f>
        <v/>
      </c>
      <c r="L69" s="298" t="n"/>
    </row>
    <row r="70">
      <c r="A70" s="389" t="n">
        <v>56</v>
      </c>
      <c r="B70" s="361" t="n"/>
      <c r="C70" s="290" t="inlineStr">
        <is>
          <t>91.21.22-438</t>
        </is>
      </c>
      <c r="D70" s="289" t="inlineStr">
        <is>
          <t>Установки передвижные цеолитовые</t>
        </is>
      </c>
      <c r="E70" s="389" t="inlineStr">
        <is>
          <t>маш.-ч</t>
        </is>
      </c>
      <c r="F70" s="389" t="n">
        <v>1.53</v>
      </c>
      <c r="G70" s="287" t="n">
        <v>38.65</v>
      </c>
      <c r="H70" s="294">
        <f>ROUND(F70*G70,2)</f>
        <v/>
      </c>
      <c r="L70" s="298" t="n"/>
    </row>
    <row r="71" ht="25.5" customHeight="1" s="324">
      <c r="A71" s="389" t="n">
        <v>57</v>
      </c>
      <c r="B71" s="361" t="n"/>
      <c r="C71" s="290" t="inlineStr">
        <is>
          <t>91.06.01-003</t>
        </is>
      </c>
      <c r="D71" s="289" t="inlineStr">
        <is>
          <t>Домкраты гидравлические, грузоподъемность 63-100 т</t>
        </is>
      </c>
      <c r="E71" s="389" t="inlineStr">
        <is>
          <t>маш.-ч</t>
        </is>
      </c>
      <c r="F71" s="389" t="n">
        <v>60.35</v>
      </c>
      <c r="G71" s="287" t="n">
        <v>0.9</v>
      </c>
      <c r="H71" s="294">
        <f>ROUND(F71*G71,2)</f>
        <v/>
      </c>
      <c r="L71" s="298" t="n"/>
    </row>
    <row r="72" ht="25.5" customHeight="1" s="324">
      <c r="A72" s="389" t="n">
        <v>58</v>
      </c>
      <c r="B72" s="361" t="n"/>
      <c r="C72" s="290" t="inlineStr">
        <is>
          <t>91.08.09-023</t>
        </is>
      </c>
      <c r="D72" s="289" t="inlineStr">
        <is>
          <t>Трамбовки пневматические при работе от передвижных компрессорных станций</t>
        </is>
      </c>
      <c r="E72" s="389" t="inlineStr">
        <is>
          <t>маш.-ч</t>
        </is>
      </c>
      <c r="F72" s="389" t="n">
        <v>89.13</v>
      </c>
      <c r="G72" s="287" t="n">
        <v>0.55</v>
      </c>
      <c r="H72" s="294">
        <f>ROUND(F72*G72,2)</f>
        <v/>
      </c>
    </row>
    <row r="73" ht="51" customHeight="1" s="324">
      <c r="A73" s="389" t="n">
        <v>59</v>
      </c>
      <c r="B73" s="361" t="n"/>
      <c r="C73" s="290" t="inlineStr">
        <is>
          <t>91.10.09-012</t>
        </is>
      </c>
      <c r="D73" s="28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389" t="inlineStr">
        <is>
          <t>маш.-ч</t>
        </is>
      </c>
      <c r="F73" s="389" t="n">
        <v>1.86</v>
      </c>
      <c r="G73" s="287" t="n">
        <v>26.32</v>
      </c>
      <c r="H73" s="294">
        <f>ROUND(F73*G73,2)</f>
        <v/>
      </c>
    </row>
    <row r="74" ht="25.5" customHeight="1" s="324">
      <c r="A74" s="389" t="n">
        <v>60</v>
      </c>
      <c r="B74" s="361" t="n"/>
      <c r="C74" s="290" t="inlineStr">
        <is>
          <t>91.17.04-036</t>
        </is>
      </c>
      <c r="D74" s="289" t="inlineStr">
        <is>
          <t>Агрегаты сварочные передвижные с дизельным двигателем, номинальный сварочный ток 250-400 А</t>
        </is>
      </c>
      <c r="E74" s="389" t="inlineStr">
        <is>
          <t>маш.-ч</t>
        </is>
      </c>
      <c r="F74" s="389" t="n">
        <v>2.78</v>
      </c>
      <c r="G74" s="287" t="n">
        <v>14</v>
      </c>
      <c r="H74" s="294">
        <f>ROUND(F74*G74,2)</f>
        <v/>
      </c>
    </row>
    <row r="75">
      <c r="A75" s="389" t="n">
        <v>61</v>
      </c>
      <c r="B75" s="361" t="n"/>
      <c r="C75" s="290" t="inlineStr">
        <is>
          <t>91.14.04-001</t>
        </is>
      </c>
      <c r="D75" s="289" t="inlineStr">
        <is>
          <t>Тягачи седельные, грузоподъемность 12 т</t>
        </is>
      </c>
      <c r="E75" s="389" t="inlineStr">
        <is>
          <t>маш.-ч</t>
        </is>
      </c>
      <c r="F75" s="389" t="n">
        <v>0.36</v>
      </c>
      <c r="G75" s="287" t="n">
        <v>102.84</v>
      </c>
      <c r="H75" s="294">
        <f>ROUND(F75*G75,2)</f>
        <v/>
      </c>
    </row>
    <row r="76" ht="25.5" customHeight="1" s="324">
      <c r="A76" s="389" t="n">
        <v>62</v>
      </c>
      <c r="B76" s="361" t="n"/>
      <c r="C76" s="290" t="inlineStr">
        <is>
          <t>91.15.03-014</t>
        </is>
      </c>
      <c r="D76" s="289" t="inlineStr">
        <is>
          <t>Тракторы на пневмоколесном ходу, мощность 59 кВт (80 л.с.)</t>
        </is>
      </c>
      <c r="E76" s="389" t="inlineStr">
        <is>
          <t>маш.-ч</t>
        </is>
      </c>
      <c r="F76" s="389" t="n">
        <v>0.47</v>
      </c>
      <c r="G76" s="287" t="n">
        <v>74.61</v>
      </c>
      <c r="H76" s="294">
        <f>ROUND(F76*G76,2)</f>
        <v/>
      </c>
    </row>
    <row r="77" ht="25.5" customHeight="1" s="324">
      <c r="A77" s="389" t="n">
        <v>63</v>
      </c>
      <c r="B77" s="361" t="n"/>
      <c r="C77" s="290" t="inlineStr">
        <is>
          <t>91.06.05-057</t>
        </is>
      </c>
      <c r="D77" s="289" t="inlineStr">
        <is>
          <t>Погрузчики одноковшовые универсальные фронтальные пневмоколесные, грузоподъемность 3 т</t>
        </is>
      </c>
      <c r="E77" s="389" t="inlineStr">
        <is>
          <t>маш.-ч</t>
        </is>
      </c>
      <c r="F77" s="389" t="n">
        <v>0.35</v>
      </c>
      <c r="G77" s="287" t="n">
        <v>90.40000000000001</v>
      </c>
      <c r="H77" s="294">
        <f>ROUND(F77*G77,2)</f>
        <v/>
      </c>
      <c r="J77" s="259" t="n"/>
      <c r="L77" s="298" t="n"/>
    </row>
    <row r="78" customFormat="1" s="325">
      <c r="A78" s="389" t="n">
        <v>64</v>
      </c>
      <c r="B78" s="361" t="n"/>
      <c r="C78" s="290" t="inlineStr">
        <is>
          <t>91.07.04-002</t>
        </is>
      </c>
      <c r="D78" s="289" t="inlineStr">
        <is>
          <t>Вибраторы поверхностные</t>
        </is>
      </c>
      <c r="E78" s="389" t="inlineStr">
        <is>
          <t>маш.-ч</t>
        </is>
      </c>
      <c r="F78" s="389" t="n">
        <v>61.45</v>
      </c>
      <c r="G78" s="287" t="n">
        <v>0.5</v>
      </c>
      <c r="H78" s="294">
        <f>ROUND(F78*G78,2)</f>
        <v/>
      </c>
      <c r="L78" s="298" t="n"/>
    </row>
    <row r="79" ht="25.5" customHeight="1" s="324">
      <c r="A79" s="389" t="n">
        <v>65</v>
      </c>
      <c r="B79" s="361" t="n"/>
      <c r="C79" s="290" t="inlineStr">
        <is>
          <t>91.21.01-012</t>
        </is>
      </c>
      <c r="D79" s="289" t="inlineStr">
        <is>
          <t>Агрегаты окрасочные высокого давления для окраски поверхностей конструкций, мощность 1 кВт</t>
        </is>
      </c>
      <c r="E79" s="389" t="inlineStr">
        <is>
          <t>маш.-ч</t>
        </is>
      </c>
      <c r="F79" s="389" t="n">
        <v>3.56</v>
      </c>
      <c r="G79" s="287" t="n">
        <v>6.82</v>
      </c>
      <c r="H79" s="294">
        <f>ROUND(F79*G79,2)</f>
        <v/>
      </c>
      <c r="J79" s="259" t="n"/>
      <c r="L79" s="298" t="n"/>
    </row>
    <row r="80" customFormat="1" s="325">
      <c r="A80" s="389" t="n">
        <v>66</v>
      </c>
      <c r="B80" s="361" t="n"/>
      <c r="C80" s="290" t="inlineStr">
        <is>
          <t>91.08.04-021</t>
        </is>
      </c>
      <c r="D80" s="289" t="inlineStr">
        <is>
          <t>Котлы битумные: передвижные 400 л</t>
        </is>
      </c>
      <c r="E80" s="389" t="inlineStr">
        <is>
          <t>маш.-ч</t>
        </is>
      </c>
      <c r="F80" s="389" t="n">
        <v>0.72</v>
      </c>
      <c r="G80" s="287" t="n">
        <v>30</v>
      </c>
      <c r="H80" s="294">
        <f>ROUND(F80*G80,2)</f>
        <v/>
      </c>
      <c r="L80" s="298" t="n"/>
    </row>
    <row r="81" ht="25.5" customHeight="1" s="324">
      <c r="A81" s="389" t="n">
        <v>67</v>
      </c>
      <c r="B81" s="361" t="n"/>
      <c r="C81" s="290" t="inlineStr">
        <is>
          <t>91.06.03-055</t>
        </is>
      </c>
      <c r="D81" s="289" t="inlineStr">
        <is>
          <t>Лебедки электрические тяговым усилием: 19,62 кН (2 т)</t>
        </is>
      </c>
      <c r="E81" s="389" t="inlineStr">
        <is>
          <t>маш.-ч</t>
        </is>
      </c>
      <c r="F81" s="389" t="n">
        <v>2.84</v>
      </c>
      <c r="G81" s="287" t="n">
        <v>6.66</v>
      </c>
      <c r="H81" s="294">
        <f>ROUND(F81*G81,2)</f>
        <v/>
      </c>
      <c r="L81" s="298" t="n"/>
    </row>
    <row r="82">
      <c r="A82" s="389" t="n">
        <v>68</v>
      </c>
      <c r="B82" s="361" t="n"/>
      <c r="C82" s="290" t="inlineStr">
        <is>
          <t>91.19.10-031</t>
        </is>
      </c>
      <c r="D82" s="289" t="inlineStr">
        <is>
          <t>Станции насосные для привода гидродомкратов</t>
        </is>
      </c>
      <c r="E82" s="389" t="inlineStr">
        <is>
          <t>маш.-ч</t>
        </is>
      </c>
      <c r="F82" s="389" t="n">
        <v>6.38</v>
      </c>
      <c r="G82" s="287" t="n">
        <v>1.82</v>
      </c>
      <c r="H82" s="294">
        <f>ROUND(F82*G82,2)</f>
        <v/>
      </c>
      <c r="L82" s="298" t="n"/>
    </row>
    <row r="83">
      <c r="A83" s="389" t="n">
        <v>69</v>
      </c>
      <c r="B83" s="361" t="n"/>
      <c r="C83" s="290" t="inlineStr">
        <is>
          <t>91.07.04-001</t>
        </is>
      </c>
      <c r="D83" s="289" t="inlineStr">
        <is>
          <t>Вибратор глубинный</t>
        </is>
      </c>
      <c r="E83" s="389" t="inlineStr">
        <is>
          <t>маш.-ч</t>
        </is>
      </c>
      <c r="F83" s="389" t="n">
        <v>5.79</v>
      </c>
      <c r="G83" s="287" t="n">
        <v>1.9</v>
      </c>
      <c r="H83" s="294">
        <f>ROUND(F83*G83,2)</f>
        <v/>
      </c>
      <c r="L83" s="298" t="n"/>
    </row>
    <row r="84">
      <c r="A84" s="389" t="n">
        <v>70</v>
      </c>
      <c r="B84" s="361" t="n"/>
      <c r="C84" s="290" t="inlineStr">
        <is>
          <t>91.21.18-051</t>
        </is>
      </c>
      <c r="D84" s="289" t="inlineStr">
        <is>
          <t>Шкафы сушильные</t>
        </is>
      </c>
      <c r="E84" s="389" t="inlineStr">
        <is>
          <t>маш.-ч</t>
        </is>
      </c>
      <c r="F84" s="389" t="n">
        <v>3.48</v>
      </c>
      <c r="G84" s="287" t="n">
        <v>2.67</v>
      </c>
      <c r="H84" s="294">
        <f>ROUND(F84*G84,2)</f>
        <v/>
      </c>
    </row>
    <row r="85">
      <c r="A85" s="389" t="n">
        <v>71</v>
      </c>
      <c r="B85" s="361" t="n"/>
      <c r="C85" s="290" t="inlineStr">
        <is>
          <t>91.16.01-002</t>
        </is>
      </c>
      <c r="D85" s="289" t="inlineStr">
        <is>
          <t>Электростанции передвижные, мощность 4 кВт</t>
        </is>
      </c>
      <c r="E85" s="389" t="inlineStr">
        <is>
          <t>маш.-ч</t>
        </is>
      </c>
      <c r="F85" s="389" t="n">
        <v>0.34</v>
      </c>
      <c r="G85" s="287" t="n">
        <v>27.11</v>
      </c>
      <c r="H85" s="294">
        <f>ROUND(F85*G85,2)</f>
        <v/>
      </c>
    </row>
    <row r="86" ht="25.5" customHeight="1" s="324">
      <c r="A86" s="389" t="n">
        <v>72</v>
      </c>
      <c r="B86" s="361" t="n"/>
      <c r="C86" s="290" t="inlineStr">
        <is>
          <t>91.05.05-015</t>
        </is>
      </c>
      <c r="D86" s="289" t="inlineStr">
        <is>
          <t>Краны на автомобильном ходу, грузоподъемность 16 т</t>
        </is>
      </c>
      <c r="E86" s="389" t="inlineStr">
        <is>
          <t>маш.-ч</t>
        </is>
      </c>
      <c r="F86" s="389" t="n">
        <v>0.05</v>
      </c>
      <c r="G86" s="287" t="n">
        <v>115.4</v>
      </c>
      <c r="H86" s="294">
        <f>ROUND(F86*G86,2)</f>
        <v/>
      </c>
    </row>
    <row r="87" ht="25.5" customHeight="1" s="324">
      <c r="A87" s="389" t="n">
        <v>73</v>
      </c>
      <c r="B87" s="361" t="n"/>
      <c r="C87" s="290" t="inlineStr">
        <is>
          <t>91.14.05-011</t>
        </is>
      </c>
      <c r="D87" s="289" t="inlineStr">
        <is>
          <t>Полуприцепы общего назначения, грузоподъемность 12 т</t>
        </is>
      </c>
      <c r="E87" s="389" t="inlineStr">
        <is>
          <t>маш.-ч</t>
        </is>
      </c>
      <c r="F87" s="389" t="n">
        <v>0.36</v>
      </c>
      <c r="G87" s="287" t="n">
        <v>12</v>
      </c>
      <c r="H87" s="294">
        <f>ROUND(F87*G87,2)</f>
        <v/>
      </c>
    </row>
    <row r="88" ht="25.5" customHeight="1" s="324">
      <c r="A88" s="389" t="n">
        <v>74</v>
      </c>
      <c r="B88" s="361" t="n"/>
      <c r="C88" s="290" t="inlineStr">
        <is>
          <t>91.21.22-443</t>
        </is>
      </c>
      <c r="D88" s="289" t="inlineStr">
        <is>
          <t>Установки: для изготовления бандажей, диафрагм, пряжек</t>
        </is>
      </c>
      <c r="E88" s="389" t="inlineStr">
        <is>
          <t>маш.-ч</t>
        </is>
      </c>
      <c r="F88" s="389" t="n">
        <v>1.62</v>
      </c>
      <c r="G88" s="287" t="n">
        <v>2.16</v>
      </c>
      <c r="H88" s="294">
        <f>ROUND(F88*G88,2)</f>
        <v/>
      </c>
      <c r="J88" s="259" t="n"/>
      <c r="L88" s="298" t="n"/>
    </row>
    <row r="89">
      <c r="A89" s="389" t="n">
        <v>75</v>
      </c>
      <c r="B89" s="361" t="n"/>
      <c r="C89" s="290" t="inlineStr">
        <is>
          <t>91.08.09-025</t>
        </is>
      </c>
      <c r="D89" s="289" t="inlineStr">
        <is>
          <t>Трамбовки электрические</t>
        </is>
      </c>
      <c r="E89" s="389" t="inlineStr">
        <is>
          <t>маш.-ч</t>
        </is>
      </c>
      <c r="F89" s="389" t="n">
        <v>0.24</v>
      </c>
      <c r="G89" s="287" t="n">
        <v>6.7</v>
      </c>
      <c r="H89" s="294">
        <f>ROUND(F89*G89,2)</f>
        <v/>
      </c>
      <c r="L89" s="298" t="n"/>
    </row>
    <row r="90" customFormat="1" s="325">
      <c r="A90" s="389" t="n">
        <v>76</v>
      </c>
      <c r="B90" s="361" t="n"/>
      <c r="C90" s="290" t="inlineStr">
        <is>
          <t>91.09.02-002</t>
        </is>
      </c>
      <c r="D90" s="289" t="inlineStr">
        <is>
          <t>Вагонетки неопрокидные, вместимость до 1,5 м3</t>
        </is>
      </c>
      <c r="E90" s="389" t="inlineStr">
        <is>
          <t>маш.-ч</t>
        </is>
      </c>
      <c r="F90" s="389" t="n">
        <v>2.19</v>
      </c>
      <c r="G90" s="287" t="n">
        <v>0.5</v>
      </c>
      <c r="H90" s="294">
        <f>ROUND(F90*G90,2)</f>
        <v/>
      </c>
      <c r="L90" s="298" t="n"/>
    </row>
    <row r="91">
      <c r="A91" s="389" t="n">
        <v>77</v>
      </c>
      <c r="B91" s="361" t="n"/>
      <c r="C91" s="290" t="inlineStr">
        <is>
          <t>91.17.04-042</t>
        </is>
      </c>
      <c r="D91" s="289" t="inlineStr">
        <is>
          <t>Аппарат для газовой сварки и резки</t>
        </is>
      </c>
      <c r="E91" s="389" t="inlineStr">
        <is>
          <t>маш.-ч</t>
        </is>
      </c>
      <c r="F91" s="389" t="n">
        <v>0.9</v>
      </c>
      <c r="G91" s="287" t="n">
        <v>1.2</v>
      </c>
      <c r="H91" s="294">
        <f>ROUND(F91*G91,2)</f>
        <v/>
      </c>
      <c r="L91" s="298" t="n"/>
    </row>
    <row r="92">
      <c r="A92" s="389" t="n">
        <v>78</v>
      </c>
      <c r="B92" s="361" t="n"/>
      <c r="C92" s="290" t="inlineStr">
        <is>
          <t>91.21.06-011</t>
        </is>
      </c>
      <c r="D92" s="289" t="inlineStr">
        <is>
          <t>Дрель ручная электрическая, мощность 260 Вт</t>
        </is>
      </c>
      <c r="E92" s="389" t="inlineStr">
        <is>
          <t>маш.-ч</t>
        </is>
      </c>
      <c r="F92" s="389" t="n">
        <v>1.77</v>
      </c>
      <c r="G92" s="287" t="n">
        <v>0.13</v>
      </c>
      <c r="H92" s="294">
        <f>ROUND(F92*G92,2)</f>
        <v/>
      </c>
      <c r="L92" s="298" t="n"/>
    </row>
    <row r="93" ht="25.5" customHeight="1" s="324">
      <c r="A93" s="389" t="n">
        <v>79</v>
      </c>
      <c r="B93" s="361" t="n"/>
      <c r="C93" s="290" t="inlineStr">
        <is>
          <t>91.21.15-508</t>
        </is>
      </c>
      <c r="D93" s="289" t="inlineStr">
        <is>
          <t>Пилы бензиновые отрезные дисковые, мощность до 4,8 кВт (6,5 л.с.)</t>
        </is>
      </c>
      <c r="E93" s="389" t="inlineStr">
        <is>
          <t>маш.-ч</t>
        </is>
      </c>
      <c r="F93" s="389" t="n">
        <v>0.02</v>
      </c>
      <c r="G93" s="287" t="n">
        <v>5.72</v>
      </c>
      <c r="H93" s="294">
        <f>ROUND(F93*G93,2)</f>
        <v/>
      </c>
      <c r="L93" s="298" t="n"/>
    </row>
    <row r="94" ht="25.5" customHeight="1" s="324">
      <c r="A94" s="389" t="n">
        <v>80</v>
      </c>
      <c r="B94" s="361" t="n"/>
      <c r="C94" s="290" t="inlineStr">
        <is>
          <t>91.19.02-002</t>
        </is>
      </c>
      <c r="D94" s="289" t="inlineStr">
        <is>
          <t>Маслонасосы шестеренные, производительность 2,3 м3/час</t>
        </is>
      </c>
      <c r="E94" s="389" t="inlineStr">
        <is>
          <t>маш.-ч</t>
        </is>
      </c>
      <c r="F94" s="389" t="n">
        <v>0.09</v>
      </c>
      <c r="G94" s="287" t="n">
        <v>0.9</v>
      </c>
      <c r="H94" s="294">
        <f>ROUND(F94*G94,2)</f>
        <v/>
      </c>
    </row>
    <row r="95" ht="25.5" customHeight="1" s="324">
      <c r="A95" s="389" t="n">
        <v>81</v>
      </c>
      <c r="B95" s="361" t="n"/>
      <c r="C95" s="290" t="inlineStr">
        <is>
          <t>91.08.09-024</t>
        </is>
      </c>
      <c r="D95" s="289" t="inlineStr">
        <is>
          <t>Трамбовки пневматические при работе от стационарного компрессора</t>
        </is>
      </c>
      <c r="E95" s="389" t="inlineStr">
        <is>
          <t>маш.-ч</t>
        </is>
      </c>
      <c r="F95" s="389" t="n">
        <v>0.01</v>
      </c>
      <c r="G95" s="287" t="n">
        <v>4.91</v>
      </c>
      <c r="H95" s="294">
        <f>ROUND(F95*G95,2)</f>
        <v/>
      </c>
    </row>
    <row r="96" ht="25.5" customHeight="1" s="324">
      <c r="A96" s="389" t="n">
        <v>82</v>
      </c>
      <c r="B96" s="361" t="n"/>
      <c r="C96" s="290" t="inlineStr">
        <is>
          <t>91.06.03-060</t>
        </is>
      </c>
      <c r="D96" s="289" t="inlineStr">
        <is>
          <t>Лебедки электрические тяговым усилием до 5,79 кН (0,59 т)</t>
        </is>
      </c>
      <c r="E96" s="389" t="inlineStr">
        <is>
          <t>маш.-ч</t>
        </is>
      </c>
      <c r="F96" s="389" t="n">
        <v>0.02</v>
      </c>
      <c r="G96" s="287" t="n">
        <v>1.7</v>
      </c>
      <c r="H96" s="294">
        <f>ROUND(F96*G96,2)</f>
        <v/>
      </c>
    </row>
    <row r="97" ht="15" customHeight="1" s="324">
      <c r="A97" s="359" t="inlineStr">
        <is>
          <t>Оборудование</t>
        </is>
      </c>
      <c r="B97" s="436" t="n"/>
      <c r="C97" s="436" t="n"/>
      <c r="D97" s="436" t="n"/>
      <c r="E97" s="437" t="n"/>
      <c r="F97" s="286" t="n"/>
      <c r="G97" s="286" t="n"/>
      <c r="H97" s="284">
        <f>SUM(H98:H100)</f>
        <v/>
      </c>
    </row>
    <row r="98" ht="25.5" customHeight="1" s="324">
      <c r="A98" s="281" t="n">
        <v>83</v>
      </c>
      <c r="B98" s="359" t="n"/>
      <c r="C98" s="290" t="inlineStr">
        <is>
          <t>Прайс из СД ОП</t>
        </is>
      </c>
      <c r="D98" s="289" t="inlineStr">
        <is>
          <t>Трансформатор трехфазный ТМН- 6300/35 У1 цена=7000000/3,48</t>
        </is>
      </c>
      <c r="E98" s="389" t="inlineStr">
        <is>
          <t>шт</t>
        </is>
      </c>
      <c r="F98" s="389" t="n">
        <v>1</v>
      </c>
      <c r="G98" s="294" t="n">
        <v>2011494.26</v>
      </c>
      <c r="H98" s="294">
        <f>ROUND(F98*G98,2)</f>
        <v/>
      </c>
      <c r="I98" s="283" t="n"/>
    </row>
    <row r="99" ht="25.5" customHeight="1" s="324">
      <c r="A99" s="281" t="n">
        <v>84</v>
      </c>
      <c r="B99" s="359" t="n"/>
      <c r="C99" s="290" t="inlineStr">
        <is>
          <t>Прайс из СД ОП</t>
        </is>
      </c>
      <c r="D99" s="289" t="inlineStr">
        <is>
          <t>Ограничитель перенапряжения 35кВ ОПНп-35/40,5-10/250(1) III</t>
        </is>
      </c>
      <c r="E99" s="389" t="inlineStr">
        <is>
          <t>шт</t>
        </is>
      </c>
      <c r="F99" s="389" t="n">
        <v>3</v>
      </c>
      <c r="G99" s="294" t="n">
        <v>3429.69</v>
      </c>
      <c r="H99" s="294">
        <f>ROUND(F99*G99,2)</f>
        <v/>
      </c>
      <c r="I99" s="283" t="n"/>
    </row>
    <row r="100" ht="27" customHeight="1" s="324">
      <c r="A100" s="281" t="n">
        <v>85</v>
      </c>
      <c r="B100" s="359" t="n"/>
      <c r="C100" s="290" t="inlineStr">
        <is>
          <t>Прайс из СД ОП</t>
        </is>
      </c>
      <c r="D100" s="289" t="inlineStr">
        <is>
          <t>Ограничитель перенапряжения 35кВ ОПНп-35/40,5-10/250(1) III</t>
        </is>
      </c>
      <c r="E100" s="389" t="inlineStr">
        <is>
          <t>шт.</t>
        </is>
      </c>
      <c r="F100" s="389" t="n">
        <v>3</v>
      </c>
      <c r="G100" s="294" t="n">
        <v>3429.69</v>
      </c>
      <c r="H100" s="294">
        <f>ROUND(F100*G100,2)</f>
        <v/>
      </c>
    </row>
    <row r="101">
      <c r="A101" s="360" t="inlineStr">
        <is>
          <t>Материалы</t>
        </is>
      </c>
      <c r="B101" s="436" t="n"/>
      <c r="C101" s="436" t="n"/>
      <c r="D101" s="436" t="n"/>
      <c r="E101" s="437" t="n"/>
      <c r="F101" s="360" t="n"/>
      <c r="G101" s="255" t="n"/>
      <c r="H101" s="284">
        <f>SUM(H102:H288)</f>
        <v/>
      </c>
    </row>
    <row r="102" ht="38.25" customHeight="1" s="324">
      <c r="A102" s="281" t="n">
        <v>86</v>
      </c>
      <c r="B102" s="361" t="n"/>
      <c r="C102" s="290" t="inlineStr">
        <is>
          <t>07.5.01.01-0013</t>
        </is>
      </c>
      <c r="D102" s="289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389" t="inlineStr">
        <is>
          <t>т</t>
        </is>
      </c>
      <c r="F102" s="389" t="n">
        <v>4.58</v>
      </c>
      <c r="G102" s="294" t="n">
        <v>10093.5</v>
      </c>
      <c r="H102" s="294">
        <f>ROUND(F102*G102,2)</f>
        <v/>
      </c>
      <c r="I102" s="283" t="n"/>
      <c r="J102" s="298" t="n"/>
      <c r="K102" s="298" t="n"/>
    </row>
    <row r="103">
      <c r="A103" s="281" t="n">
        <v>87</v>
      </c>
      <c r="B103" s="361" t="n"/>
      <c r="C103" s="290" t="inlineStr">
        <is>
          <t>05.1.05.16-0011</t>
        </is>
      </c>
      <c r="D103" s="289" t="inlineStr">
        <is>
          <t>Сваи железобетонные</t>
        </is>
      </c>
      <c r="E103" s="389" t="inlineStr">
        <is>
          <t>м3</t>
        </is>
      </c>
      <c r="F103" s="389" t="n">
        <v>7.416</v>
      </c>
      <c r="G103" s="294" t="n">
        <v>1954.9</v>
      </c>
      <c r="H103" s="294">
        <f>ROUND(F103*G103,2)</f>
        <v/>
      </c>
      <c r="I103" s="283" t="n"/>
      <c r="J103" s="298" t="n"/>
      <c r="K103" s="298" t="n"/>
    </row>
    <row r="104">
      <c r="A104" s="281" t="n">
        <v>88</v>
      </c>
      <c r="B104" s="361" t="n"/>
      <c r="C104" s="290" t="inlineStr">
        <is>
          <t>02.2.01.02-1099</t>
        </is>
      </c>
      <c r="D104" s="289" t="inlineStr">
        <is>
          <t>Гравий М 600, фракция 20-40 мм</t>
        </is>
      </c>
      <c r="E104" s="389" t="inlineStr">
        <is>
          <t>м3</t>
        </is>
      </c>
      <c r="F104" s="389" t="n">
        <v>74.23999999999999</v>
      </c>
      <c r="G104" s="294" t="n">
        <v>173</v>
      </c>
      <c r="H104" s="294">
        <f>ROUND(F104*G104,2)</f>
        <v/>
      </c>
      <c r="I104" s="283" t="n"/>
      <c r="J104" s="298" t="n"/>
      <c r="K104" s="298" t="n"/>
    </row>
    <row r="105" ht="25.5" customHeight="1" s="324">
      <c r="A105" s="281" t="n">
        <v>89</v>
      </c>
      <c r="B105" s="361" t="n"/>
      <c r="C105" s="290" t="inlineStr">
        <is>
          <t>04.1.02.05-0077</t>
        </is>
      </c>
      <c r="D105" s="289" t="inlineStr">
        <is>
          <t>Смеси бетонные тяжелого бетона (БСТ), крупность заполнителя более 40 мм, класс В15 (М200)</t>
        </is>
      </c>
      <c r="E105" s="389" t="inlineStr">
        <is>
          <t>м3</t>
        </is>
      </c>
      <c r="F105" s="389" t="n">
        <v>20.4</v>
      </c>
      <c r="G105" s="294" t="n">
        <v>600</v>
      </c>
      <c r="H105" s="294">
        <f>ROUND(F105*G105,2)</f>
        <v/>
      </c>
      <c r="I105" s="283" t="n"/>
      <c r="J105" s="298" t="n"/>
    </row>
    <row r="106">
      <c r="A106" s="281" t="n">
        <v>90</v>
      </c>
      <c r="B106" s="361" t="n"/>
      <c r="C106" s="290" t="inlineStr">
        <is>
          <t>05.1.05.16-0221</t>
        </is>
      </c>
      <c r="D106" s="289" t="inlineStr">
        <is>
          <t>Фундаменты сборные железобетонные ВЛ и ОРУ</t>
        </is>
      </c>
      <c r="E106" s="389" t="inlineStr">
        <is>
          <t>м3</t>
        </is>
      </c>
      <c r="F106" s="389" t="n">
        <v>5.05</v>
      </c>
      <c r="G106" s="294" t="n">
        <v>1597.37</v>
      </c>
      <c r="H106" s="294">
        <f>ROUND(F106*G106,2)</f>
        <v/>
      </c>
      <c r="I106" s="283" t="n"/>
      <c r="J106" s="298" t="n"/>
    </row>
    <row r="107">
      <c r="A107" s="281" t="n">
        <v>91</v>
      </c>
      <c r="B107" s="361" t="n"/>
      <c r="C107" s="290" t="inlineStr">
        <is>
          <t>05.1.01.13-0043</t>
        </is>
      </c>
      <c r="D107" s="289" t="inlineStr">
        <is>
          <t>Плита железобетонная покрытий, перекрытий и днищ</t>
        </is>
      </c>
      <c r="E107" s="389" t="inlineStr">
        <is>
          <t>м3</t>
        </is>
      </c>
      <c r="F107" s="389" t="n">
        <v>5.403</v>
      </c>
      <c r="G107" s="294" t="n">
        <v>1382.9</v>
      </c>
      <c r="H107" s="294">
        <f>ROUND(F107*G107,2)</f>
        <v/>
      </c>
      <c r="I107" s="283" t="n"/>
      <c r="J107" s="298" t="n"/>
    </row>
    <row r="108">
      <c r="A108" s="281" t="n">
        <v>92</v>
      </c>
      <c r="B108" s="361" t="n"/>
      <c r="C108" s="290" t="inlineStr">
        <is>
          <t>04.3.01.09-0015</t>
        </is>
      </c>
      <c r="D108" s="289" t="inlineStr">
        <is>
          <t>Раствор готовый кладочный, цементный, М150</t>
        </is>
      </c>
      <c r="E108" s="389" t="inlineStr">
        <is>
          <t>м3</t>
        </is>
      </c>
      <c r="F108" s="389" t="n">
        <v>12.24</v>
      </c>
      <c r="G108" s="294" t="n">
        <v>548.3</v>
      </c>
      <c r="H108" s="294">
        <f>ROUND(F108*G108,2)</f>
        <v/>
      </c>
      <c r="I108" s="283" t="n"/>
      <c r="J108" s="298" t="n"/>
    </row>
    <row r="109">
      <c r="A109" s="281" t="n">
        <v>93</v>
      </c>
      <c r="B109" s="361" t="n"/>
      <c r="C109" s="290" t="inlineStr">
        <is>
          <t>22.2.02.07-0003</t>
        </is>
      </c>
      <c r="D109" s="289" t="inlineStr">
        <is>
          <t>Конструкции стальные порталов ОРУ</t>
        </is>
      </c>
      <c r="E109" s="389" t="inlineStr">
        <is>
          <t>т</t>
        </is>
      </c>
      <c r="F109" s="389" t="n">
        <v>0.2966</v>
      </c>
      <c r="G109" s="294" t="n">
        <v>12500</v>
      </c>
      <c r="H109" s="294">
        <f>ROUND(F109*G109,2)</f>
        <v/>
      </c>
      <c r="I109" s="283" t="n"/>
      <c r="J109" s="298" t="n"/>
    </row>
    <row r="110" ht="25.5" customHeight="1" s="324">
      <c r="A110" s="281" t="n">
        <v>94</v>
      </c>
      <c r="B110" s="361" t="n"/>
      <c r="C110" s="290" t="inlineStr">
        <is>
          <t>07.2.07.04-0011</t>
        </is>
      </c>
      <c r="D110" s="289" t="inlineStr">
        <is>
          <t>Конструкции сварные индивидуальные прочие, масса сборочной единицы до 0,1 т</t>
        </is>
      </c>
      <c r="E110" s="389" t="inlineStr">
        <is>
          <t>т</t>
        </is>
      </c>
      <c r="F110" s="389" t="n">
        <v>0.3395</v>
      </c>
      <c r="G110" s="294" t="n">
        <v>10508</v>
      </c>
      <c r="H110" s="294">
        <f>ROUND(F110*G110,2)</f>
        <v/>
      </c>
      <c r="I110" s="283" t="n"/>
      <c r="J110" s="298" t="n"/>
    </row>
    <row r="111" ht="25.5" customHeight="1" s="324">
      <c r="A111" s="281" t="n">
        <v>95</v>
      </c>
      <c r="B111" s="361" t="n"/>
      <c r="C111" s="290" t="inlineStr">
        <is>
          <t>08.1.02.06-0034</t>
        </is>
      </c>
      <c r="D111" s="289" t="inlineStr">
        <is>
          <t>Люк чугунный тяжелый (ГОСТ 3634-99) марка Т(C250)-ТС-1-60</t>
        </is>
      </c>
      <c r="E111" s="389" t="inlineStr">
        <is>
          <t>шт</t>
        </is>
      </c>
      <c r="F111" s="389" t="n">
        <v>5</v>
      </c>
      <c r="G111" s="294" t="n">
        <v>596.04</v>
      </c>
      <c r="H111" s="294">
        <f>ROUND(F111*G111,2)</f>
        <v/>
      </c>
      <c r="I111" s="283" t="n"/>
      <c r="J111" s="298" t="n"/>
    </row>
    <row r="112" ht="25.5" customHeight="1" s="324">
      <c r="A112" s="281" t="n">
        <v>96</v>
      </c>
      <c r="B112" s="361" t="n"/>
      <c r="C112" s="290" t="inlineStr">
        <is>
          <t>04.1.02.05-0041</t>
        </is>
      </c>
      <c r="D112" s="289" t="inlineStr">
        <is>
          <t>Смеси бетонные тяжелого бетона (БСТ), крупность заполнителя 20 мм, класс В10 (М150)</t>
        </is>
      </c>
      <c r="E112" s="389" t="inlineStr">
        <is>
          <t>м3</t>
        </is>
      </c>
      <c r="F112" s="389" t="n">
        <v>5.202</v>
      </c>
      <c r="G112" s="294" t="n">
        <v>542.24</v>
      </c>
      <c r="H112" s="294">
        <f>ROUND(F112*G112,2)</f>
        <v/>
      </c>
      <c r="I112" s="283" t="n"/>
      <c r="J112" s="298" t="n"/>
    </row>
    <row r="113" ht="25.5" customHeight="1" s="324">
      <c r="A113" s="281" t="n">
        <v>97</v>
      </c>
      <c r="B113" s="361" t="n"/>
      <c r="C113" s="290" t="inlineStr">
        <is>
          <t>04.1.02.05-0006</t>
        </is>
      </c>
      <c r="D113" s="289" t="inlineStr">
        <is>
          <t>Смеси бетонные тяжелого бетона (БСТ), класс В15 (М200)</t>
        </is>
      </c>
      <c r="E113" s="389" t="inlineStr">
        <is>
          <t>м3</t>
        </is>
      </c>
      <c r="F113" s="389" t="n">
        <v>4.753</v>
      </c>
      <c r="G113" s="294" t="n">
        <v>592.76</v>
      </c>
      <c r="H113" s="294">
        <f>ROUND(F113*G113,2)</f>
        <v/>
      </c>
      <c r="I113" s="283" t="n"/>
      <c r="J113" s="298" t="n"/>
    </row>
    <row r="114">
      <c r="A114" s="281" t="n">
        <v>98</v>
      </c>
      <c r="B114" s="361" t="n"/>
      <c r="C114" s="290" t="inlineStr">
        <is>
          <t>12.1.02.03-0052</t>
        </is>
      </c>
      <c r="D114" s="289" t="inlineStr">
        <is>
          <t>Изопласт: К ЭКП-4,5</t>
        </is>
      </c>
      <c r="E114" s="389" t="inlineStr">
        <is>
          <t>м2</t>
        </is>
      </c>
      <c r="F114" s="389" t="n">
        <v>49.7</v>
      </c>
      <c r="G114" s="294" t="n">
        <v>45.2</v>
      </c>
      <c r="H114" s="294">
        <f>ROUND(F114*G114,2)</f>
        <v/>
      </c>
      <c r="I114" s="283" t="n"/>
      <c r="J114" s="298" t="n"/>
    </row>
    <row r="115" ht="25.5" customFormat="1" customHeight="1" s="325">
      <c r="A115" s="281" t="n">
        <v>99</v>
      </c>
      <c r="B115" s="361" t="n"/>
      <c r="C115" s="290" t="inlineStr">
        <is>
          <t>21.2.01.02-0102</t>
        </is>
      </c>
      <c r="D115" s="289" t="inlineStr">
        <is>
          <t>Провод неизолированный для воздушных линий электропередачи АС 500/64</t>
        </is>
      </c>
      <c r="E115" s="389" t="inlineStr">
        <is>
          <t>т</t>
        </is>
      </c>
      <c r="F115" s="389" t="n">
        <v>0.05556</v>
      </c>
      <c r="G115" s="294" t="n">
        <v>35127.27</v>
      </c>
      <c r="H115" s="294">
        <f>ROUND(F115*G115,2)</f>
        <v/>
      </c>
      <c r="I115" s="283" t="n"/>
      <c r="J115" s="298" t="n"/>
    </row>
    <row r="116">
      <c r="A116" s="281" t="n">
        <v>100</v>
      </c>
      <c r="B116" s="361" t="n"/>
      <c r="C116" s="290" t="inlineStr">
        <is>
          <t>14.2.01.01-0004</t>
        </is>
      </c>
      <c r="D116" s="289" t="inlineStr">
        <is>
          <t>Композиция органо-силикатная ОС-51-03</t>
        </is>
      </c>
      <c r="E116" s="389" t="inlineStr">
        <is>
          <t>т</t>
        </is>
      </c>
      <c r="F116" s="389" t="n">
        <v>0.0232</v>
      </c>
      <c r="G116" s="294" t="n">
        <v>81720</v>
      </c>
      <c r="H116" s="294">
        <f>ROUND(F116*G116,2)</f>
        <v/>
      </c>
      <c r="I116" s="283" t="n"/>
      <c r="J116" s="298" t="n"/>
    </row>
    <row r="117" ht="25.5" customHeight="1" s="324">
      <c r="A117" s="281" t="n">
        <v>101</v>
      </c>
      <c r="B117" s="361" t="n"/>
      <c r="C117" s="290" t="inlineStr">
        <is>
          <t>04.1.02.01-0006</t>
        </is>
      </c>
      <c r="D117" s="289" t="inlineStr">
        <is>
          <t>Смеси бетонные мелкозернистого бетона (БСМ), класс В15 (М200)</t>
        </is>
      </c>
      <c r="E117" s="389" t="inlineStr">
        <is>
          <t>м3</t>
        </is>
      </c>
      <c r="F117" s="389" t="n">
        <v>3.4915</v>
      </c>
      <c r="G117" s="294" t="n">
        <v>490</v>
      </c>
      <c r="H117" s="294">
        <f>ROUND(F117*G117,2)</f>
        <v/>
      </c>
      <c r="I117" s="283" t="n"/>
      <c r="J117" s="298" t="n"/>
      <c r="K117" s="298" t="n"/>
    </row>
    <row r="118" ht="25.5" customHeight="1" s="324">
      <c r="A118" s="281" t="n">
        <v>102</v>
      </c>
      <c r="B118" s="361" t="n"/>
      <c r="C118" s="290" t="inlineStr">
        <is>
          <t>20.2.04.04-0022</t>
        </is>
      </c>
      <c r="D118" s="289" t="inlineStr">
        <is>
          <t>Короб кабельный прямой плоский сейсмостойкий КП-0,1/0,2-2 (ККПС-0,1/0,2-2)</t>
        </is>
      </c>
      <c r="E118" s="389" t="inlineStr">
        <is>
          <t>шт</t>
        </is>
      </c>
      <c r="F118" s="389" t="n">
        <v>4</v>
      </c>
      <c r="G118" s="294" t="n">
        <v>423.95</v>
      </c>
      <c r="H118" s="294">
        <f>ROUND(F118*G118,2)</f>
        <v/>
      </c>
      <c r="I118" s="283" t="n"/>
      <c r="J118" s="298" t="n"/>
      <c r="K118" s="298" t="n"/>
    </row>
    <row r="119" ht="25.5" customHeight="1" s="324">
      <c r="A119" s="281" t="n">
        <v>103</v>
      </c>
      <c r="B119" s="361" t="n"/>
      <c r="C119" s="290" t="inlineStr">
        <is>
          <t>04.1.02.05-0005</t>
        </is>
      </c>
      <c r="D119" s="289" t="inlineStr">
        <is>
          <t>Смеси бетонные тяжелого бетона (БСТ), класс В12,5 (М150)</t>
        </is>
      </c>
      <c r="E119" s="389" t="inlineStr">
        <is>
          <t>м3</t>
        </is>
      </c>
      <c r="F119" s="389" t="n">
        <v>2.652</v>
      </c>
      <c r="G119" s="294" t="n">
        <v>600</v>
      </c>
      <c r="H119" s="294">
        <f>ROUND(F119*G119,2)</f>
        <v/>
      </c>
      <c r="I119" s="283" t="n"/>
      <c r="J119" s="298" t="n"/>
      <c r="K119" s="298" t="n"/>
    </row>
    <row r="120" ht="25.5" customHeight="1" s="324">
      <c r="A120" s="281" t="n">
        <v>104</v>
      </c>
      <c r="B120" s="361" t="n"/>
      <c r="C120" s="290" t="inlineStr">
        <is>
          <t>20.2.09.08-0012</t>
        </is>
      </c>
      <c r="D120" s="289" t="inlineStr">
        <is>
          <t>Муфта кабельная концевая термоусаживаемая: ЕРКТ0031-L12-СЕЕ01</t>
        </is>
      </c>
      <c r="E120" s="389" t="inlineStr">
        <is>
          <t>к-т</t>
        </is>
      </c>
      <c r="F120" s="389" t="n">
        <v>1</v>
      </c>
      <c r="G120" s="294" t="n">
        <v>1249.83</v>
      </c>
      <c r="H120" s="294">
        <f>ROUND(F120*G120,2)</f>
        <v/>
      </c>
      <c r="J120" s="298" t="n"/>
    </row>
    <row r="121" ht="25.5" customHeight="1" s="324">
      <c r="A121" s="281" t="n">
        <v>105</v>
      </c>
      <c r="B121" s="361" t="n"/>
      <c r="C121" s="290" t="inlineStr">
        <is>
          <t>20.2.09.08-0012</t>
        </is>
      </c>
      <c r="D121" s="289" t="inlineStr">
        <is>
          <t>Муфта кабельная концевая термоусаживаемая: ЕРКТ0031-L12-СЕЕ01</t>
        </is>
      </c>
      <c r="E121" s="389" t="inlineStr">
        <is>
          <t>к-т</t>
        </is>
      </c>
      <c r="F121" s="389" t="n">
        <v>1</v>
      </c>
      <c r="G121" s="294" t="n">
        <v>1249.83</v>
      </c>
      <c r="H121" s="294">
        <f>ROUND(F121*G121,2)</f>
        <v/>
      </c>
      <c r="J121" s="298" t="n"/>
    </row>
    <row r="122" ht="38.25" customHeight="1" s="324">
      <c r="A122" s="281" t="n">
        <v>106</v>
      </c>
      <c r="B122" s="361" t="n"/>
      <c r="C122" s="290" t="inlineStr">
        <is>
          <t>24.3.03.13-0046</t>
        </is>
      </c>
      <c r="D122" s="289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389" t="inlineStr">
        <is>
          <t>м</t>
        </is>
      </c>
      <c r="F122" s="389" t="n">
        <v>10</v>
      </c>
      <c r="G122" s="294" t="n">
        <v>124.92</v>
      </c>
      <c r="H122" s="294">
        <f>ROUND(F122*G122,2)</f>
        <v/>
      </c>
      <c r="J122" s="298" t="n"/>
    </row>
    <row r="123" ht="38.25" customHeight="1" s="324">
      <c r="A123" s="281" t="n">
        <v>107</v>
      </c>
      <c r="B123" s="361" t="n"/>
      <c r="C123" s="290" t="inlineStr">
        <is>
          <t>05.1.02.05-0002</t>
        </is>
      </c>
      <c r="D123" s="289" t="inlineStr">
        <is>
          <t>Лежневые опоры из сборных железобетонных элементов из бетона марки 200, массой до 5 т, объемом до 0,2 м3</t>
        </is>
      </c>
      <c r="E123" s="389" t="inlineStr">
        <is>
          <t>м3</t>
        </is>
      </c>
      <c r="F123" s="389" t="n">
        <v>0.68</v>
      </c>
      <c r="G123" s="294" t="n">
        <v>1739</v>
      </c>
      <c r="H123" s="294">
        <f>ROUND(F123*G123,2)</f>
        <v/>
      </c>
      <c r="J123" s="298" t="n"/>
    </row>
    <row r="124">
      <c r="A124" s="281" t="n">
        <v>108</v>
      </c>
      <c r="B124" s="361" t="n"/>
      <c r="C124" s="290" t="inlineStr">
        <is>
          <t>25.2.01.06-0111</t>
        </is>
      </c>
      <c r="D124" s="289" t="inlineStr">
        <is>
          <t>Зажим хомутовый (КС-039)</t>
        </is>
      </c>
      <c r="E124" s="389" t="inlineStr">
        <is>
          <t>шт</t>
        </is>
      </c>
      <c r="F124" s="389" t="n">
        <v>20</v>
      </c>
      <c r="G124" s="294" t="n">
        <v>57.5</v>
      </c>
      <c r="H124" s="294">
        <f>ROUND(F124*G124,2)</f>
        <v/>
      </c>
      <c r="J124" s="298" t="n"/>
    </row>
    <row r="125" ht="25.5" customHeight="1" s="324">
      <c r="A125" s="281" t="n">
        <v>109</v>
      </c>
      <c r="B125" s="361" t="n"/>
      <c r="C125" s="290" t="inlineStr">
        <is>
          <t>04.1.02.05-0003</t>
        </is>
      </c>
      <c r="D125" s="289" t="inlineStr">
        <is>
          <t>Смеси бетонные тяжелого бетона (БСТ), класс В7,5 (М100)</t>
        </is>
      </c>
      <c r="E125" s="389" t="inlineStr">
        <is>
          <t>м3</t>
        </is>
      </c>
      <c r="F125" s="389" t="n">
        <v>2.04</v>
      </c>
      <c r="G125" s="294" t="n">
        <v>560</v>
      </c>
      <c r="H125" s="294">
        <f>ROUND(F125*G125,2)</f>
        <v/>
      </c>
      <c r="J125" s="298" t="n"/>
    </row>
    <row r="126" ht="25.5" customHeight="1" s="324">
      <c r="A126" s="281" t="n">
        <v>110</v>
      </c>
      <c r="B126" s="361" t="n"/>
      <c r="C126" s="290" t="inlineStr">
        <is>
          <t>21.2.01.02-0090</t>
        </is>
      </c>
      <c r="D126" s="289" t="inlineStr">
        <is>
          <t>Провод неизолированный для воздушных линий электропередачи АС 150/19</t>
        </is>
      </c>
      <c r="E126" s="389" t="inlineStr">
        <is>
          <t>т</t>
        </is>
      </c>
      <c r="F126" s="389" t="n">
        <v>0.027</v>
      </c>
      <c r="G126" s="294" t="n">
        <v>32762.18</v>
      </c>
      <c r="H126" s="294">
        <f>ROUND(F126*G126,2)</f>
        <v/>
      </c>
      <c r="J126" s="298" t="n"/>
    </row>
    <row r="127">
      <c r="A127" s="281" t="n">
        <v>111</v>
      </c>
      <c r="B127" s="361" t="n"/>
      <c r="C127" s="290" t="inlineStr">
        <is>
          <t>08.3.07.01-0056</t>
        </is>
      </c>
      <c r="D127" s="289" t="inlineStr">
        <is>
          <t>Сталь полосовая:60х6 мм, марка Ст3сп</t>
        </is>
      </c>
      <c r="E127" s="389" t="inlineStr">
        <is>
          <t>т</t>
        </is>
      </c>
      <c r="F127" s="389" t="n">
        <v>0.1132</v>
      </c>
      <c r="G127" s="294" t="n">
        <v>7396.23</v>
      </c>
      <c r="H127" s="294">
        <f>ROUND(F127*G127,2)</f>
        <v/>
      </c>
      <c r="J127" s="298" t="n"/>
    </row>
    <row r="128" ht="25.5" customHeight="1" s="324">
      <c r="A128" s="281" t="n">
        <v>112</v>
      </c>
      <c r="B128" s="361" t="n"/>
      <c r="C128" s="290" t="inlineStr">
        <is>
          <t>68.1.01.01-0001</t>
        </is>
      </c>
      <c r="D128" s="289" t="inlineStr">
        <is>
          <t xml:space="preserve">Электронасос центробежный погружной для загрязненных вод, типоразмер ГНОМ 10-10Тр </t>
        </is>
      </c>
      <c r="E128" s="389" t="inlineStr">
        <is>
          <t>комплект</t>
        </is>
      </c>
      <c r="F128" s="389" t="n">
        <v>1</v>
      </c>
      <c r="G128" s="294" t="n">
        <v>785.0599999999999</v>
      </c>
      <c r="H128" s="294">
        <f>ROUND(F128*G128,2)</f>
        <v/>
      </c>
      <c r="J128" s="298" t="n"/>
    </row>
    <row r="129" ht="51" customHeight="1" s="324">
      <c r="A129" s="281" t="n">
        <v>113</v>
      </c>
      <c r="B129" s="361" t="n"/>
      <c r="C129" s="290" t="inlineStr">
        <is>
          <t>07.2.07.12-0011</t>
        </is>
      </c>
      <c r="D129" s="289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389" t="inlineStr">
        <is>
          <t>т</t>
        </is>
      </c>
      <c r="F129" s="389" t="n">
        <v>0.06748999999999999</v>
      </c>
      <c r="G129" s="294" t="n">
        <v>11255</v>
      </c>
      <c r="H129" s="294">
        <f>ROUND(F129*G129,2)</f>
        <v/>
      </c>
    </row>
    <row r="130" customFormat="1" s="325">
      <c r="A130" s="281" t="n">
        <v>114</v>
      </c>
      <c r="B130" s="361" t="n"/>
      <c r="C130" s="290" t="inlineStr">
        <is>
          <t>25.1.01.04-0031</t>
        </is>
      </c>
      <c r="D130" s="289" t="inlineStr">
        <is>
          <t>Шпалы непропитанные для железных дорог: 1 тип</t>
        </is>
      </c>
      <c r="E130" s="389" t="inlineStr">
        <is>
          <t>шт</t>
        </is>
      </c>
      <c r="F130" s="389" t="n">
        <v>2.8</v>
      </c>
      <c r="G130" s="294" t="n">
        <v>266.67</v>
      </c>
      <c r="H130" s="294">
        <f>ROUND(F130*G130,2)</f>
        <v/>
      </c>
    </row>
    <row r="131" ht="25.5" customHeight="1" s="324">
      <c r="A131" s="281" t="n">
        <v>115</v>
      </c>
      <c r="B131" s="361" t="n"/>
      <c r="C131" s="290" t="inlineStr">
        <is>
          <t>04.1.02.01-0007</t>
        </is>
      </c>
      <c r="D131" s="289" t="inlineStr">
        <is>
          <t>Смеси бетонные мелкозернистого бетона (БСМ), класс В20 (М250)</t>
        </is>
      </c>
      <c r="E131" s="389" t="inlineStr">
        <is>
          <t>м3</t>
        </is>
      </c>
      <c r="F131" s="389" t="n">
        <v>1.218</v>
      </c>
      <c r="G131" s="294" t="n">
        <v>590.7</v>
      </c>
      <c r="H131" s="294">
        <f>ROUND(F131*G131,2)</f>
        <v/>
      </c>
    </row>
    <row r="132" ht="25.5" customHeight="1" s="324">
      <c r="A132" s="281" t="n">
        <v>116</v>
      </c>
      <c r="B132" s="361" t="n"/>
      <c r="C132" s="290" t="inlineStr">
        <is>
          <t>10.3.02.03-0011</t>
        </is>
      </c>
      <c r="D132" s="289" t="inlineStr">
        <is>
          <t>Припои оловянно-свинцовые бессурьмянистые марки: ПОС30</t>
        </is>
      </c>
      <c r="E132" s="389" t="inlineStr">
        <is>
          <t>т</t>
        </is>
      </c>
      <c r="F132" s="389" t="n">
        <v>0.0105375</v>
      </c>
      <c r="G132" s="294" t="n">
        <v>68050</v>
      </c>
      <c r="H132" s="294">
        <f>ROUND(F132*G132,2)</f>
        <v/>
      </c>
      <c r="K132" s="298" t="n"/>
    </row>
    <row r="133" ht="25.5" customHeight="1" s="324">
      <c r="A133" s="281" t="n">
        <v>117</v>
      </c>
      <c r="B133" s="361" t="n"/>
      <c r="C133" s="290" t="inlineStr">
        <is>
          <t>06.1.01.05-0035</t>
        </is>
      </c>
      <c r="D133" s="289" t="inlineStr">
        <is>
          <t>Кирпич керамический одинарный, размером 250х120х65 мм, марка 100</t>
        </is>
      </c>
      <c r="E133" s="389" t="inlineStr">
        <is>
          <t>1000 шт.</t>
        </is>
      </c>
      <c r="F133" s="389" t="n">
        <v>0.4</v>
      </c>
      <c r="G133" s="294" t="n">
        <v>1752.6</v>
      </c>
      <c r="H133" s="294">
        <f>ROUND(F133*G133,2)</f>
        <v/>
      </c>
      <c r="K133" s="298" t="n"/>
    </row>
    <row r="134">
      <c r="A134" s="281" t="n">
        <v>118</v>
      </c>
      <c r="B134" s="361" t="n"/>
      <c r="C134" s="290" t="inlineStr">
        <is>
          <t>20.1.01.02-0088</t>
        </is>
      </c>
      <c r="D134" s="289" t="inlineStr">
        <is>
          <t>Зажим аппаратный штыревой: АШМ-16-1</t>
        </is>
      </c>
      <c r="E134" s="389" t="inlineStr">
        <is>
          <t>шт</t>
        </is>
      </c>
      <c r="F134" s="389" t="n">
        <v>5</v>
      </c>
      <c r="G134" s="294" t="n">
        <v>140</v>
      </c>
      <c r="H134" s="294">
        <f>ROUND(F134*G134,2)</f>
        <v/>
      </c>
      <c r="K134" s="298" t="n"/>
    </row>
    <row r="135">
      <c r="A135" s="281" t="n">
        <v>119</v>
      </c>
      <c r="B135" s="361" t="n"/>
      <c r="C135" s="290" t="inlineStr">
        <is>
          <t>02.2.05.04-1777</t>
        </is>
      </c>
      <c r="D135" s="289" t="inlineStr">
        <is>
          <t>Щебень М 800, фракция 20-40 мм, группа 2</t>
        </is>
      </c>
      <c r="E135" s="389" t="inlineStr">
        <is>
          <t>м3</t>
        </is>
      </c>
      <c r="F135" s="389" t="n">
        <v>6</v>
      </c>
      <c r="G135" s="294" t="n">
        <v>108.4</v>
      </c>
      <c r="H135" s="294">
        <f>ROUND(F135*G135,2)</f>
        <v/>
      </c>
    </row>
    <row r="136" ht="25.5" customHeight="1" s="324">
      <c r="A136" s="281" t="n">
        <v>120</v>
      </c>
      <c r="B136" s="361" t="n"/>
      <c r="C136" s="290" t="inlineStr">
        <is>
          <t>23.8.03.12-0011</t>
        </is>
      </c>
      <c r="D136" s="289" t="inlineStr">
        <is>
          <t>Фасонные стальные сварные части, диаметр: до 800 мм</t>
        </is>
      </c>
      <c r="E136" s="389" t="inlineStr">
        <is>
          <t>т</t>
        </is>
      </c>
      <c r="F136" s="389" t="n">
        <v>0.1142</v>
      </c>
      <c r="G136" s="294" t="n">
        <v>5500</v>
      </c>
      <c r="H136" s="294">
        <f>ROUND(F136*G136,2)</f>
        <v/>
      </c>
    </row>
    <row r="137" ht="25.5" customHeight="1" s="324">
      <c r="A137" s="281" t="n">
        <v>121</v>
      </c>
      <c r="B137" s="361" t="n"/>
      <c r="C137" s="290" t="inlineStr">
        <is>
          <t>07.2.05.01-0032</t>
        </is>
      </c>
      <c r="D137" s="289" t="inlineStr">
        <is>
          <t>Ограждения лестничных проемов, лестничные марши, пожарные лестницы</t>
        </is>
      </c>
      <c r="E137" s="389" t="inlineStr">
        <is>
          <t>т</t>
        </is>
      </c>
      <c r="F137" s="389" t="n">
        <v>0.0788</v>
      </c>
      <c r="G137" s="294" t="n">
        <v>7571</v>
      </c>
      <c r="H137" s="294">
        <f>ROUND(F137*G137,2)</f>
        <v/>
      </c>
    </row>
    <row r="138">
      <c r="A138" s="281" t="n">
        <v>122</v>
      </c>
      <c r="B138" s="361" t="n"/>
      <c r="C138" s="290" t="inlineStr">
        <is>
          <t>20.1.01.02-0089</t>
        </is>
      </c>
      <c r="D138" s="289" t="inlineStr">
        <is>
          <t>Зажим аппаратный штыревой: АШМ-20-1</t>
        </is>
      </c>
      <c r="E138" s="389" t="inlineStr">
        <is>
          <t>шт</t>
        </is>
      </c>
      <c r="F138" s="389" t="n">
        <v>4</v>
      </c>
      <c r="G138" s="294" t="n">
        <v>148.12</v>
      </c>
      <c r="H138" s="294">
        <f>ROUND(F138*G138,2)</f>
        <v/>
      </c>
    </row>
    <row r="139">
      <c r="A139" s="281" t="n">
        <v>123</v>
      </c>
      <c r="B139" s="361" t="n"/>
      <c r="C139" s="290" t="inlineStr">
        <is>
          <t>25.1.01.04-0031</t>
        </is>
      </c>
      <c r="D139" s="289" t="inlineStr">
        <is>
          <t>Шпалы непропитанные для железных дорог: 1 тип</t>
        </is>
      </c>
      <c r="E139" s="389" t="inlineStr">
        <is>
          <t>шт.</t>
        </is>
      </c>
      <c r="F139" s="389" t="n">
        <v>2.08</v>
      </c>
      <c r="G139" s="294" t="n">
        <v>266.67</v>
      </c>
      <c r="H139" s="294">
        <f>ROUND(F139*G139,2)</f>
        <v/>
      </c>
    </row>
    <row r="140">
      <c r="A140" s="281" t="n">
        <v>124</v>
      </c>
      <c r="B140" s="361" t="n"/>
      <c r="C140" s="290" t="inlineStr">
        <is>
          <t>20.1.01.02-0087</t>
        </is>
      </c>
      <c r="D140" s="289" t="inlineStr">
        <is>
          <t>Зажим аппаратный штыревой: АШМ-12-1</t>
        </is>
      </c>
      <c r="E140" s="389" t="inlineStr">
        <is>
          <t>шт</t>
        </is>
      </c>
      <c r="F140" s="389" t="n">
        <v>4</v>
      </c>
      <c r="G140" s="294" t="n">
        <v>136.52</v>
      </c>
      <c r="H140" s="294">
        <f>ROUND(F140*G140,2)</f>
        <v/>
      </c>
    </row>
    <row r="141" ht="51" customHeight="1" s="324">
      <c r="A141" s="281" t="n">
        <v>125</v>
      </c>
      <c r="B141" s="361" t="n"/>
      <c r="C141" s="290" t="inlineStr">
        <is>
          <t>20.2.09.08-0031</t>
        </is>
      </c>
      <c r="D141" s="289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389" t="inlineStr">
        <is>
          <t>к-т</t>
        </is>
      </c>
      <c r="F141" s="389" t="n">
        <v>1</v>
      </c>
      <c r="G141" s="294" t="n">
        <v>542.5</v>
      </c>
      <c r="H141" s="294">
        <f>ROUND(F141*G141,2)</f>
        <v/>
      </c>
    </row>
    <row r="142" ht="38.25" customHeight="1" s="324">
      <c r="A142" s="281" t="n">
        <v>126</v>
      </c>
      <c r="B142" s="361" t="n"/>
      <c r="C142" s="290" t="inlineStr">
        <is>
          <t>23.8.03.11-0623</t>
        </is>
      </c>
      <c r="D142" s="289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389" t="inlineStr">
        <is>
          <t>шт</t>
        </is>
      </c>
      <c r="F142" s="389" t="n">
        <v>4</v>
      </c>
      <c r="G142" s="294" t="n">
        <v>133.05</v>
      </c>
      <c r="H142" s="294">
        <f>ROUND(F142*G142,2)</f>
        <v/>
      </c>
    </row>
    <row r="143" ht="25.5" customHeight="1" s="324">
      <c r="A143" s="281" t="n">
        <v>127</v>
      </c>
      <c r="B143" s="361" t="n"/>
      <c r="C143" s="290" t="inlineStr">
        <is>
          <t>08.3.02.01-0041</t>
        </is>
      </c>
      <c r="D143" s="289" t="inlineStr">
        <is>
          <t>Лента стальная упаковочная, мягкая, нормальной точности 0,7х20-50 мм</t>
        </is>
      </c>
      <c r="E143" s="389" t="inlineStr">
        <is>
          <t>т</t>
        </is>
      </c>
      <c r="F143" s="389" t="n">
        <v>0.0612</v>
      </c>
      <c r="G143" s="294" t="n">
        <v>7590</v>
      </c>
      <c r="H143" s="294">
        <f>ROUND(F143*G143,2)</f>
        <v/>
      </c>
    </row>
    <row r="144" ht="51" customHeight="1" s="324">
      <c r="A144" s="281" t="n">
        <v>128</v>
      </c>
      <c r="B144" s="361" t="n"/>
      <c r="C144" s="290" t="inlineStr">
        <is>
          <t>20.2.09.08-0026</t>
        </is>
      </c>
      <c r="D144" s="289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389" t="inlineStr">
        <is>
          <t>к-т</t>
        </is>
      </c>
      <c r="F144" s="389" t="n">
        <v>1</v>
      </c>
      <c r="G144" s="294" t="n">
        <v>444.72</v>
      </c>
      <c r="H144" s="294">
        <f>ROUND(F144*G144,2)</f>
        <v/>
      </c>
    </row>
    <row r="145" ht="25.5" customFormat="1" customHeight="1" s="325">
      <c r="A145" s="281" t="n">
        <v>129</v>
      </c>
      <c r="B145" s="361" t="n"/>
      <c r="C145" s="290" t="inlineStr">
        <is>
          <t>08.4.03.03-0031</t>
        </is>
      </c>
      <c r="D145" s="289" t="inlineStr">
        <is>
          <t>Горячекатаная арматурная сталь периодического профиля класса А-III диаметром 10 мм</t>
        </is>
      </c>
      <c r="E145" s="389" t="inlineStr">
        <is>
          <t>т</t>
        </is>
      </c>
      <c r="F145" s="389" t="n">
        <v>0.053</v>
      </c>
      <c r="G145" s="294" t="n">
        <v>8014.15</v>
      </c>
      <c r="H145" s="294">
        <f>ROUND(F145*G145,2)</f>
        <v/>
      </c>
    </row>
    <row r="146">
      <c r="A146" s="281" t="n">
        <v>130</v>
      </c>
      <c r="B146" s="361" t="n"/>
      <c r="C146" s="290" t="inlineStr">
        <is>
          <t>20.5.04.05-0001</t>
        </is>
      </c>
      <c r="D146" s="289" t="inlineStr">
        <is>
          <t>Зажим ответвительный ОА-400-1</t>
        </is>
      </c>
      <c r="E146" s="389" t="inlineStr">
        <is>
          <t>100 шт.</t>
        </is>
      </c>
      <c r="F146" s="389" t="n">
        <v>0.07000000000000001</v>
      </c>
      <c r="G146" s="294" t="n">
        <v>5933</v>
      </c>
      <c r="H146" s="294">
        <f>ROUND(F146*G146,2)</f>
        <v/>
      </c>
    </row>
    <row r="147">
      <c r="A147" s="281" t="n">
        <v>131</v>
      </c>
      <c r="B147" s="361" t="n"/>
      <c r="C147" s="290" t="inlineStr">
        <is>
          <t>07.2.07.13-0171</t>
        </is>
      </c>
      <c r="D147" s="289" t="inlineStr">
        <is>
          <t>Подкладки металлические</t>
        </is>
      </c>
      <c r="E147" s="389" t="inlineStr">
        <is>
          <t>кг</t>
        </is>
      </c>
      <c r="F147" s="389" t="n">
        <v>30.5</v>
      </c>
      <c r="G147" s="294" t="n">
        <v>12.6</v>
      </c>
      <c r="H147" s="294">
        <f>ROUND(F147*G147,2)</f>
        <v/>
      </c>
      <c r="K147" s="298" t="n"/>
    </row>
    <row r="148">
      <c r="A148" s="281" t="n">
        <v>132</v>
      </c>
      <c r="B148" s="361" t="n"/>
      <c r="C148" s="290" t="inlineStr">
        <is>
          <t>01.4.01.03-0124</t>
        </is>
      </c>
      <c r="D148" s="289" t="inlineStr">
        <is>
          <t>Долота трехшарошечные</t>
        </is>
      </c>
      <c r="E148" s="389" t="inlineStr">
        <is>
          <t>шт.</t>
        </is>
      </c>
      <c r="F148" s="389" t="n">
        <v>0.1848</v>
      </c>
      <c r="G148" s="294" t="n">
        <v>1985.9</v>
      </c>
      <c r="H148" s="294">
        <f>ROUND(F148*G148,2)</f>
        <v/>
      </c>
      <c r="K148" s="298" t="n"/>
    </row>
    <row r="149">
      <c r="A149" s="281" t="n">
        <v>133</v>
      </c>
      <c r="B149" s="361" t="n"/>
      <c r="C149" s="290" t="inlineStr">
        <is>
          <t>04.3.01.09-0012</t>
        </is>
      </c>
      <c r="D149" s="289" t="inlineStr">
        <is>
          <t>Раствор готовый кладочный цементный марки: 50</t>
        </is>
      </c>
      <c r="E149" s="389" t="inlineStr">
        <is>
          <t>м3</t>
        </is>
      </c>
      <c r="F149" s="389" t="n">
        <v>0.7495000000000001</v>
      </c>
      <c r="G149" s="294" t="n">
        <v>485.9</v>
      </c>
      <c r="H149" s="294">
        <f>ROUND(F149*G149,2)</f>
        <v/>
      </c>
      <c r="K149" s="298" t="n"/>
    </row>
    <row r="150">
      <c r="A150" s="281" t="n">
        <v>134</v>
      </c>
      <c r="B150" s="361" t="n"/>
      <c r="C150" s="290" t="inlineStr">
        <is>
          <t>20.1.01.02-0054</t>
        </is>
      </c>
      <c r="D150" s="289" t="inlineStr">
        <is>
          <t>Зажим аппаратный прессуемый: А2А-400-2</t>
        </is>
      </c>
      <c r="E150" s="389" t="inlineStr">
        <is>
          <t>100 шт.</t>
        </is>
      </c>
      <c r="F150" s="389" t="n">
        <v>0.07000000000000001</v>
      </c>
      <c r="G150" s="294" t="n">
        <v>4986</v>
      </c>
      <c r="H150" s="294">
        <f>ROUND(F150*G150,2)</f>
        <v/>
      </c>
    </row>
    <row r="151">
      <c r="A151" s="281" t="n">
        <v>135</v>
      </c>
      <c r="B151" s="361" t="n"/>
      <c r="C151" s="290" t="inlineStr">
        <is>
          <t>02.2.02.02-0001</t>
        </is>
      </c>
      <c r="D151" s="289" t="inlineStr">
        <is>
          <t>Каменная мелочь марки 300</t>
        </is>
      </c>
      <c r="E151" s="389" t="inlineStr">
        <is>
          <t>м3</t>
        </is>
      </c>
      <c r="F151" s="389" t="n">
        <v>0.66</v>
      </c>
      <c r="G151" s="294" t="n">
        <v>518.5700000000001</v>
      </c>
      <c r="H151" s="294">
        <f>ROUND(F151*G151,2)</f>
        <v/>
      </c>
    </row>
    <row r="152" ht="25.5" customHeight="1" s="324">
      <c r="A152" s="281" t="n">
        <v>136</v>
      </c>
      <c r="B152" s="361" t="n"/>
      <c r="C152" s="290" t="inlineStr">
        <is>
          <t>Прайс из СД ОП</t>
        </is>
      </c>
      <c r="D152" s="289" t="inlineStr">
        <is>
          <t>Арматура для не паянного присоединения заземляющего провода EAKT 1658 Raychem</t>
        </is>
      </c>
      <c r="E152" s="389" t="inlineStr">
        <is>
          <t>К-Т</t>
        </is>
      </c>
      <c r="F152" s="389" t="n">
        <v>2</v>
      </c>
      <c r="G152" s="294" t="n">
        <v>170.42</v>
      </c>
      <c r="H152" s="294">
        <f>ROUND(F152*G152,2)</f>
        <v/>
      </c>
    </row>
    <row r="153" ht="25.5" customHeight="1" s="324">
      <c r="A153" s="281" t="n">
        <v>137</v>
      </c>
      <c r="B153" s="361" t="n"/>
      <c r="C153" s="290" t="inlineStr">
        <is>
          <t>01.7.15.03-0014</t>
        </is>
      </c>
      <c r="D153" s="289" t="inlineStr">
        <is>
          <t>Болты с гайками и шайбами для санитарно-технических работ диаметром: 16 мм</t>
        </is>
      </c>
      <c r="E153" s="389" t="inlineStr">
        <is>
          <t>т</t>
        </is>
      </c>
      <c r="F153" s="389" t="n">
        <v>0.022304</v>
      </c>
      <c r="G153" s="294" t="n">
        <v>14830</v>
      </c>
      <c r="H153" s="294">
        <f>ROUND(F153*G153,2)</f>
        <v/>
      </c>
    </row>
    <row r="154">
      <c r="A154" s="281" t="n">
        <v>138</v>
      </c>
      <c r="B154" s="361" t="n"/>
      <c r="C154" s="290" t="inlineStr">
        <is>
          <t>14.1.02.03-0002</t>
        </is>
      </c>
      <c r="D154" s="289" t="inlineStr">
        <is>
          <t>Клей ПВА</t>
        </is>
      </c>
      <c r="E154" s="389" t="inlineStr">
        <is>
          <t>кг</t>
        </is>
      </c>
      <c r="F154" s="389" t="n">
        <v>20.8</v>
      </c>
      <c r="G154" s="294" t="n">
        <v>15.9</v>
      </c>
      <c r="H154" s="294">
        <f>ROUND(F154*G154,2)</f>
        <v/>
      </c>
    </row>
    <row r="155">
      <c r="A155" s="281" t="n">
        <v>139</v>
      </c>
      <c r="B155" s="361" t="n"/>
      <c r="C155" s="290" t="inlineStr">
        <is>
          <t>11.2.13.04-0012</t>
        </is>
      </c>
      <c r="D155" s="289" t="inlineStr">
        <is>
          <t>Щиты: из досок толщиной 40 мм</t>
        </is>
      </c>
      <c r="E155" s="389" t="inlineStr">
        <is>
          <t>м2</t>
        </is>
      </c>
      <c r="F155" s="389" t="n">
        <v>5.7</v>
      </c>
      <c r="G155" s="294" t="n">
        <v>57.63</v>
      </c>
      <c r="H155" s="294">
        <f>ROUND(F155*G155,2)</f>
        <v/>
      </c>
    </row>
    <row r="156" ht="63.75" customHeight="1" s="324">
      <c r="A156" s="281" t="n">
        <v>140</v>
      </c>
      <c r="B156" s="361" t="n"/>
      <c r="C156" s="290" t="inlineStr">
        <is>
          <t>07.2.07.12-0003</t>
        </is>
      </c>
      <c r="D156" s="28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389" t="inlineStr">
        <is>
          <t>т</t>
        </is>
      </c>
      <c r="F156" s="389" t="n">
        <v>0.0274</v>
      </c>
      <c r="G156" s="294" t="n">
        <v>11255</v>
      </c>
      <c r="H156" s="294">
        <f>ROUND(F156*G156,2)</f>
        <v/>
      </c>
    </row>
    <row r="157" ht="25.5" customHeight="1" s="324">
      <c r="A157" s="281" t="n">
        <v>141</v>
      </c>
      <c r="B157" s="361" t="n"/>
      <c r="C157" s="290" t="inlineStr">
        <is>
          <t>01.1.02.06-0015</t>
        </is>
      </c>
      <c r="D157" s="289" t="inlineStr">
        <is>
          <t>Паронит маслобензостойкий марки ПМБ-1, толщиной: 1,5 мм</t>
        </is>
      </c>
      <c r="E157" s="389" t="inlineStr">
        <is>
          <t>кг</t>
        </is>
      </c>
      <c r="F157" s="389" t="n">
        <v>5</v>
      </c>
      <c r="G157" s="294" t="n">
        <v>58.59</v>
      </c>
      <c r="H157" s="294">
        <f>ROUND(F157*G157,2)</f>
        <v/>
      </c>
    </row>
    <row r="158">
      <c r="A158" s="281" t="n">
        <v>142</v>
      </c>
      <c r="B158" s="361" t="n"/>
      <c r="C158" s="290" t="inlineStr">
        <is>
          <t>01.7.15.03-0042</t>
        </is>
      </c>
      <c r="D158" s="289" t="inlineStr">
        <is>
          <t>Болты с гайками и шайбами строительные</t>
        </is>
      </c>
      <c r="E158" s="389" t="inlineStr">
        <is>
          <t>кг</t>
        </is>
      </c>
      <c r="F158" s="389" t="n">
        <v>32.234</v>
      </c>
      <c r="G158" s="294" t="n">
        <v>9.039999999999999</v>
      </c>
      <c r="H158" s="294">
        <f>ROUND(F158*G158,2)</f>
        <v/>
      </c>
    </row>
    <row r="159" ht="38.25" customHeight="1" s="324">
      <c r="A159" s="281" t="n">
        <v>143</v>
      </c>
      <c r="B159" s="361" t="n"/>
      <c r="C159" s="290" t="inlineStr">
        <is>
          <t>23.3.01.04-0048</t>
        </is>
      </c>
      <c r="D159" s="289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389" t="inlineStr">
        <is>
          <t>м</t>
        </is>
      </c>
      <c r="F159" s="389" t="n">
        <v>0.42</v>
      </c>
      <c r="G159" s="294" t="n">
        <v>677.51</v>
      </c>
      <c r="H159" s="294">
        <f>ROUND(F159*G159,2)</f>
        <v/>
      </c>
    </row>
    <row r="160" ht="25.5" customFormat="1" customHeight="1" s="325">
      <c r="A160" s="281" t="n">
        <v>144</v>
      </c>
      <c r="B160" s="361" t="n"/>
      <c r="C160" s="290" t="inlineStr">
        <is>
          <t>04.1.02.05-0043</t>
        </is>
      </c>
      <c r="D160" s="289" t="inlineStr">
        <is>
          <t>Бетон тяжелый, крупность заполнителя 20 мм, класс В 15 (М200)</t>
        </is>
      </c>
      <c r="E160" s="389" t="inlineStr">
        <is>
          <t>м3</t>
        </is>
      </c>
      <c r="F160" s="389" t="n">
        <v>0.408</v>
      </c>
      <c r="G160" s="294" t="n">
        <v>665</v>
      </c>
      <c r="H160" s="294">
        <f>ROUND(F160*G160,2)</f>
        <v/>
      </c>
    </row>
    <row r="161">
      <c r="A161" s="281" t="n">
        <v>145</v>
      </c>
      <c r="B161" s="361" t="n"/>
      <c r="C161" s="290" t="inlineStr">
        <is>
          <t>01.4.01.03-0123</t>
        </is>
      </c>
      <c r="D161" s="289" t="inlineStr">
        <is>
          <t>Долота лопастные</t>
        </is>
      </c>
      <c r="E161" s="389" t="inlineStr">
        <is>
          <t>шт.</t>
        </is>
      </c>
      <c r="F161" s="389" t="n">
        <v>0.1848</v>
      </c>
      <c r="G161" s="294" t="n">
        <v>1434.26</v>
      </c>
      <c r="H161" s="294">
        <f>ROUND(F161*G161,2)</f>
        <v/>
      </c>
    </row>
    <row r="162">
      <c r="A162" s="281" t="n">
        <v>146</v>
      </c>
      <c r="B162" s="361" t="n"/>
      <c r="C162" s="290" t="inlineStr">
        <is>
          <t>01.2.03.03-0013</t>
        </is>
      </c>
      <c r="D162" s="289" t="inlineStr">
        <is>
          <t>Мастика битумная кровельная горячая</t>
        </is>
      </c>
      <c r="E162" s="389" t="inlineStr">
        <is>
          <t>т</t>
        </is>
      </c>
      <c r="F162" s="389" t="n">
        <v>0.07679999999999999</v>
      </c>
      <c r="G162" s="294" t="n">
        <v>3390</v>
      </c>
      <c r="H162" s="294">
        <f>ROUND(F162*G162,2)</f>
        <v/>
      </c>
      <c r="K162" s="298" t="n"/>
    </row>
    <row r="163">
      <c r="A163" s="281" t="n">
        <v>147</v>
      </c>
      <c r="B163" s="361" t="n"/>
      <c r="C163" s="290" t="inlineStr">
        <is>
          <t>20.1.01.02-0067</t>
        </is>
      </c>
      <c r="D163" s="289" t="inlineStr">
        <is>
          <t>Зажим аппаратный прессуемый: А4А-400-2</t>
        </is>
      </c>
      <c r="E163" s="389" t="inlineStr">
        <is>
          <t>100 шт.</t>
        </is>
      </c>
      <c r="F163" s="389" t="n">
        <v>0.04</v>
      </c>
      <c r="G163" s="294" t="n">
        <v>6505</v>
      </c>
      <c r="H163" s="294">
        <f>ROUND(F163*G163,2)</f>
        <v/>
      </c>
      <c r="K163" s="298" t="n"/>
    </row>
    <row r="164" ht="25.5" customHeight="1" s="324">
      <c r="A164" s="281" t="n">
        <v>148</v>
      </c>
      <c r="B164" s="361" t="n"/>
      <c r="C164" s="290" t="inlineStr">
        <is>
          <t>01.7.15.12-0047</t>
        </is>
      </c>
      <c r="D164" s="289" t="inlineStr">
        <is>
          <t>Шпильки оцинкованные стяжные диаметром 16 мм длиной 400 мм</t>
        </is>
      </c>
      <c r="E164" s="389" t="inlineStr">
        <is>
          <t>т</t>
        </is>
      </c>
      <c r="F164" s="389" t="n">
        <v>0.0192</v>
      </c>
      <c r="G164" s="294" t="n">
        <v>13388.69</v>
      </c>
      <c r="H164" s="294">
        <f>ROUND(F164*G164,2)</f>
        <v/>
      </c>
      <c r="K164" s="298" t="n"/>
    </row>
    <row r="165">
      <c r="A165" s="281" t="n">
        <v>149</v>
      </c>
      <c r="B165" s="361" t="n"/>
      <c r="C165" s="290" t="inlineStr">
        <is>
          <t>04.3.01.09-0012</t>
        </is>
      </c>
      <c r="D165" s="289" t="inlineStr">
        <is>
          <t>Раствор готовый кладочный цементный, марка 50</t>
        </is>
      </c>
      <c r="E165" s="389" t="inlineStr">
        <is>
          <t>м3</t>
        </is>
      </c>
      <c r="F165" s="389" t="n">
        <v>0.51</v>
      </c>
      <c r="G165" s="294" t="n">
        <v>485.9</v>
      </c>
      <c r="H165" s="294">
        <f>ROUND(F165*G165,2)</f>
        <v/>
      </c>
    </row>
    <row r="166">
      <c r="A166" s="281" t="n">
        <v>150</v>
      </c>
      <c r="B166" s="361" t="n"/>
      <c r="C166" s="290" t="inlineStr">
        <is>
          <t>14.4.04.11-0011</t>
        </is>
      </c>
      <c r="D166" s="289" t="inlineStr">
        <is>
          <t>Эмаль ХС-759 белая</t>
        </is>
      </c>
      <c r="E166" s="389" t="inlineStr">
        <is>
          <t>т</t>
        </is>
      </c>
      <c r="F166" s="389" t="n">
        <v>0.008200000000000001</v>
      </c>
      <c r="G166" s="294" t="n">
        <v>26640</v>
      </c>
      <c r="H166" s="294">
        <f>ROUND(F166*G166,2)</f>
        <v/>
      </c>
    </row>
    <row r="167">
      <c r="A167" s="281" t="n">
        <v>151</v>
      </c>
      <c r="B167" s="361" t="n"/>
      <c r="C167" s="290" t="inlineStr">
        <is>
          <t>10.1.02.03-0001</t>
        </is>
      </c>
      <c r="D167" s="289" t="inlineStr">
        <is>
          <t>Проволока алюминиевая (АМЦ) диаметром 1,4-1,8 мм</t>
        </is>
      </c>
      <c r="E167" s="389" t="inlineStr">
        <is>
          <t>т</t>
        </is>
      </c>
      <c r="F167" s="389" t="n">
        <v>0.0072</v>
      </c>
      <c r="G167" s="294" t="n">
        <v>30090</v>
      </c>
      <c r="H167" s="294">
        <f>ROUND(F167*G167,2)</f>
        <v/>
      </c>
    </row>
    <row r="168">
      <c r="A168" s="281" t="n">
        <v>152</v>
      </c>
      <c r="B168" s="361" t="n"/>
      <c r="C168" s="290" t="inlineStr">
        <is>
          <t>14.4.02.09-0001</t>
        </is>
      </c>
      <c r="D168" s="289" t="inlineStr">
        <is>
          <t>Краска</t>
        </is>
      </c>
      <c r="E168" s="389" t="inlineStr">
        <is>
          <t>кг</t>
        </is>
      </c>
      <c r="F168" s="389" t="n">
        <v>7.14</v>
      </c>
      <c r="G168" s="294" t="n">
        <v>28.6</v>
      </c>
      <c r="H168" s="294">
        <f>ROUND(F168*G168,2)</f>
        <v/>
      </c>
    </row>
    <row r="169" ht="25.5" customHeight="1" s="324">
      <c r="A169" s="281" t="n">
        <v>153</v>
      </c>
      <c r="B169" s="361" t="n"/>
      <c r="C169" s="290" t="inlineStr">
        <is>
          <t>08.1.02.13-0010</t>
        </is>
      </c>
      <c r="D169" s="289" t="inlineStr">
        <is>
          <t>Рукава металлические диаметром: 27 мм РЗ-Ц-Х (d=38 мм)</t>
        </is>
      </c>
      <c r="E169" s="389" t="inlineStr">
        <is>
          <t>м</t>
        </is>
      </c>
      <c r="F169" s="389" t="n">
        <v>15</v>
      </c>
      <c r="G169" s="294" t="n">
        <v>13.56</v>
      </c>
      <c r="H169" s="294">
        <f>ROUND(F169*G169,2)</f>
        <v/>
      </c>
    </row>
    <row r="170" ht="25.5" customHeight="1" s="324">
      <c r="A170" s="281" t="n">
        <v>154</v>
      </c>
      <c r="B170" s="361" t="n"/>
      <c r="C170" s="290" t="inlineStr">
        <is>
          <t>08.3.05.02-0101</t>
        </is>
      </c>
      <c r="D170" s="289" t="inlineStr">
        <is>
          <t>Сталь листовая углеродистая обыкновенного качества марки ВСт3пс5 толщиной: 4-6 мм</t>
        </is>
      </c>
      <c r="E170" s="389" t="inlineStr">
        <is>
          <t>т</t>
        </is>
      </c>
      <c r="F170" s="389" t="n">
        <v>0.035</v>
      </c>
      <c r="G170" s="294" t="n">
        <v>5763</v>
      </c>
      <c r="H170" s="294">
        <f>ROUND(F170*G170,2)</f>
        <v/>
      </c>
    </row>
    <row r="171">
      <c r="A171" s="281" t="n">
        <v>155</v>
      </c>
      <c r="B171" s="361" t="n"/>
      <c r="C171" s="290" t="inlineStr">
        <is>
          <t>20.1.01.02-0050</t>
        </is>
      </c>
      <c r="D171" s="289" t="inlineStr">
        <is>
          <t>Зажим аппаратный прессуемый: А2А-150-2</t>
        </is>
      </c>
      <c r="E171" s="389" t="inlineStr">
        <is>
          <t>100 шт.</t>
        </is>
      </c>
      <c r="F171" s="389" t="n">
        <v>0.07000000000000001</v>
      </c>
      <c r="G171" s="294" t="n">
        <v>2695</v>
      </c>
      <c r="H171" s="294">
        <f>ROUND(F171*G171,2)</f>
        <v/>
      </c>
    </row>
    <row r="172">
      <c r="A172" s="281" t="n">
        <v>156</v>
      </c>
      <c r="B172" s="361" t="n"/>
      <c r="C172" s="290" t="inlineStr">
        <is>
          <t>14.4.04.09-0016</t>
        </is>
      </c>
      <c r="D172" s="289" t="inlineStr">
        <is>
          <t>Эмаль ХВ-124 голубая</t>
        </is>
      </c>
      <c r="E172" s="389" t="inlineStr">
        <is>
          <t>т</t>
        </is>
      </c>
      <c r="F172" s="389" t="n">
        <v>0.008</v>
      </c>
      <c r="G172" s="294" t="n">
        <v>22050</v>
      </c>
      <c r="H172" s="294">
        <f>ROUND(F172*G172,2)</f>
        <v/>
      </c>
    </row>
    <row r="173" ht="25.5" customHeight="1" s="324">
      <c r="A173" s="281" t="n">
        <v>157</v>
      </c>
      <c r="B173" s="361" t="n"/>
      <c r="C173" s="290" t="inlineStr">
        <is>
          <t>08.3.07.01-0076</t>
        </is>
      </c>
      <c r="D173" s="289" t="inlineStr">
        <is>
          <t>Сталь полосовая, марка стали: Ст3сп шириной 50-200 мм толщиной 4-5 мм</t>
        </is>
      </c>
      <c r="E173" s="389" t="inlineStr">
        <is>
          <t>т</t>
        </is>
      </c>
      <c r="F173" s="389" t="n">
        <v>0.0347</v>
      </c>
      <c r="G173" s="294" t="n">
        <v>5000</v>
      </c>
      <c r="H173" s="294">
        <f>ROUND(F173*G173,2)</f>
        <v/>
      </c>
    </row>
    <row r="174">
      <c r="A174" s="281" t="n">
        <v>158</v>
      </c>
      <c r="B174" s="361" t="n"/>
      <c r="C174" s="290" t="inlineStr">
        <is>
          <t>20.1.01.07-0003</t>
        </is>
      </c>
      <c r="D174" s="289" t="inlineStr">
        <is>
          <t>Зажим опорный 2АА-6-3</t>
        </is>
      </c>
      <c r="E174" s="389" t="inlineStr">
        <is>
          <t>шт</t>
        </is>
      </c>
      <c r="F174" s="389" t="n">
        <v>4</v>
      </c>
      <c r="G174" s="294" t="n">
        <v>42.77</v>
      </c>
      <c r="H174" s="294">
        <f>ROUND(F174*G174,2)</f>
        <v/>
      </c>
    </row>
    <row r="175" customFormat="1" s="325">
      <c r="A175" s="281" t="n">
        <v>159</v>
      </c>
      <c r="B175" s="361" t="n"/>
      <c r="C175" s="290" t="inlineStr">
        <is>
          <t>01.7.07.29-0031</t>
        </is>
      </c>
      <c r="D175" s="289" t="inlineStr">
        <is>
          <t>Каболка</t>
        </is>
      </c>
      <c r="E175" s="389" t="inlineStr">
        <is>
          <t>т</t>
        </is>
      </c>
      <c r="F175" s="389" t="n">
        <v>0.0054</v>
      </c>
      <c r="G175" s="294" t="n">
        <v>30030</v>
      </c>
      <c r="H175" s="294">
        <f>ROUND(F175*G175,2)</f>
        <v/>
      </c>
    </row>
    <row r="176">
      <c r="A176" s="281" t="n">
        <v>160</v>
      </c>
      <c r="B176" s="361" t="n"/>
      <c r="C176" s="290" t="inlineStr">
        <is>
          <t>20.1.01.02-0062</t>
        </is>
      </c>
      <c r="D176" s="289" t="inlineStr">
        <is>
          <t>Зажим аппаратный прессуемый: А4А-150-2</t>
        </is>
      </c>
      <c r="E176" s="389" t="inlineStr">
        <is>
          <t>100 шт.</t>
        </is>
      </c>
      <c r="F176" s="389" t="n">
        <v>0.06</v>
      </c>
      <c r="G176" s="294" t="n">
        <v>2695</v>
      </c>
      <c r="H176" s="294">
        <f>ROUND(F176*G176,2)</f>
        <v/>
      </c>
    </row>
    <row r="177">
      <c r="A177" s="281" t="n">
        <v>161</v>
      </c>
      <c r="B177" s="361" t="n"/>
      <c r="C177" s="290" t="inlineStr">
        <is>
          <t>01.1.02.01-0003</t>
        </is>
      </c>
      <c r="D177" s="289" t="inlineStr">
        <is>
          <t>Асботекстолит марки Г</t>
        </is>
      </c>
      <c r="E177" s="389" t="inlineStr">
        <is>
          <t>т</t>
        </is>
      </c>
      <c r="F177" s="389" t="n">
        <v>0.001</v>
      </c>
      <c r="G177" s="294" t="n">
        <v>161000</v>
      </c>
      <c r="H177" s="294">
        <f>ROUND(F177*G177,2)</f>
        <v/>
      </c>
      <c r="K177" s="298" t="n"/>
    </row>
    <row r="178" ht="38.25" customHeight="1" s="324">
      <c r="A178" s="281" t="n">
        <v>162</v>
      </c>
      <c r="B178" s="361" t="n"/>
      <c r="C178" s="290" t="inlineStr">
        <is>
          <t>02.3.01.02-0016</t>
        </is>
      </c>
      <c r="D178" s="289" t="inlineStr">
        <is>
          <t>Песок природный для строительных: работ средний с крупностью зерен размером свыше 5 мм-до 5% по массе</t>
        </is>
      </c>
      <c r="E178" s="389" t="inlineStr">
        <is>
          <t>м3</t>
        </is>
      </c>
      <c r="F178" s="389" t="n">
        <v>2.768</v>
      </c>
      <c r="G178" s="294" t="n">
        <v>55.26</v>
      </c>
      <c r="H178" s="294">
        <f>ROUND(F178*G178,2)</f>
        <v/>
      </c>
      <c r="K178" s="298" t="n"/>
    </row>
    <row r="179" ht="38.25" customHeight="1" s="324">
      <c r="A179" s="281" t="n">
        <v>163</v>
      </c>
      <c r="B179" s="361" t="n"/>
      <c r="C179" s="290" t="inlineStr">
        <is>
          <t>05.2.02.01-0037</t>
        </is>
      </c>
      <c r="D179" s="289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389" t="inlineStr">
        <is>
          <t>шт.</t>
        </is>
      </c>
      <c r="F179" s="389" t="n">
        <v>1</v>
      </c>
      <c r="G179" s="294" t="n">
        <v>151.28</v>
      </c>
      <c r="H179" s="294">
        <f>ROUND(F179*G179,2)</f>
        <v/>
      </c>
      <c r="K179" s="298" t="n"/>
    </row>
    <row r="180">
      <c r="A180" s="281" t="n">
        <v>164</v>
      </c>
      <c r="B180" s="361" t="n"/>
      <c r="C180" s="290" t="inlineStr">
        <is>
          <t>01.2.03.03-0007</t>
        </is>
      </c>
      <c r="D180" s="289" t="inlineStr">
        <is>
          <t>Мастика битумная</t>
        </is>
      </c>
      <c r="E180" s="389" t="inlineStr">
        <is>
          <t>т</t>
        </is>
      </c>
      <c r="F180" s="389" t="n">
        <v>0.043</v>
      </c>
      <c r="G180" s="294" t="n">
        <v>3316.55</v>
      </c>
      <c r="H180" s="294">
        <f>ROUND(F180*G180,2)</f>
        <v/>
      </c>
    </row>
    <row r="181">
      <c r="A181" s="281" t="n">
        <v>165</v>
      </c>
      <c r="B181" s="361" t="n"/>
      <c r="C181" s="290" t="inlineStr">
        <is>
          <t>01.3.02.09-0022</t>
        </is>
      </c>
      <c r="D181" s="289" t="inlineStr">
        <is>
          <t>Пропан-бутан, смесь техническая</t>
        </is>
      </c>
      <c r="E181" s="389" t="inlineStr">
        <is>
          <t>кг</t>
        </is>
      </c>
      <c r="F181" s="389" t="n">
        <v>23</v>
      </c>
      <c r="G181" s="294" t="n">
        <v>6.09</v>
      </c>
      <c r="H181" s="294">
        <f>ROUND(F181*G181,2)</f>
        <v/>
      </c>
    </row>
    <row r="182">
      <c r="A182" s="281" t="n">
        <v>166</v>
      </c>
      <c r="B182" s="361" t="n"/>
      <c r="C182" s="290" t="inlineStr">
        <is>
          <t>01.7.15.10-0052</t>
        </is>
      </c>
      <c r="D182" s="289" t="inlineStr">
        <is>
          <t>Скобы: двухлапковые</t>
        </is>
      </c>
      <c r="E182" s="389" t="inlineStr">
        <is>
          <t>10 шт.</t>
        </is>
      </c>
      <c r="F182" s="389" t="n">
        <v>11.77</v>
      </c>
      <c r="G182" s="294" t="n">
        <v>11.89</v>
      </c>
      <c r="H182" s="294">
        <f>ROUND(F182*G182,2)</f>
        <v/>
      </c>
    </row>
    <row r="183">
      <c r="A183" s="281" t="n">
        <v>167</v>
      </c>
      <c r="B183" s="361" t="n"/>
      <c r="C183" s="290" t="inlineStr">
        <is>
          <t>01.7.15.06-0111</t>
        </is>
      </c>
      <c r="D183" s="289" t="inlineStr">
        <is>
          <t>Гвозди строительные</t>
        </is>
      </c>
      <c r="E183" s="389" t="inlineStr">
        <is>
          <t>т</t>
        </is>
      </c>
      <c r="F183" s="389" t="n">
        <v>0.0092</v>
      </c>
      <c r="G183" s="294" t="n">
        <v>11978</v>
      </c>
      <c r="H183" s="294">
        <f>ROUND(F183*G183,2)</f>
        <v/>
      </c>
    </row>
    <row r="184">
      <c r="A184" s="281" t="n">
        <v>168</v>
      </c>
      <c r="B184" s="361" t="n"/>
      <c r="C184" s="290" t="inlineStr">
        <is>
          <t>04.3.01.09-0012</t>
        </is>
      </c>
      <c r="D184" s="289" t="inlineStr">
        <is>
          <t>Раствор готовый кладочный цементный марки 50</t>
        </is>
      </c>
      <c r="E184" s="389" t="inlineStr">
        <is>
          <t>м3</t>
        </is>
      </c>
      <c r="F184" s="389" t="n">
        <v>0.221</v>
      </c>
      <c r="G184" s="294" t="n">
        <v>485.9</v>
      </c>
      <c r="H184" s="294">
        <f>ROUND(F184*G184,2)</f>
        <v/>
      </c>
    </row>
    <row r="185" ht="25.5" customHeight="1" s="324">
      <c r="A185" s="281" t="n">
        <v>169</v>
      </c>
      <c r="B185" s="361" t="n"/>
      <c r="C185" s="290" t="inlineStr">
        <is>
          <t>10.2.02.08-0001</t>
        </is>
      </c>
      <c r="D185" s="289" t="inlineStr">
        <is>
          <t>Проволока медная круглая электротехническая ММ (мягкая) диаметром 1,0-3,0 мм и выше</t>
        </is>
      </c>
      <c r="E185" s="389" t="inlineStr">
        <is>
          <t>т</t>
        </is>
      </c>
      <c r="F185" s="389" t="n">
        <v>0.0028</v>
      </c>
      <c r="G185" s="294" t="n">
        <v>37517</v>
      </c>
      <c r="H185" s="294">
        <f>ROUND(F185*G185,2)</f>
        <v/>
      </c>
    </row>
    <row r="186">
      <c r="A186" s="281" t="n">
        <v>170</v>
      </c>
      <c r="B186" s="361" t="n"/>
      <c r="C186" s="290" t="inlineStr">
        <is>
          <t>14.4.01.01-0003</t>
        </is>
      </c>
      <c r="D186" s="289" t="inlineStr">
        <is>
          <t>Грунтовка: ГФ-021 красно-коричневая</t>
        </is>
      </c>
      <c r="E186" s="389" t="inlineStr">
        <is>
          <t>т</t>
        </is>
      </c>
      <c r="F186" s="389" t="n">
        <v>0.0066</v>
      </c>
      <c r="G186" s="294" t="n">
        <v>15620</v>
      </c>
      <c r="H186" s="294">
        <f>ROUND(F186*G186,2)</f>
        <v/>
      </c>
    </row>
    <row r="187" ht="25.5" customHeight="1" s="324">
      <c r="A187" s="281" t="n">
        <v>171</v>
      </c>
      <c r="B187" s="361" t="n"/>
      <c r="C187" s="290" t="inlineStr">
        <is>
          <t>11.1.03.06-0095</t>
        </is>
      </c>
      <c r="D187" s="289" t="inlineStr">
        <is>
          <t>Доски обрезные хвойных пород длиной: 4-6,5 м, шириной 75-150 мм, толщиной 44 мм и более, III сорта</t>
        </is>
      </c>
      <c r="E187" s="389" t="inlineStr">
        <is>
          <t>м3</t>
        </is>
      </c>
      <c r="F187" s="389" t="n">
        <v>0.097</v>
      </c>
      <c r="G187" s="294" t="n">
        <v>1056</v>
      </c>
      <c r="H187" s="294">
        <f>ROUND(F187*G187,2)</f>
        <v/>
      </c>
    </row>
    <row r="188">
      <c r="A188" s="281" t="n">
        <v>172</v>
      </c>
      <c r="B188" s="361" t="n"/>
      <c r="C188" s="290" t="inlineStr">
        <is>
          <t>01.7.11.07-0054</t>
        </is>
      </c>
      <c r="D188" s="289" t="inlineStr">
        <is>
          <t>Электроды диаметром: 6 мм Э42</t>
        </is>
      </c>
      <c r="E188" s="389" t="inlineStr">
        <is>
          <t>т</t>
        </is>
      </c>
      <c r="F188" s="389" t="n">
        <v>0.0107</v>
      </c>
      <c r="G188" s="294" t="n">
        <v>9424</v>
      </c>
      <c r="H188" s="294">
        <f>ROUND(F188*G188,2)</f>
        <v/>
      </c>
    </row>
    <row r="189">
      <c r="A189" s="281" t="n">
        <v>173</v>
      </c>
      <c r="B189" s="361" t="n"/>
      <c r="C189" s="290" t="inlineStr">
        <is>
          <t>14.5.09.11-0102</t>
        </is>
      </c>
      <c r="D189" s="289" t="inlineStr">
        <is>
          <t>Уайт-спирит</t>
        </is>
      </c>
      <c r="E189" s="389" t="inlineStr">
        <is>
          <t>кг</t>
        </is>
      </c>
      <c r="F189" s="389" t="n">
        <v>15</v>
      </c>
      <c r="G189" s="294" t="n">
        <v>6.67</v>
      </c>
      <c r="H189" s="294">
        <f>ROUND(F189*G189,2)</f>
        <v/>
      </c>
    </row>
    <row r="190" ht="51" customFormat="1" customHeight="1" s="325">
      <c r="A190" s="281" t="n">
        <v>174</v>
      </c>
      <c r="B190" s="361" t="n"/>
      <c r="C190" s="290" t="inlineStr">
        <is>
          <t>07.2.07.12-0021</t>
        </is>
      </c>
      <c r="D190" s="28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389" t="inlineStr">
        <is>
          <t>т</t>
        </is>
      </c>
      <c r="F190" s="389" t="n">
        <v>0.014</v>
      </c>
      <c r="G190" s="294" t="n">
        <v>7008.5</v>
      </c>
      <c r="H190" s="294">
        <f>ROUND(F190*G190,2)</f>
        <v/>
      </c>
    </row>
    <row r="191" ht="25.5" customHeight="1" s="324">
      <c r="A191" s="281" t="n">
        <v>175</v>
      </c>
      <c r="B191" s="361" t="n"/>
      <c r="C191" s="290" t="inlineStr">
        <is>
          <t>02.2.05.04-1822</t>
        </is>
      </c>
      <c r="D191" s="289" t="inlineStr">
        <is>
          <t>Щебень из природного камня для строительных работ марка 1000, фракция 40-70 мм</t>
        </is>
      </c>
      <c r="E191" s="389" t="inlineStr">
        <is>
          <t>м3</t>
        </is>
      </c>
      <c r="F191" s="389" t="n">
        <v>0.6</v>
      </c>
      <c r="G191" s="294" t="n">
        <v>155.94</v>
      </c>
      <c r="H191" s="294">
        <f>ROUND(F191*G191,2)</f>
        <v/>
      </c>
    </row>
    <row r="192">
      <c r="A192" s="281" t="n">
        <v>176</v>
      </c>
      <c r="B192" s="361" t="n"/>
      <c r="C192" s="290" t="inlineStr">
        <is>
          <t>10.3.02.04-0001</t>
        </is>
      </c>
      <c r="D192" s="289" t="inlineStr">
        <is>
          <t>Роли свинцовые марки С1 толщиной: 1,0 мм</t>
        </is>
      </c>
      <c r="E192" s="389" t="inlineStr">
        <is>
          <t>т</t>
        </is>
      </c>
      <c r="F192" s="389" t="n">
        <v>0.0023</v>
      </c>
      <c r="G192" s="294" t="n">
        <v>40600</v>
      </c>
      <c r="H192" s="294">
        <f>ROUND(F192*G192,2)</f>
        <v/>
      </c>
      <c r="K192" s="298" t="n"/>
    </row>
    <row r="193">
      <c r="A193" s="281" t="n">
        <v>177</v>
      </c>
      <c r="B193" s="361" t="n"/>
      <c r="C193" s="290" t="inlineStr">
        <is>
          <t>18.5.08.09-0001</t>
        </is>
      </c>
      <c r="D193" s="289" t="inlineStr">
        <is>
          <t>Патрубки</t>
        </is>
      </c>
      <c r="E193" s="389" t="inlineStr">
        <is>
          <t>10 шт.</t>
        </is>
      </c>
      <c r="F193" s="389" t="n">
        <v>0.33</v>
      </c>
      <c r="G193" s="294" t="n">
        <v>277.5</v>
      </c>
      <c r="H193" s="294">
        <f>ROUND(F193*G193,2)</f>
        <v/>
      </c>
      <c r="K193" s="298" t="n"/>
    </row>
    <row r="194">
      <c r="A194" s="281" t="n">
        <v>178</v>
      </c>
      <c r="B194" s="361" t="n"/>
      <c r="C194" s="290" t="inlineStr">
        <is>
          <t>01.7.11.07-0032</t>
        </is>
      </c>
      <c r="D194" s="289" t="inlineStr">
        <is>
          <t>Электроды диаметром: 4 мм Э42</t>
        </is>
      </c>
      <c r="E194" s="389" t="inlineStr">
        <is>
          <t>т</t>
        </is>
      </c>
      <c r="F194" s="389" t="n">
        <v>0.008399999999999999</v>
      </c>
      <c r="G194" s="294" t="n">
        <v>10315.01</v>
      </c>
      <c r="H194" s="294">
        <f>ROUND(F194*G194,2)</f>
        <v/>
      </c>
      <c r="K194" s="298" t="n"/>
    </row>
    <row r="195">
      <c r="A195" s="281" t="n">
        <v>179</v>
      </c>
      <c r="B195" s="361" t="n"/>
      <c r="C195" s="290" t="inlineStr">
        <is>
          <t>01.7.15.10-0053</t>
        </is>
      </c>
      <c r="D195" s="289" t="inlineStr">
        <is>
          <t>Скобы: металлические</t>
        </is>
      </c>
      <c r="E195" s="389" t="inlineStr">
        <is>
          <t>кг</t>
        </is>
      </c>
      <c r="F195" s="389" t="n">
        <v>13.34</v>
      </c>
      <c r="G195" s="294" t="n">
        <v>6.4</v>
      </c>
      <c r="H195" s="294">
        <f>ROUND(F195*G195,2)</f>
        <v/>
      </c>
    </row>
    <row r="196">
      <c r="A196" s="281" t="n">
        <v>180</v>
      </c>
      <c r="B196" s="361" t="n"/>
      <c r="C196" s="290" t="inlineStr">
        <is>
          <t>02.2.05.04-1577</t>
        </is>
      </c>
      <c r="D196" s="289" t="inlineStr">
        <is>
          <t>Щебень М 800, фракция 5(3)-10 мм, группа 2</t>
        </is>
      </c>
      <c r="E196" s="389" t="inlineStr">
        <is>
          <t>м3</t>
        </is>
      </c>
      <c r="F196" s="389" t="n">
        <v>0.54</v>
      </c>
      <c r="G196" s="294" t="n">
        <v>155.94</v>
      </c>
      <c r="H196" s="294">
        <f>ROUND(F196*G196,2)</f>
        <v/>
      </c>
    </row>
    <row r="197" ht="25.5" customHeight="1" s="324">
      <c r="A197" s="281" t="n">
        <v>181</v>
      </c>
      <c r="B197" s="361" t="n"/>
      <c r="C197" s="290" t="inlineStr">
        <is>
          <t>08.4.03.02-0001</t>
        </is>
      </c>
      <c r="D197" s="289" t="inlineStr">
        <is>
          <t>Горячекатаная арматурная сталь гладкая класса А-I диаметром 6 мм</t>
        </is>
      </c>
      <c r="E197" s="389" t="inlineStr">
        <is>
          <t>т</t>
        </is>
      </c>
      <c r="F197" s="389" t="n">
        <v>0.011</v>
      </c>
      <c r="G197" s="294" t="n">
        <v>7418.82</v>
      </c>
      <c r="H197" s="294">
        <f>ROUND(F197*G197,2)</f>
        <v/>
      </c>
    </row>
    <row r="198">
      <c r="A198" s="281" t="n">
        <v>182</v>
      </c>
      <c r="B198" s="361" t="n"/>
      <c r="C198" s="290" t="inlineStr">
        <is>
          <t>01.7.11.07-0032</t>
        </is>
      </c>
      <c r="D198" s="289" t="inlineStr">
        <is>
          <t>Электроды диаметром 4 мм Э42</t>
        </is>
      </c>
      <c r="E198" s="389" t="inlineStr">
        <is>
          <t>т</t>
        </is>
      </c>
      <c r="F198" s="389" t="n">
        <v>0.007900000000000001</v>
      </c>
      <c r="G198" s="294" t="n">
        <v>10315</v>
      </c>
      <c r="H198" s="294">
        <f>ROUND(F198*G198,2)</f>
        <v/>
      </c>
    </row>
    <row r="199">
      <c r="A199" s="281" t="n">
        <v>183</v>
      </c>
      <c r="B199" s="361" t="n"/>
      <c r="C199" s="290" t="inlineStr">
        <is>
          <t>14.4.03.03-0102</t>
        </is>
      </c>
      <c r="D199" s="289" t="inlineStr">
        <is>
          <t>Лак БТ-577</t>
        </is>
      </c>
      <c r="E199" s="389" t="inlineStr">
        <is>
          <t>т</t>
        </is>
      </c>
      <c r="F199" s="389" t="n">
        <v>0.0083</v>
      </c>
      <c r="G199" s="294" t="n">
        <v>9550.01</v>
      </c>
      <c r="H199" s="294">
        <f>ROUND(F199*G199,2)</f>
        <v/>
      </c>
    </row>
    <row r="200">
      <c r="A200" s="281" t="n">
        <v>184</v>
      </c>
      <c r="B200" s="361" t="n"/>
      <c r="C200" s="290" t="inlineStr">
        <is>
          <t>01.7.11.07-0040</t>
        </is>
      </c>
      <c r="D200" s="289" t="inlineStr">
        <is>
          <t>Электроды диаметром: 4 мм Э50А</t>
        </is>
      </c>
      <c r="E200" s="389" t="inlineStr">
        <is>
          <t>т</t>
        </is>
      </c>
      <c r="F200" s="389" t="n">
        <v>0.0068</v>
      </c>
      <c r="G200" s="294" t="n">
        <v>11524</v>
      </c>
      <c r="H200" s="294">
        <f>ROUND(F200*G200,2)</f>
        <v/>
      </c>
    </row>
    <row r="201">
      <c r="A201" s="281" t="n">
        <v>185</v>
      </c>
      <c r="B201" s="361" t="n"/>
      <c r="C201" s="290" t="inlineStr">
        <is>
          <t>11.2.13.04-0011</t>
        </is>
      </c>
      <c r="D201" s="289" t="inlineStr">
        <is>
          <t>Щиты: из досок толщиной 25 мм</t>
        </is>
      </c>
      <c r="E201" s="389" t="inlineStr">
        <is>
          <t>м2</t>
        </is>
      </c>
      <c r="F201" s="389" t="n">
        <v>1.8576</v>
      </c>
      <c r="G201" s="294" t="n">
        <v>35.53</v>
      </c>
      <c r="H201" s="294">
        <f>ROUND(F201*G201,2)</f>
        <v/>
      </c>
    </row>
    <row r="202" ht="25.5" customHeight="1" s="324">
      <c r="A202" s="281" t="n">
        <v>186</v>
      </c>
      <c r="B202" s="361" t="n"/>
      <c r="C202" s="290" t="inlineStr">
        <is>
          <t>11.1.02.04-0031</t>
        </is>
      </c>
      <c r="D202" s="289" t="inlineStr">
        <is>
          <t>Лесоматериалы круглые хвойных пород для строительства диаметром 14-24 см, длиной 3-6,5 м</t>
        </is>
      </c>
      <c r="E202" s="389" t="inlineStr">
        <is>
          <t>м3</t>
        </is>
      </c>
      <c r="F202" s="389" t="n">
        <v>0.1167</v>
      </c>
      <c r="G202" s="294" t="n">
        <v>558.33</v>
      </c>
      <c r="H202" s="294">
        <f>ROUND(F202*G202,2)</f>
        <v/>
      </c>
    </row>
    <row r="203" ht="25.5" customHeight="1" s="324">
      <c r="A203" s="281" t="n">
        <v>187</v>
      </c>
      <c r="B203" s="361" t="n"/>
      <c r="C203" s="290" t="inlineStr">
        <is>
          <t>Прайс из СД ОП</t>
        </is>
      </c>
      <c r="D203" s="289" t="inlineStr">
        <is>
          <t>Зажимы ответвительный прессуемый ОА-150-1 цена=92,92/6,06</t>
        </is>
      </c>
      <c r="E203" s="389" t="inlineStr">
        <is>
          <t>шт</t>
        </is>
      </c>
      <c r="F203" s="389" t="n">
        <v>4</v>
      </c>
      <c r="G203" s="294" t="n">
        <v>15.34</v>
      </c>
      <c r="H203" s="294">
        <f>ROUND(F203*G203,2)</f>
        <v/>
      </c>
    </row>
    <row r="204">
      <c r="A204" s="281" t="n">
        <v>188</v>
      </c>
      <c r="B204" s="361" t="n"/>
      <c r="C204" s="290" t="inlineStr">
        <is>
          <t>11.1.03.06-0002</t>
        </is>
      </c>
      <c r="D204" s="289" t="inlineStr">
        <is>
          <t>Доски дубовые II сорта</t>
        </is>
      </c>
      <c r="E204" s="389" t="inlineStr">
        <is>
          <t>м3</t>
        </is>
      </c>
      <c r="F204" s="389" t="n">
        <v>0.0432</v>
      </c>
      <c r="G204" s="294" t="n">
        <v>1410</v>
      </c>
      <c r="H204" s="294">
        <f>ROUND(F204*G204,2)</f>
        <v/>
      </c>
    </row>
    <row r="205" customFormat="1" s="325">
      <c r="A205" s="281" t="n">
        <v>189</v>
      </c>
      <c r="B205" s="361" t="n"/>
      <c r="C205" s="290" t="inlineStr">
        <is>
          <t>01.7.07.12-0024</t>
        </is>
      </c>
      <c r="D205" s="289" t="inlineStr">
        <is>
          <t>Пленка полиэтиленовая толщиной: 0,15 мм</t>
        </is>
      </c>
      <c r="E205" s="389" t="inlineStr">
        <is>
          <t>м2</t>
        </is>
      </c>
      <c r="F205" s="389" t="n">
        <v>15.73</v>
      </c>
      <c r="G205" s="294" t="n">
        <v>3.62</v>
      </c>
      <c r="H205" s="294">
        <f>ROUND(F205*G205,2)</f>
        <v/>
      </c>
    </row>
    <row r="206" ht="25.5" customHeight="1" s="324">
      <c r="A206" s="281" t="n">
        <v>190</v>
      </c>
      <c r="B206" s="361" t="n"/>
      <c r="C206" s="290" t="inlineStr">
        <is>
          <t>999-9950</t>
        </is>
      </c>
      <c r="D206" s="289" t="inlineStr">
        <is>
          <t>Вспомогательные ненормируемые материальные ресурсы (2% от оплаты труда рабочих)</t>
        </is>
      </c>
      <c r="E206" s="389" t="inlineStr">
        <is>
          <t>руб</t>
        </is>
      </c>
      <c r="F206" s="389" t="n">
        <v>55.1586</v>
      </c>
      <c r="G206" s="294" t="n">
        <v>1</v>
      </c>
      <c r="H206" s="294">
        <f>ROUND(F206*G206,2)</f>
        <v/>
      </c>
    </row>
    <row r="207">
      <c r="A207" s="281" t="n">
        <v>191</v>
      </c>
      <c r="B207" s="361" t="n"/>
      <c r="C207" s="290" t="inlineStr">
        <is>
          <t>25.2.01.01-0015</t>
        </is>
      </c>
      <c r="D207" s="289" t="inlineStr">
        <is>
          <t>Бирки маркировочные</t>
        </is>
      </c>
      <c r="E207" s="389" t="inlineStr">
        <is>
          <t>100 шт.</t>
        </is>
      </c>
      <c r="F207" s="389" t="n">
        <v>0.375</v>
      </c>
      <c r="G207" s="294" t="n">
        <v>142.5</v>
      </c>
      <c r="H207" s="294">
        <f>ROUND(F207*G207,2)</f>
        <v/>
      </c>
      <c r="K207" s="298" t="n"/>
    </row>
    <row r="208" ht="38.25" customHeight="1" s="324">
      <c r="A208" s="281" t="n">
        <v>192</v>
      </c>
      <c r="B208" s="361" t="n"/>
      <c r="C208" s="290" t="inlineStr">
        <is>
          <t>23.8.03.11-0617</t>
        </is>
      </c>
      <c r="D208" s="289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389" t="inlineStr">
        <is>
          <t>шт</t>
        </is>
      </c>
      <c r="F208" s="389" t="n">
        <v>2</v>
      </c>
      <c r="G208" s="294" t="n">
        <v>26.2</v>
      </c>
      <c r="H208" s="294">
        <f>ROUND(F208*G208,2)</f>
        <v/>
      </c>
      <c r="K208" s="298" t="n"/>
    </row>
    <row r="209" ht="25.5" customHeight="1" s="324">
      <c r="A209" s="281" t="n">
        <v>193</v>
      </c>
      <c r="B209" s="361" t="n"/>
      <c r="C209" s="290" t="inlineStr">
        <is>
          <t>01.2.03.03-0107</t>
        </is>
      </c>
      <c r="D209" s="289" t="inlineStr">
        <is>
          <t>Мастика клеящая морозостойкая битумно-масляная МБ-50</t>
        </is>
      </c>
      <c r="E209" s="389" t="inlineStr">
        <is>
          <t>т</t>
        </is>
      </c>
      <c r="F209" s="389" t="n">
        <v>0.013</v>
      </c>
      <c r="G209" s="294" t="n">
        <v>3960</v>
      </c>
      <c r="H209" s="294">
        <f>ROUND(F209*G209,2)</f>
        <v/>
      </c>
      <c r="K209" s="298" t="n"/>
    </row>
    <row r="210">
      <c r="A210" s="281" t="n">
        <v>194</v>
      </c>
      <c r="B210" s="361" t="n"/>
      <c r="C210" s="290" t="inlineStr">
        <is>
          <t>01.7.03.01-0001</t>
        </is>
      </c>
      <c r="D210" s="289" t="inlineStr">
        <is>
          <t>Вода</t>
        </is>
      </c>
      <c r="E210" s="389" t="inlineStr">
        <is>
          <t>м3</t>
        </is>
      </c>
      <c r="F210" s="389" t="n">
        <v>21.02</v>
      </c>
      <c r="G210" s="294" t="n">
        <v>2.44</v>
      </c>
      <c r="H210" s="294">
        <f>ROUND(F210*G210,2)</f>
        <v/>
      </c>
    </row>
    <row r="211">
      <c r="A211" s="281" t="n">
        <v>195</v>
      </c>
      <c r="B211" s="361" t="n"/>
      <c r="C211" s="290" t="inlineStr">
        <is>
          <t>25.2.01.01-0001</t>
        </is>
      </c>
      <c r="D211" s="289" t="inlineStr">
        <is>
          <t>Бирки-оконцеватели</t>
        </is>
      </c>
      <c r="E211" s="389" t="inlineStr">
        <is>
          <t>100 шт.</t>
        </is>
      </c>
      <c r="F211" s="389" t="n">
        <v>0.8</v>
      </c>
      <c r="G211" s="294" t="n">
        <v>63</v>
      </c>
      <c r="H211" s="294">
        <f>ROUND(F211*G211,2)</f>
        <v/>
      </c>
    </row>
    <row r="212">
      <c r="A212" s="281" t="n">
        <v>196</v>
      </c>
      <c r="B212" s="361" t="n"/>
      <c r="C212" s="290" t="inlineStr">
        <is>
          <t>20.2.09.13-0011</t>
        </is>
      </c>
      <c r="D212" s="289" t="inlineStr">
        <is>
          <t>Муфта</t>
        </is>
      </c>
      <c r="E212" s="389" t="inlineStr">
        <is>
          <t>шт.</t>
        </is>
      </c>
      <c r="F212" s="389" t="n">
        <v>10</v>
      </c>
      <c r="G212" s="294" t="n">
        <v>5</v>
      </c>
      <c r="H212" s="294">
        <f>ROUND(F212*G212,2)</f>
        <v/>
      </c>
    </row>
    <row r="213">
      <c r="A213" s="281" t="n">
        <v>197</v>
      </c>
      <c r="B213" s="361" t="n"/>
      <c r="C213" s="290" t="inlineStr">
        <is>
          <t>14.5.09.07-0029</t>
        </is>
      </c>
      <c r="D213" s="289" t="inlineStr">
        <is>
          <t>Растворитель марки: Р-4</t>
        </is>
      </c>
      <c r="E213" s="389" t="inlineStr">
        <is>
          <t>т</t>
        </is>
      </c>
      <c r="F213" s="389" t="n">
        <v>0.0053</v>
      </c>
      <c r="G213" s="294" t="n">
        <v>9420</v>
      </c>
      <c r="H213" s="294">
        <f>ROUND(F213*G213,2)</f>
        <v/>
      </c>
    </row>
    <row r="214">
      <c r="A214" s="281" t="n">
        <v>198</v>
      </c>
      <c r="B214" s="361" t="n"/>
      <c r="C214" s="290" t="inlineStr">
        <is>
          <t>01.3.02.08-0001</t>
        </is>
      </c>
      <c r="D214" s="289" t="inlineStr">
        <is>
          <t>Кислород технический: газообразный</t>
        </is>
      </c>
      <c r="E214" s="389" t="inlineStr">
        <is>
          <t>м3</t>
        </is>
      </c>
      <c r="F214" s="389" t="n">
        <v>7.9</v>
      </c>
      <c r="G214" s="294" t="n">
        <v>6.22</v>
      </c>
      <c r="H214" s="294">
        <f>ROUND(F214*G214,2)</f>
        <v/>
      </c>
    </row>
    <row r="215">
      <c r="A215" s="281" t="n">
        <v>199</v>
      </c>
      <c r="B215" s="361" t="n"/>
      <c r="C215" s="290" t="inlineStr">
        <is>
          <t>01.7.15.07-0003</t>
        </is>
      </c>
      <c r="D215" s="289" t="inlineStr">
        <is>
          <t>Дюбели для пристрелки стальные</t>
        </is>
      </c>
      <c r="E215" s="389" t="inlineStr">
        <is>
          <t>10 шт.</t>
        </is>
      </c>
      <c r="F215" s="389" t="n">
        <v>11.59</v>
      </c>
      <c r="G215" s="294" t="n">
        <v>4.16</v>
      </c>
      <c r="H215" s="294">
        <f>ROUND(F215*G215,2)</f>
        <v/>
      </c>
    </row>
    <row r="216" ht="25.5" customHeight="1" s="324">
      <c r="A216" s="281" t="n">
        <v>200</v>
      </c>
      <c r="B216" s="361" t="n"/>
      <c r="C216" s="290" t="inlineStr">
        <is>
          <t>01.1.02.08-0022</t>
        </is>
      </c>
      <c r="D216" s="289" t="inlineStr">
        <is>
          <t>Прокладки из паронита марки ПМБ, толщиной: 4 мм, диаметром 200 мм</t>
        </is>
      </c>
      <c r="E216" s="389" t="inlineStr">
        <is>
          <t>1000 шт</t>
        </is>
      </c>
      <c r="F216" s="389" t="n">
        <v>0.004</v>
      </c>
      <c r="G216" s="294" t="n">
        <v>11995.07</v>
      </c>
      <c r="H216" s="294">
        <f>ROUND(F216*G216,2)</f>
        <v/>
      </c>
    </row>
    <row r="217">
      <c r="A217" s="281" t="n">
        <v>201</v>
      </c>
      <c r="B217" s="361" t="n"/>
      <c r="C217" s="290" t="inlineStr">
        <is>
          <t>01.7.11.07-0034</t>
        </is>
      </c>
      <c r="D217" s="289" t="inlineStr">
        <is>
          <t>Электроды диаметром: 4 мм Э42А</t>
        </is>
      </c>
      <c r="E217" s="389" t="inlineStr">
        <is>
          <t>кг</t>
        </is>
      </c>
      <c r="F217" s="389" t="n">
        <v>4.4707</v>
      </c>
      <c r="G217" s="294" t="n">
        <v>10.57</v>
      </c>
      <c r="H217" s="294">
        <f>ROUND(F217*G217,2)</f>
        <v/>
      </c>
    </row>
    <row r="218" ht="25.5" customHeight="1" s="324">
      <c r="A218" s="281" t="n">
        <v>202</v>
      </c>
      <c r="B218" s="361" t="n"/>
      <c r="C218" s="290" t="inlineStr">
        <is>
          <t>08.1.02.11-0023</t>
        </is>
      </c>
      <c r="D218" s="289" t="inlineStr">
        <is>
          <t>Поковки простые строительные /скобы, закрепы, хомуты и т,п,/ массой до 1,6 кг</t>
        </is>
      </c>
      <c r="E218" s="389" t="inlineStr">
        <is>
          <t>кг</t>
        </is>
      </c>
      <c r="F218" s="389" t="n">
        <v>2.8</v>
      </c>
      <c r="G218" s="294" t="n">
        <v>15.14</v>
      </c>
      <c r="H218" s="294">
        <f>ROUND(F218*G218,2)</f>
        <v/>
      </c>
    </row>
    <row r="219" ht="25.5" customHeight="1" s="324">
      <c r="A219" s="281" t="n">
        <v>203</v>
      </c>
      <c r="B219" s="361" t="n"/>
      <c r="C219" s="290" t="inlineStr">
        <is>
          <t>11.1.03.01-0079</t>
        </is>
      </c>
      <c r="D219" s="289" t="inlineStr">
        <is>
          <t>Бруски обрезные хвойных пород длиной: 4-6,5 м, шириной 75-150 мм, толщиной 40-75 мм, III сорта</t>
        </is>
      </c>
      <c r="E219" s="389" t="inlineStr">
        <is>
          <t>м3</t>
        </is>
      </c>
      <c r="F219" s="389" t="n">
        <v>0.0321</v>
      </c>
      <c r="G219" s="294" t="n">
        <v>1287</v>
      </c>
      <c r="H219" s="294">
        <f>ROUND(F219*G219,2)</f>
        <v/>
      </c>
    </row>
    <row r="220" customFormat="1" s="325">
      <c r="A220" s="281" t="n">
        <v>204</v>
      </c>
      <c r="B220" s="361" t="n"/>
      <c r="C220" s="290" t="inlineStr">
        <is>
          <t>02.3.01.02-1012</t>
        </is>
      </c>
      <c r="D220" s="289" t="inlineStr">
        <is>
          <t>Песок природный II класс, средний, круглые сита</t>
        </is>
      </c>
      <c r="E220" s="389" t="inlineStr">
        <is>
          <t>м3</t>
        </is>
      </c>
      <c r="F220" s="389" t="n">
        <v>0.6</v>
      </c>
      <c r="G220" s="294" t="n">
        <v>59.99</v>
      </c>
      <c r="H220" s="294">
        <f>ROUND(F220*G220,2)</f>
        <v/>
      </c>
    </row>
    <row r="221">
      <c r="A221" s="281" t="n">
        <v>205</v>
      </c>
      <c r="B221" s="361" t="n"/>
      <c r="C221" s="290" t="inlineStr">
        <is>
          <t>11.2.13.04-0011</t>
        </is>
      </c>
      <c r="D221" s="289" t="inlineStr">
        <is>
          <t>Щиты из досок толщиной 25 мм</t>
        </is>
      </c>
      <c r="E221" s="389" t="inlineStr">
        <is>
          <t>м2</t>
        </is>
      </c>
      <c r="F221" s="389" t="n">
        <v>0.99</v>
      </c>
      <c r="G221" s="294" t="n">
        <v>35.53</v>
      </c>
      <c r="H221" s="294">
        <f>ROUND(F221*G221,2)</f>
        <v/>
      </c>
    </row>
    <row r="222">
      <c r="A222" s="281" t="n">
        <v>206</v>
      </c>
      <c r="B222" s="361" t="n"/>
      <c r="C222" s="290" t="inlineStr">
        <is>
          <t>01.7.15.03-0042</t>
        </is>
      </c>
      <c r="D222" s="289" t="inlineStr">
        <is>
          <t>Болты строительные с гайками и шайбами</t>
        </is>
      </c>
      <c r="E222" s="389" t="inlineStr">
        <is>
          <t>кг</t>
        </is>
      </c>
      <c r="F222" s="389" t="n">
        <v>3.67</v>
      </c>
      <c r="G222" s="294" t="n">
        <v>9.039999999999999</v>
      </c>
      <c r="H222" s="294">
        <f>ROUND(F222*G222,2)</f>
        <v/>
      </c>
      <c r="K222" s="298" t="n"/>
    </row>
    <row r="223" ht="25.5" customHeight="1" s="324">
      <c r="A223" s="281" t="n">
        <v>207</v>
      </c>
      <c r="B223" s="361" t="n"/>
      <c r="C223" s="290" t="inlineStr">
        <is>
          <t>08.3.03.06-0002</t>
        </is>
      </c>
      <c r="D223" s="289" t="inlineStr">
        <is>
          <t>Проволока горячекатаная в мотках, диаметром 6,3-6,5 мм</t>
        </is>
      </c>
      <c r="E223" s="389" t="inlineStr">
        <is>
          <t>т</t>
        </is>
      </c>
      <c r="F223" s="389" t="n">
        <v>0.007</v>
      </c>
      <c r="G223" s="294" t="n">
        <v>4455.2</v>
      </c>
      <c r="H223" s="294">
        <f>ROUND(F223*G223,2)</f>
        <v/>
      </c>
      <c r="K223" s="298" t="n"/>
    </row>
    <row r="224">
      <c r="A224" s="281" t="n">
        <v>208</v>
      </c>
      <c r="B224" s="361" t="n"/>
      <c r="C224" s="290" t="inlineStr">
        <is>
          <t>01.7.20.08-0031</t>
        </is>
      </c>
      <c r="D224" s="289" t="inlineStr">
        <is>
          <t>Бязь суровая арт. 6804</t>
        </is>
      </c>
      <c r="E224" s="389" t="inlineStr">
        <is>
          <t>10 м2</t>
        </is>
      </c>
      <c r="F224" s="389" t="n">
        <v>0.384</v>
      </c>
      <c r="G224" s="294" t="n">
        <v>79.09999999999999</v>
      </c>
      <c r="H224" s="294">
        <f>ROUND(F224*G224,2)</f>
        <v/>
      </c>
      <c r="K224" s="298" t="n"/>
    </row>
    <row r="225">
      <c r="A225" s="281" t="n">
        <v>209</v>
      </c>
      <c r="B225" s="361" t="n"/>
      <c r="C225" s="290" t="inlineStr">
        <is>
          <t>01.7.07.10-0001</t>
        </is>
      </c>
      <c r="D225" s="289" t="inlineStr">
        <is>
          <t>Патроны для пристрелки</t>
        </is>
      </c>
      <c r="E225" s="389" t="inlineStr">
        <is>
          <t>10 шт.</t>
        </is>
      </c>
      <c r="F225" s="389" t="n">
        <v>0.1159</v>
      </c>
      <c r="G225" s="294" t="n">
        <v>253.8</v>
      </c>
      <c r="H225" s="294">
        <f>ROUND(F225*G225,2)</f>
        <v/>
      </c>
    </row>
    <row r="226" ht="25.5" customHeight="1" s="324">
      <c r="A226" s="281" t="n">
        <v>210</v>
      </c>
      <c r="B226" s="361" t="n"/>
      <c r="C226" s="290" t="inlineStr">
        <is>
          <t>08.3.03.05-0017</t>
        </is>
      </c>
      <c r="D226" s="289" t="inlineStr">
        <is>
          <t>Проволока стальная низкоуглеродистая разного назначения оцинкованная диаметром: 3,0 мм</t>
        </is>
      </c>
      <c r="E226" s="389" t="inlineStr">
        <is>
          <t>т</t>
        </is>
      </c>
      <c r="F226" s="389" t="n">
        <v>0.0023</v>
      </c>
      <c r="G226" s="294" t="n">
        <v>12242</v>
      </c>
      <c r="H226" s="294">
        <f>ROUND(F226*G226,2)</f>
        <v/>
      </c>
    </row>
    <row r="227">
      <c r="A227" s="281" t="n">
        <v>211</v>
      </c>
      <c r="B227" s="361" t="n"/>
      <c r="C227" s="290" t="inlineStr">
        <is>
          <t>01.3.02.08-0001</t>
        </is>
      </c>
      <c r="D227" s="289" t="inlineStr">
        <is>
          <t>Кислород технический: газообразный</t>
        </is>
      </c>
      <c r="E227" s="389" t="inlineStr">
        <is>
          <t>м3</t>
        </is>
      </c>
      <c r="F227" s="389" t="n">
        <v>4.0497</v>
      </c>
      <c r="G227" s="294" t="n">
        <v>6.22</v>
      </c>
      <c r="H227" s="294">
        <f>ROUND(F227*G227,2)</f>
        <v/>
      </c>
    </row>
    <row r="228" ht="25.5" customHeight="1" s="324">
      <c r="A228" s="281" t="n">
        <v>212</v>
      </c>
      <c r="B228" s="361" t="n"/>
      <c r="C228" s="290" t="inlineStr">
        <is>
          <t>01.7.15.12-0041</t>
        </is>
      </c>
      <c r="D228" s="289" t="inlineStr">
        <is>
          <t>Шпильки оцинкованные стяжные диаметром 12 мм длиной 400, 500 мм</t>
        </is>
      </c>
      <c r="E228" s="389" t="inlineStr">
        <is>
          <t>т</t>
        </is>
      </c>
      <c r="F228" s="389" t="n">
        <v>0.001824</v>
      </c>
      <c r="G228" s="294" t="n">
        <v>13387.08</v>
      </c>
      <c r="H228" s="294">
        <f>ROUND(F228*G228,2)</f>
        <v/>
      </c>
    </row>
    <row r="229">
      <c r="A229" s="281" t="n">
        <v>213</v>
      </c>
      <c r="B229" s="361" t="n"/>
      <c r="C229" s="290" t="inlineStr">
        <is>
          <t>01.7.03.01-0001</t>
        </is>
      </c>
      <c r="D229" s="289" t="inlineStr">
        <is>
          <t>Вода</t>
        </is>
      </c>
      <c r="E229" s="389" t="inlineStr">
        <is>
          <t>м3</t>
        </is>
      </c>
      <c r="F229" s="389" t="n">
        <v>9.940799999999999</v>
      </c>
      <c r="G229" s="294" t="n">
        <v>2.44</v>
      </c>
      <c r="H229" s="294">
        <f>ROUND(F229*G229,2)</f>
        <v/>
      </c>
    </row>
    <row r="230">
      <c r="A230" s="281" t="n">
        <v>214</v>
      </c>
      <c r="B230" s="361" t="n"/>
      <c r="C230" s="290" t="inlineStr">
        <is>
          <t>20.1.02.06-0001</t>
        </is>
      </c>
      <c r="D230" s="289" t="inlineStr">
        <is>
          <t>Жир паяльный</t>
        </is>
      </c>
      <c r="E230" s="389" t="inlineStr">
        <is>
          <t>кг</t>
        </is>
      </c>
      <c r="F230" s="389" t="n">
        <v>0.24</v>
      </c>
      <c r="G230" s="294" t="n">
        <v>100.8</v>
      </c>
      <c r="H230" s="294">
        <f>ROUND(F230*G230,2)</f>
        <v/>
      </c>
    </row>
    <row r="231">
      <c r="A231" s="281" t="n">
        <v>215</v>
      </c>
      <c r="B231" s="361" t="n"/>
      <c r="C231" s="290" t="inlineStr">
        <is>
          <t>08.1.02.11-0001</t>
        </is>
      </c>
      <c r="D231" s="289" t="inlineStr">
        <is>
          <t>Поковки из квадратных заготовок, масса 1,8 кг</t>
        </is>
      </c>
      <c r="E231" s="389" t="inlineStr">
        <is>
          <t>т</t>
        </is>
      </c>
      <c r="F231" s="389" t="n">
        <v>0.0039</v>
      </c>
      <c r="G231" s="294" t="n">
        <v>5989</v>
      </c>
      <c r="H231" s="294">
        <f>ROUND(F231*G231,2)</f>
        <v/>
      </c>
    </row>
    <row r="232">
      <c r="A232" s="281" t="n">
        <v>216</v>
      </c>
      <c r="B232" s="361" t="n"/>
      <c r="C232" s="290" t="inlineStr">
        <is>
          <t>14.4.03.03-0002</t>
        </is>
      </c>
      <c r="D232" s="289" t="inlineStr">
        <is>
          <t>Лак битумный: БТ-123</t>
        </is>
      </c>
      <c r="E232" s="389" t="inlineStr">
        <is>
          <t>т</t>
        </is>
      </c>
      <c r="F232" s="389" t="n">
        <v>0.0027</v>
      </c>
      <c r="G232" s="294" t="n">
        <v>7826.9</v>
      </c>
      <c r="H232" s="294">
        <f>ROUND(F232*G232,2)</f>
        <v/>
      </c>
    </row>
    <row r="233">
      <c r="A233" s="281" t="n">
        <v>217</v>
      </c>
      <c r="B233" s="361" t="n"/>
      <c r="C233" s="290" t="inlineStr">
        <is>
          <t>01.3.01.03-0002</t>
        </is>
      </c>
      <c r="D233" s="289" t="inlineStr">
        <is>
          <t>Керосин для технических целей марок КТ-1, КТ-2</t>
        </is>
      </c>
      <c r="E233" s="389" t="inlineStr">
        <is>
          <t>т</t>
        </is>
      </c>
      <c r="F233" s="389" t="n">
        <v>0.0077</v>
      </c>
      <c r="G233" s="294" t="n">
        <v>2606.9</v>
      </c>
      <c r="H233" s="294">
        <f>ROUND(F233*G233,2)</f>
        <v/>
      </c>
    </row>
    <row r="234" ht="25.5" customHeight="1" s="324">
      <c r="A234" s="281" t="n">
        <v>218</v>
      </c>
      <c r="B234" s="361" t="n"/>
      <c r="C234" s="290" t="inlineStr">
        <is>
          <t>999-9950</t>
        </is>
      </c>
      <c r="D234" s="289" t="inlineStr">
        <is>
          <t>Вспомогательные ненормируемые ресурсы (2% от Оплаты труда рабочих)</t>
        </is>
      </c>
      <c r="E234" s="389" t="inlineStr">
        <is>
          <t>руб.</t>
        </is>
      </c>
      <c r="F234" s="389" t="n">
        <v>18.5408</v>
      </c>
      <c r="G234" s="294" t="n">
        <v>1</v>
      </c>
      <c r="H234" s="294">
        <f>ROUND(F234*G234,2)</f>
        <v/>
      </c>
    </row>
    <row r="235" ht="51" customFormat="1" customHeight="1" s="325">
      <c r="A235" s="281" t="n">
        <v>219</v>
      </c>
      <c r="B235" s="361" t="n"/>
      <c r="C235" s="290" t="inlineStr">
        <is>
          <t>07.2.07.12-0020</t>
        </is>
      </c>
      <c r="D235" s="28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389" t="inlineStr">
        <is>
          <t>т</t>
        </is>
      </c>
      <c r="F235" s="389" t="n">
        <v>0.0024</v>
      </c>
      <c r="G235" s="294" t="n">
        <v>7712</v>
      </c>
      <c r="H235" s="294">
        <f>ROUND(F235*G235,2)</f>
        <v/>
      </c>
    </row>
    <row r="236" ht="25.5" customHeight="1" s="324">
      <c r="A236" s="281" t="n">
        <v>220</v>
      </c>
      <c r="B236" s="361" t="n"/>
      <c r="C236" s="290" t="inlineStr">
        <is>
          <t>01.3.01.06-0050</t>
        </is>
      </c>
      <c r="D236" s="289" t="inlineStr">
        <is>
          <t>Смазка универсальная тугоплавкая УТ (консталин жировой)</t>
        </is>
      </c>
      <c r="E236" s="389" t="inlineStr">
        <is>
          <t>т</t>
        </is>
      </c>
      <c r="F236" s="389" t="n">
        <v>0.001</v>
      </c>
      <c r="G236" s="294" t="n">
        <v>17500</v>
      </c>
      <c r="H236" s="294">
        <f>ROUND(F236*G236,2)</f>
        <v/>
      </c>
    </row>
    <row r="237">
      <c r="A237" s="281" t="n">
        <v>221</v>
      </c>
      <c r="B237" s="361" t="n"/>
      <c r="C237" s="290" t="inlineStr">
        <is>
          <t>14.5.09.11-0102</t>
        </is>
      </c>
      <c r="D237" s="289" t="inlineStr">
        <is>
          <t>Уайт-спирит</t>
        </is>
      </c>
      <c r="E237" s="389" t="inlineStr">
        <is>
          <t>кг</t>
        </is>
      </c>
      <c r="F237" s="389" t="n">
        <v>2.4</v>
      </c>
      <c r="G237" s="294" t="n">
        <v>6.67</v>
      </c>
      <c r="H237" s="294">
        <f>ROUND(F237*G237,2)</f>
        <v/>
      </c>
      <c r="K237" s="298" t="n"/>
    </row>
    <row r="238">
      <c r="A238" s="281" t="n">
        <v>222</v>
      </c>
      <c r="B238" s="361" t="n"/>
      <c r="C238" s="290" t="inlineStr">
        <is>
          <t>01.2.03.03-0044</t>
        </is>
      </c>
      <c r="D238" s="289" t="inlineStr">
        <is>
          <t>Мастика битумно-латексная кровельная</t>
        </is>
      </c>
      <c r="E238" s="389" t="inlineStr">
        <is>
          <t>т</t>
        </is>
      </c>
      <c r="F238" s="389" t="n">
        <v>0.0052</v>
      </c>
      <c r="G238" s="294" t="n">
        <v>3039.7</v>
      </c>
      <c r="H238" s="294">
        <f>ROUND(F238*G238,2)</f>
        <v/>
      </c>
      <c r="K238" s="298" t="n"/>
    </row>
    <row r="239">
      <c r="A239" s="281" t="n">
        <v>223</v>
      </c>
      <c r="B239" s="361" t="n"/>
      <c r="C239" s="290" t="inlineStr">
        <is>
          <t>01.7.15.06-0111</t>
        </is>
      </c>
      <c r="D239" s="289" t="inlineStr">
        <is>
          <t>Гвозди строительные</t>
        </is>
      </c>
      <c r="E239" s="389" t="inlineStr">
        <is>
          <t>т</t>
        </is>
      </c>
      <c r="F239" s="389" t="n">
        <v>0.0013</v>
      </c>
      <c r="G239" s="294" t="n">
        <v>11978</v>
      </c>
      <c r="H239" s="294">
        <f>ROUND(F239*G239,2)</f>
        <v/>
      </c>
      <c r="K239" s="298" t="n"/>
    </row>
    <row r="240">
      <c r="A240" s="281" t="n">
        <v>224</v>
      </c>
      <c r="B240" s="361" t="n"/>
      <c r="C240" s="290" t="inlineStr">
        <is>
          <t>01.7.17.11-0001</t>
        </is>
      </c>
      <c r="D240" s="289" t="inlineStr">
        <is>
          <t>Бумага шлифовальная</t>
        </is>
      </c>
      <c r="E240" s="389" t="inlineStr">
        <is>
          <t>кг</t>
        </is>
      </c>
      <c r="F240" s="389" t="n">
        <v>0.3</v>
      </c>
      <c r="G240" s="294" t="n">
        <v>50</v>
      </c>
      <c r="H240" s="294">
        <f>ROUND(F240*G240,2)</f>
        <v/>
      </c>
    </row>
    <row r="241" ht="25.5" customHeight="1" s="324">
      <c r="A241" s="281" t="n">
        <v>225</v>
      </c>
      <c r="B241" s="361" t="n"/>
      <c r="C241" s="290" t="inlineStr">
        <is>
          <t>11.1.03.06-0095</t>
        </is>
      </c>
      <c r="D241" s="289" t="inlineStr">
        <is>
          <t>Доски обрезные хвойных пород длиной 4-6,5 м, шириной 75-150 мм, толщиной 44 мм и более, III сорта</t>
        </is>
      </c>
      <c r="E241" s="389" t="inlineStr">
        <is>
          <t>м3</t>
        </is>
      </c>
      <c r="F241" s="389" t="n">
        <v>0.0138</v>
      </c>
      <c r="G241" s="294" t="n">
        <v>1056</v>
      </c>
      <c r="H241" s="294">
        <f>ROUND(F241*G241,2)</f>
        <v/>
      </c>
    </row>
    <row r="242" ht="38.25" customHeight="1" s="324">
      <c r="A242" s="281" t="n">
        <v>226</v>
      </c>
      <c r="B242" s="361" t="n"/>
      <c r="C242" s="290" t="inlineStr">
        <is>
          <t>07.2.01.01-0003</t>
        </is>
      </c>
      <c r="D242" s="28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389" t="inlineStr">
        <is>
          <t>т</t>
        </is>
      </c>
      <c r="F242" s="389" t="n">
        <v>0.0015</v>
      </c>
      <c r="G242" s="294" t="n">
        <v>9670</v>
      </c>
      <c r="H242" s="294">
        <f>ROUND(F242*G242,2)</f>
        <v/>
      </c>
    </row>
    <row r="243" ht="25.5" customHeight="1" s="324">
      <c r="A243" s="281" t="n">
        <v>227</v>
      </c>
      <c r="B243" s="361" t="n"/>
      <c r="C243" s="290" t="inlineStr">
        <is>
          <t>11.1.03.06-0087</t>
        </is>
      </c>
      <c r="D243" s="289" t="inlineStr">
        <is>
          <t>Доски обрезные хвойных пород длиной: 4-6,5 м, шириной 75-150 мм, толщиной 25 мм, III сорта</t>
        </is>
      </c>
      <c r="E243" s="389" t="inlineStr">
        <is>
          <t>м3</t>
        </is>
      </c>
      <c r="F243" s="389" t="n">
        <v>0.0113</v>
      </c>
      <c r="G243" s="294" t="n">
        <v>1100</v>
      </c>
      <c r="H243" s="294">
        <f>ROUND(F243*G243,2)</f>
        <v/>
      </c>
    </row>
    <row r="244">
      <c r="A244" s="281" t="n">
        <v>228</v>
      </c>
      <c r="B244" s="361" t="n"/>
      <c r="C244" s="290" t="inlineStr">
        <is>
          <t>01.3.01.05-0009</t>
        </is>
      </c>
      <c r="D244" s="289" t="inlineStr">
        <is>
          <t>Парафины нефтяные твердые марки Т-1</t>
        </is>
      </c>
      <c r="E244" s="389" t="inlineStr">
        <is>
          <t>т</t>
        </is>
      </c>
      <c r="F244" s="389" t="n">
        <v>0.0014</v>
      </c>
      <c r="G244" s="294" t="n">
        <v>8105.71</v>
      </c>
      <c r="H244" s="294">
        <f>ROUND(F244*G244,2)</f>
        <v/>
      </c>
    </row>
    <row r="245">
      <c r="A245" s="281" t="n">
        <v>229</v>
      </c>
      <c r="B245" s="361" t="n"/>
      <c r="C245" s="290" t="inlineStr">
        <is>
          <t>01.7.06.07-0001</t>
        </is>
      </c>
      <c r="D245" s="289" t="inlineStr">
        <is>
          <t>Лента К226</t>
        </is>
      </c>
      <c r="E245" s="389" t="inlineStr">
        <is>
          <t>100 м</t>
        </is>
      </c>
      <c r="F245" s="389" t="n">
        <v>0.0919</v>
      </c>
      <c r="G245" s="294" t="n">
        <v>120</v>
      </c>
      <c r="H245" s="294">
        <f>ROUND(F245*G245,2)</f>
        <v/>
      </c>
    </row>
    <row r="246">
      <c r="A246" s="281" t="n">
        <v>230</v>
      </c>
      <c r="B246" s="361" t="n"/>
      <c r="C246" s="290" t="inlineStr">
        <is>
          <t>14.5.09.10-0001</t>
        </is>
      </c>
      <c r="D246" s="289" t="inlineStr">
        <is>
          <t>Толуол каменноугольный и сланцевый марки А</t>
        </is>
      </c>
      <c r="E246" s="389" t="inlineStr">
        <is>
          <t>т</t>
        </is>
      </c>
      <c r="F246" s="389" t="n">
        <v>0.0026</v>
      </c>
      <c r="G246" s="294" t="n">
        <v>3922</v>
      </c>
      <c r="H246" s="294">
        <f>ROUND(F246*G246,2)</f>
        <v/>
      </c>
    </row>
    <row r="247" ht="26.45" customHeight="1" s="324">
      <c r="A247" s="281" t="n">
        <v>231</v>
      </c>
      <c r="B247" s="361" t="n"/>
      <c r="C247" s="290" t="inlineStr">
        <is>
          <t>04.3.01.09-0023</t>
        </is>
      </c>
      <c r="D247" s="289" t="inlineStr">
        <is>
          <t>Раствор готовый отделочный тяжелый, цементный 1:3</t>
        </is>
      </c>
      <c r="E247" s="389" t="inlineStr">
        <is>
          <t>м3</t>
        </is>
      </c>
      <c r="F247" s="389" t="n">
        <v>0.0201</v>
      </c>
      <c r="G247" s="294" t="n">
        <v>497</v>
      </c>
      <c r="H247" s="294">
        <f>ROUND(F247*G247,2)</f>
        <v/>
      </c>
    </row>
    <row r="248">
      <c r="A248" s="281" t="n">
        <v>232</v>
      </c>
      <c r="B248" s="361" t="n"/>
      <c r="C248" s="290" t="inlineStr">
        <is>
          <t>14.5.09.02-0002</t>
        </is>
      </c>
      <c r="D248" s="289" t="inlineStr">
        <is>
          <t>Ксилол нефтяной марки А</t>
        </is>
      </c>
      <c r="E248" s="389" t="inlineStr">
        <is>
          <t>т</t>
        </is>
      </c>
      <c r="F248" s="389" t="n">
        <v>0.0011</v>
      </c>
      <c r="G248" s="294" t="n">
        <v>7640</v>
      </c>
      <c r="H248" s="294">
        <f>ROUND(F248*G248,2)</f>
        <v/>
      </c>
    </row>
    <row r="249" ht="25.5" customHeight="1" s="324">
      <c r="A249" s="281" t="n">
        <v>233</v>
      </c>
      <c r="B249" s="361" t="n"/>
      <c r="C249" s="290" t="inlineStr">
        <is>
          <t>11.1.02.04-0031</t>
        </is>
      </c>
      <c r="D249" s="289" t="inlineStr">
        <is>
          <t>Лесоматериалы круглые хвойных пород для строительства диаметром 14-24 см, длиной 3-6,5 м</t>
        </is>
      </c>
      <c r="E249" s="389" t="inlineStr">
        <is>
          <t>м3</t>
        </is>
      </c>
      <c r="F249" s="389" t="n">
        <v>0.0138</v>
      </c>
      <c r="G249" s="294" t="n">
        <v>558.33</v>
      </c>
      <c r="H249" s="294">
        <f>ROUND(F249*G249,2)</f>
        <v/>
      </c>
    </row>
    <row r="250" ht="25.5" customFormat="1" customHeight="1" s="325">
      <c r="A250" s="281" t="n">
        <v>234</v>
      </c>
      <c r="B250" s="361" t="n"/>
      <c r="C250" s="290" t="inlineStr">
        <is>
          <t>01.2.01.02-0031</t>
        </is>
      </c>
      <c r="D250" s="289" t="inlineStr">
        <is>
          <t>Битумы нефтяные строительные изоляционные БНИ-IV-3, БНИ-IV, БНИ-V</t>
        </is>
      </c>
      <c r="E250" s="389" t="inlineStr">
        <is>
          <t>т</t>
        </is>
      </c>
      <c r="F250" s="389" t="n">
        <v>0.0054</v>
      </c>
      <c r="G250" s="294" t="n">
        <v>1412.5</v>
      </c>
      <c r="H250" s="294">
        <f>ROUND(F250*G250,2)</f>
        <v/>
      </c>
    </row>
    <row r="251">
      <c r="A251" s="281" t="n">
        <v>235</v>
      </c>
      <c r="B251" s="361" t="n"/>
      <c r="C251" s="290" t="inlineStr">
        <is>
          <t>20.5.04.03-0011</t>
        </is>
      </c>
      <c r="D251" s="289" t="inlineStr">
        <is>
          <t>Зажимы наборные</t>
        </is>
      </c>
      <c r="E251" s="389" t="inlineStr">
        <is>
          <t>шт</t>
        </is>
      </c>
      <c r="F251" s="389" t="n">
        <v>2.04</v>
      </c>
      <c r="G251" s="294" t="n">
        <v>3.5</v>
      </c>
      <c r="H251" s="294">
        <f>ROUND(F251*G251,2)</f>
        <v/>
      </c>
    </row>
    <row r="252">
      <c r="A252" s="281" t="n">
        <v>236</v>
      </c>
      <c r="B252" s="361" t="n"/>
      <c r="C252" s="290" t="inlineStr">
        <is>
          <t>01.7.02.07-0011</t>
        </is>
      </c>
      <c r="D252" s="289" t="inlineStr">
        <is>
          <t>Прессшпан листовой, марки А</t>
        </is>
      </c>
      <c r="E252" s="389" t="inlineStr">
        <is>
          <t>кг</t>
        </is>
      </c>
      <c r="F252" s="389" t="n">
        <v>0.15</v>
      </c>
      <c r="G252" s="294" t="n">
        <v>47.57</v>
      </c>
      <c r="H252" s="294">
        <f>ROUND(F252*G252,2)</f>
        <v/>
      </c>
      <c r="K252" s="298" t="n"/>
    </row>
    <row r="253">
      <c r="A253" s="281" t="n">
        <v>237</v>
      </c>
      <c r="B253" s="361" t="n"/>
      <c r="C253" s="290" t="inlineStr">
        <is>
          <t>01.2.01.02-0054</t>
        </is>
      </c>
      <c r="D253" s="289" t="inlineStr">
        <is>
          <t>Битумы нефтяные строительные марки: БН-90/10</t>
        </is>
      </c>
      <c r="E253" s="389" t="inlineStr">
        <is>
          <t>т</t>
        </is>
      </c>
      <c r="F253" s="389" t="n">
        <v>0.0051</v>
      </c>
      <c r="G253" s="294" t="n">
        <v>1383.1</v>
      </c>
      <c r="H253" s="294">
        <f>ROUND(F253*G253,2)</f>
        <v/>
      </c>
      <c r="K253" s="298" t="n"/>
    </row>
    <row r="254" ht="25.5" customHeight="1" s="324">
      <c r="A254" s="281" t="n">
        <v>238</v>
      </c>
      <c r="B254" s="361" t="n"/>
      <c r="C254" s="290" t="inlineStr">
        <is>
          <t>01.1.02.08-0018</t>
        </is>
      </c>
      <c r="D254" s="289" t="inlineStr">
        <is>
          <t>Прокладки из паронита марки ПМБ, толщиной: 4 мм, диаметром 50 мм</t>
        </is>
      </c>
      <c r="E254" s="389" t="inlineStr">
        <is>
          <t>1000 шт</t>
        </is>
      </c>
      <c r="F254" s="389" t="n">
        <v>0.002</v>
      </c>
      <c r="G254" s="294" t="n">
        <v>3489.1</v>
      </c>
      <c r="H254" s="294">
        <f>ROUND(F254*G254,2)</f>
        <v/>
      </c>
      <c r="K254" s="298" t="n"/>
    </row>
    <row r="255">
      <c r="A255" s="281" t="n">
        <v>239</v>
      </c>
      <c r="B255" s="361" t="n"/>
      <c r="C255" s="290" t="inlineStr">
        <is>
          <t>03.1.02.03-0011</t>
        </is>
      </c>
      <c r="D255" s="289" t="inlineStr">
        <is>
          <t>Известь строительная: негашеная комовая, сорт I</t>
        </is>
      </c>
      <c r="E255" s="389" t="inlineStr">
        <is>
          <t>т</t>
        </is>
      </c>
      <c r="F255" s="389" t="n">
        <v>0.009299999999999999</v>
      </c>
      <c r="G255" s="294" t="n">
        <v>734.5</v>
      </c>
      <c r="H255" s="294">
        <f>ROUND(F255*G255,2)</f>
        <v/>
      </c>
    </row>
    <row r="256" ht="25.5" customHeight="1" s="324">
      <c r="A256" s="281" t="n">
        <v>240</v>
      </c>
      <c r="B256" s="361" t="n"/>
      <c r="C256" s="290" t="inlineStr">
        <is>
          <t>08.3.08.02-0052</t>
        </is>
      </c>
      <c r="D256" s="289" t="inlineStr">
        <is>
          <t>Сталь угловая равнополочная, марка стали: ВСт3кп2, размером 50x50x5 мм</t>
        </is>
      </c>
      <c r="E256" s="389" t="inlineStr">
        <is>
          <t>т</t>
        </is>
      </c>
      <c r="F256" s="389" t="n">
        <v>0.001</v>
      </c>
      <c r="G256" s="294" t="n">
        <v>5763</v>
      </c>
      <c r="H256" s="294">
        <f>ROUND(F256*G256,2)</f>
        <v/>
      </c>
    </row>
    <row r="257" ht="25.5" customHeight="1" s="324">
      <c r="A257" s="281" t="n">
        <v>241</v>
      </c>
      <c r="B257" s="361" t="n"/>
      <c r="C257" s="290" t="inlineStr">
        <is>
          <t>01.7.15.03-0013</t>
        </is>
      </c>
      <c r="D257" s="289" t="inlineStr">
        <is>
          <t>Болты с гайками и шайбами для санитарно-технических работ диаметром: 12 мм</t>
        </is>
      </c>
      <c r="E257" s="389" t="inlineStr">
        <is>
          <t>т</t>
        </is>
      </c>
      <c r="F257" s="389" t="n">
        <v>0.000368</v>
      </c>
      <c r="G257" s="294" t="n">
        <v>15323</v>
      </c>
      <c r="H257" s="294">
        <f>ROUND(F257*G257,2)</f>
        <v/>
      </c>
    </row>
    <row r="258">
      <c r="A258" s="281" t="n">
        <v>242</v>
      </c>
      <c r="B258" s="361" t="n"/>
      <c r="C258" s="290" t="inlineStr">
        <is>
          <t>20.2.08.07-0033</t>
        </is>
      </c>
      <c r="D258" s="289" t="inlineStr">
        <is>
          <t>Скоба У1078</t>
        </is>
      </c>
      <c r="E258" s="389" t="inlineStr">
        <is>
          <t>шт.</t>
        </is>
      </c>
      <c r="F258" s="389" t="n">
        <v>0.88</v>
      </c>
      <c r="G258" s="294" t="n">
        <v>6.17</v>
      </c>
      <c r="H258" s="294">
        <f>ROUND(F258*G258,2)</f>
        <v/>
      </c>
    </row>
    <row r="259">
      <c r="A259" s="281" t="n">
        <v>243</v>
      </c>
      <c r="B259" s="361" t="n"/>
      <c r="C259" s="290" t="inlineStr">
        <is>
          <t>01.7.15.14-0165</t>
        </is>
      </c>
      <c r="D259" s="289" t="inlineStr">
        <is>
          <t>Шурупы с полукруглой головкой: 4х40 мм</t>
        </is>
      </c>
      <c r="E259" s="389" t="inlineStr">
        <is>
          <t>т</t>
        </is>
      </c>
      <c r="F259" s="389" t="n">
        <v>0.0004</v>
      </c>
      <c r="G259" s="294" t="n">
        <v>12430</v>
      </c>
      <c r="H259" s="294">
        <f>ROUND(F259*G259,2)</f>
        <v/>
      </c>
    </row>
    <row r="260" ht="25.5" customHeight="1" s="324">
      <c r="A260" s="281" t="n">
        <v>244</v>
      </c>
      <c r="B260" s="361" t="n"/>
      <c r="C260" s="290" t="inlineStr">
        <is>
          <t>11.1.03.06-0087</t>
        </is>
      </c>
      <c r="D260" s="289" t="inlineStr">
        <is>
          <t>Доски обрезные хвойных пород длиной 4-6,5 м, шириной 75-150 мм, толщиной 25 мм, III сорта</t>
        </is>
      </c>
      <c r="E260" s="389" t="inlineStr">
        <is>
          <t>м3</t>
        </is>
      </c>
      <c r="F260" s="389" t="n">
        <v>0.004</v>
      </c>
      <c r="G260" s="294" t="n">
        <v>1100</v>
      </c>
      <c r="H260" s="294">
        <f>ROUND(F260*G260,2)</f>
        <v/>
      </c>
    </row>
    <row r="261" ht="25.5" customHeight="1" s="324">
      <c r="A261" s="281" t="n">
        <v>245</v>
      </c>
      <c r="B261" s="361" t="n"/>
      <c r="C261" s="290" t="inlineStr">
        <is>
          <t>11.1.03.05-0085</t>
        </is>
      </c>
      <c r="D261" s="289" t="inlineStr">
        <is>
          <t>Доски необрезные хвойных пород длиной: 4-6,5 м, все ширины, толщиной 44 мм и более, III сорта</t>
        </is>
      </c>
      <c r="E261" s="389" t="inlineStr">
        <is>
          <t>м3</t>
        </is>
      </c>
      <c r="F261" s="389" t="n">
        <v>0.006</v>
      </c>
      <c r="G261" s="294" t="n">
        <v>684</v>
      </c>
      <c r="H261" s="294">
        <f>ROUND(F261*G261,2)</f>
        <v/>
      </c>
    </row>
    <row r="262">
      <c r="A262" s="281" t="n">
        <v>246</v>
      </c>
      <c r="B262" s="361" t="n"/>
      <c r="C262" s="290" t="inlineStr">
        <is>
          <t>01.7.20.08-0051</t>
        </is>
      </c>
      <c r="D262" s="289" t="inlineStr">
        <is>
          <t>Ветошь</t>
        </is>
      </c>
      <c r="E262" s="389" t="inlineStr">
        <is>
          <t>кг</t>
        </is>
      </c>
      <c r="F262" s="389" t="n">
        <v>2.182</v>
      </c>
      <c r="G262" s="294" t="n">
        <v>1.82</v>
      </c>
      <c r="H262" s="294">
        <f>ROUND(F262*G262,2)</f>
        <v/>
      </c>
    </row>
    <row r="263">
      <c r="A263" s="281" t="n">
        <v>247</v>
      </c>
      <c r="B263" s="361" t="n"/>
      <c r="C263" s="290" t="inlineStr">
        <is>
          <t>01.7.15.04-0011</t>
        </is>
      </c>
      <c r="D263" s="289" t="inlineStr">
        <is>
          <t>Винты с полукруглой головкой длиной: 50 мм</t>
        </is>
      </c>
      <c r="E263" s="389" t="inlineStr">
        <is>
          <t>т</t>
        </is>
      </c>
      <c r="F263" s="389" t="n">
        <v>0.0003</v>
      </c>
      <c r="G263" s="294" t="n">
        <v>12430</v>
      </c>
      <c r="H263" s="294">
        <f>ROUND(F263*G263,2)</f>
        <v/>
      </c>
    </row>
    <row r="264" ht="25.5" customHeight="1" s="324">
      <c r="A264" s="281" t="n">
        <v>248</v>
      </c>
      <c r="B264" s="361" t="n"/>
      <c r="C264" s="290" t="inlineStr">
        <is>
          <t>08.3.03.06-0002</t>
        </is>
      </c>
      <c r="D264" s="289" t="inlineStr">
        <is>
          <t>Проволока горячекатаная в мотках, диаметром 6,3-6,5 мм</t>
        </is>
      </c>
      <c r="E264" s="389" t="inlineStr">
        <is>
          <t>т</t>
        </is>
      </c>
      <c r="F264" s="389" t="n">
        <v>0.0008</v>
      </c>
      <c r="G264" s="294" t="n">
        <v>4455.2</v>
      </c>
      <c r="H264" s="294">
        <f>ROUND(F264*G264,2)</f>
        <v/>
      </c>
    </row>
    <row r="265" customFormat="1" s="325">
      <c r="A265" s="281" t="n">
        <v>249</v>
      </c>
      <c r="B265" s="361" t="n"/>
      <c r="C265" s="290" t="inlineStr">
        <is>
          <t>08.3.11.01-0091</t>
        </is>
      </c>
      <c r="D265" s="289" t="inlineStr">
        <is>
          <t>Швеллеры № 40 из стали марки: Ст0</t>
        </is>
      </c>
      <c r="E265" s="389" t="inlineStr">
        <is>
          <t>т</t>
        </is>
      </c>
      <c r="F265" s="389" t="n">
        <v>0.0007</v>
      </c>
      <c r="G265" s="294" t="n">
        <v>4920</v>
      </c>
      <c r="H265" s="294">
        <f>ROUND(F265*G265,2)</f>
        <v/>
      </c>
    </row>
    <row r="266">
      <c r="A266" s="281" t="n">
        <v>250</v>
      </c>
      <c r="B266" s="361" t="n"/>
      <c r="C266" s="290" t="inlineStr">
        <is>
          <t>01.3.02.09-0022</t>
        </is>
      </c>
      <c r="D266" s="289" t="inlineStr">
        <is>
          <t>Пропан-бутан, смесь техническая</t>
        </is>
      </c>
      <c r="E266" s="389" t="inlineStr">
        <is>
          <t>кг</t>
        </is>
      </c>
      <c r="F266" s="389" t="n">
        <v>0.5366</v>
      </c>
      <c r="G266" s="294" t="n">
        <v>6.09</v>
      </c>
      <c r="H266" s="294">
        <f>ROUND(F266*G266,2)</f>
        <v/>
      </c>
    </row>
    <row r="267">
      <c r="A267" s="281" t="n">
        <v>251</v>
      </c>
      <c r="B267" s="361" t="n"/>
      <c r="C267" s="290" t="inlineStr">
        <is>
          <t>01.7.11.07-0035</t>
        </is>
      </c>
      <c r="D267" s="289" t="inlineStr">
        <is>
          <t>Электроды диаметром: 4 мм Э46</t>
        </is>
      </c>
      <c r="E267" s="389" t="inlineStr">
        <is>
          <t>т</t>
        </is>
      </c>
      <c r="F267" s="389" t="n">
        <v>0.0003</v>
      </c>
      <c r="G267" s="294" t="n">
        <v>10749</v>
      </c>
      <c r="H267" s="294">
        <f>ROUND(F267*G267,2)</f>
        <v/>
      </c>
      <c r="K267" s="298" t="n"/>
    </row>
    <row r="268">
      <c r="A268" s="281" t="n">
        <v>252</v>
      </c>
      <c r="B268" s="361" t="n"/>
      <c r="C268" s="290" t="inlineStr">
        <is>
          <t>04.3.01.09-0014</t>
        </is>
      </c>
      <c r="D268" s="289" t="inlineStr">
        <is>
          <t>Раствор готовый кладочный цементный марки: 100</t>
        </is>
      </c>
      <c r="E268" s="389" t="inlineStr">
        <is>
          <t>м3</t>
        </is>
      </c>
      <c r="F268" s="389" t="n">
        <v>0.0058</v>
      </c>
      <c r="G268" s="294" t="n">
        <v>519.8</v>
      </c>
      <c r="H268" s="294">
        <f>ROUND(F268*G268,2)</f>
        <v/>
      </c>
      <c r="K268" s="298" t="n"/>
    </row>
    <row r="269">
      <c r="A269" s="281" t="n">
        <v>253</v>
      </c>
      <c r="B269" s="361" t="n"/>
      <c r="C269" s="290" t="inlineStr">
        <is>
          <t>20.1.02.23-0082</t>
        </is>
      </c>
      <c r="D269" s="289" t="inlineStr">
        <is>
          <t>Перемычки гибкие, тип ПГС-50</t>
        </is>
      </c>
      <c r="E269" s="389" t="inlineStr">
        <is>
          <t>10 шт.</t>
        </is>
      </c>
      <c r="F269" s="389" t="n">
        <v>0.075</v>
      </c>
      <c r="G269" s="294" t="n">
        <v>39</v>
      </c>
      <c r="H269" s="294">
        <f>ROUND(F269*G269,2)</f>
        <v/>
      </c>
      <c r="K269" s="298" t="n"/>
    </row>
    <row r="270">
      <c r="A270" s="281" t="n">
        <v>254</v>
      </c>
      <c r="B270" s="361" t="n"/>
      <c r="C270" s="290" t="inlineStr">
        <is>
          <t>01.7.15.07-0014</t>
        </is>
      </c>
      <c r="D270" s="289" t="inlineStr">
        <is>
          <t>Дюбели распорные полипропиленовые</t>
        </is>
      </c>
      <c r="E270" s="389" t="inlineStr">
        <is>
          <t>100 шт.</t>
        </is>
      </c>
      <c r="F270" s="389" t="n">
        <v>0.032</v>
      </c>
      <c r="G270" s="294" t="n">
        <v>86</v>
      </c>
      <c r="H270" s="294">
        <f>ROUND(F270*G270,2)</f>
        <v/>
      </c>
    </row>
    <row r="271">
      <c r="A271" s="281" t="n">
        <v>255</v>
      </c>
      <c r="B271" s="361" t="n"/>
      <c r="C271" s="290" t="inlineStr">
        <is>
          <t>01.7.15.03-0042</t>
        </is>
      </c>
      <c r="D271" s="289" t="inlineStr">
        <is>
          <t>Болты с гайками и шайбами строительные</t>
        </is>
      </c>
      <c r="E271" s="389" t="inlineStr">
        <is>
          <t>кг</t>
        </is>
      </c>
      <c r="F271" s="389" t="n">
        <v>0.3</v>
      </c>
      <c r="G271" s="294" t="n">
        <v>9.039999999999999</v>
      </c>
      <c r="H271" s="294">
        <f>ROUND(F271*G271,2)</f>
        <v/>
      </c>
    </row>
    <row r="272" ht="25.5" customHeight="1" s="324">
      <c r="A272" s="281" t="n">
        <v>256</v>
      </c>
      <c r="B272" s="361" t="n"/>
      <c r="C272" s="290" t="inlineStr">
        <is>
          <t>03.2.01.01-0001</t>
        </is>
      </c>
      <c r="D272" s="289" t="inlineStr">
        <is>
          <t>Портландцемент общестроительного назначения бездобавочный, марки: 400</t>
        </is>
      </c>
      <c r="E272" s="389" t="inlineStr">
        <is>
          <t>т</t>
        </is>
      </c>
      <c r="F272" s="389" t="n">
        <v>0.0064</v>
      </c>
      <c r="G272" s="294" t="n">
        <v>412</v>
      </c>
      <c r="H272" s="294">
        <f>ROUND(F272*G272,2)</f>
        <v/>
      </c>
    </row>
    <row r="273">
      <c r="A273" s="281" t="n">
        <v>257</v>
      </c>
      <c r="B273" s="361" t="n"/>
      <c r="C273" s="290" t="inlineStr">
        <is>
          <t>14.1.02.01-0002</t>
        </is>
      </c>
      <c r="D273" s="289" t="inlineStr">
        <is>
          <t>Клей БМК-5к</t>
        </is>
      </c>
      <c r="E273" s="389" t="inlineStr">
        <is>
          <t>кг</t>
        </is>
      </c>
      <c r="F273" s="389" t="n">
        <v>0.08500000000000001</v>
      </c>
      <c r="G273" s="294" t="n">
        <v>25.8</v>
      </c>
      <c r="H273" s="294">
        <f>ROUND(F273*G273,2)</f>
        <v/>
      </c>
    </row>
    <row r="274" ht="25.5" customHeight="1" s="324">
      <c r="A274" s="281" t="n">
        <v>258</v>
      </c>
      <c r="B274" s="361" t="n"/>
      <c r="C274" s="290" t="inlineStr">
        <is>
          <t>11.1.03.01-0079</t>
        </is>
      </c>
      <c r="D274" s="289" t="inlineStr">
        <is>
          <t>Бруски обрезные хвойных пород длиной 4-6,5 м, шириной 75-150 мм, толщиной 40-75 мм, III сорта</t>
        </is>
      </c>
      <c r="E274" s="389" t="inlineStr">
        <is>
          <t>м3</t>
        </is>
      </c>
      <c r="F274" s="389" t="n">
        <v>0.0016</v>
      </c>
      <c r="G274" s="294" t="n">
        <v>1287</v>
      </c>
      <c r="H274" s="294">
        <f>ROUND(F274*G274,2)</f>
        <v/>
      </c>
    </row>
    <row r="275" ht="25.5" customHeight="1" s="324">
      <c r="A275" s="281" t="n">
        <v>259</v>
      </c>
      <c r="B275" s="361" t="n"/>
      <c r="C275" s="290" t="inlineStr">
        <is>
          <t>11.1.03.05-0066</t>
        </is>
      </c>
      <c r="D275" s="289" t="inlineStr">
        <is>
          <t>Доски необрезные хвойных пород длиной 2-3,75 м, все ширины, толщиной 32-40 мм, IV сорта</t>
        </is>
      </c>
      <c r="E275" s="389" t="inlineStr">
        <is>
          <t>м3</t>
        </is>
      </c>
      <c r="F275" s="389" t="n">
        <v>0.0026</v>
      </c>
      <c r="G275" s="294" t="n">
        <v>602</v>
      </c>
      <c r="H275" s="294">
        <f>ROUND(F275*G275,2)</f>
        <v/>
      </c>
    </row>
    <row r="276">
      <c r="A276" s="281" t="n">
        <v>260</v>
      </c>
      <c r="B276" s="361" t="n"/>
      <c r="C276" s="290" t="inlineStr">
        <is>
          <t>20.2.08.03-0001</t>
        </is>
      </c>
      <c r="D276" s="289" t="inlineStr">
        <is>
          <t>Кнопки монтажные</t>
        </is>
      </c>
      <c r="E276" s="389" t="inlineStr">
        <is>
          <t>1000 шт.</t>
        </is>
      </c>
      <c r="F276" s="389" t="n">
        <v>0.078</v>
      </c>
      <c r="G276" s="294" t="n">
        <v>19.5</v>
      </c>
      <c r="H276" s="294">
        <f>ROUND(F276*G276,2)</f>
        <v/>
      </c>
    </row>
    <row r="277" ht="25.5" customHeight="1" s="324">
      <c r="A277" s="281" t="n">
        <v>261</v>
      </c>
      <c r="B277" s="361" t="n"/>
      <c r="C277" s="290" t="inlineStr">
        <is>
          <t>14.4.02.04-0142</t>
        </is>
      </c>
      <c r="D277" s="289" t="inlineStr">
        <is>
          <t>Краски масляные земляные марки МА-0115 мумия, сурик железный</t>
        </is>
      </c>
      <c r="E277" s="389" t="inlineStr">
        <is>
          <t>кг</t>
        </is>
      </c>
      <c r="F277" s="389" t="n">
        <v>0.1</v>
      </c>
      <c r="G277" s="294" t="n">
        <v>15.12</v>
      </c>
      <c r="H277" s="294">
        <f>ROUND(F277*G277,2)</f>
        <v/>
      </c>
    </row>
    <row r="278">
      <c r="A278" s="281" t="n">
        <v>262</v>
      </c>
      <c r="B278" s="361" t="n"/>
      <c r="C278" s="290" t="inlineStr">
        <is>
          <t>01.7.20.08-0111</t>
        </is>
      </c>
      <c r="D278" s="289" t="inlineStr">
        <is>
          <t>Рогожа</t>
        </is>
      </c>
      <c r="E278" s="389" t="inlineStr">
        <is>
          <t>м2</t>
        </is>
      </c>
      <c r="F278" s="389" t="n">
        <v>0.112</v>
      </c>
      <c r="G278" s="294" t="n">
        <v>10.2</v>
      </c>
      <c r="H278" s="294">
        <f>ROUND(F278*G278,2)</f>
        <v/>
      </c>
    </row>
    <row r="279">
      <c r="A279" s="281" t="n">
        <v>263</v>
      </c>
      <c r="B279" s="361" t="n"/>
      <c r="C279" s="290" t="inlineStr">
        <is>
          <t>20.2.09.05-0012</t>
        </is>
      </c>
      <c r="D279" s="289" t="inlineStr">
        <is>
          <t>Муфты соединительные</t>
        </is>
      </c>
      <c r="E279" s="389" t="inlineStr">
        <is>
          <t>шт.</t>
        </is>
      </c>
      <c r="F279" s="389" t="n">
        <v>1.5</v>
      </c>
      <c r="G279" s="294" t="n">
        <v>0.71</v>
      </c>
      <c r="H279" s="294">
        <f>ROUND(F279*G279,2)</f>
        <v/>
      </c>
    </row>
    <row r="280" customFormat="1" s="325">
      <c r="A280" s="281" t="n">
        <v>264</v>
      </c>
      <c r="B280" s="361" t="n"/>
      <c r="C280" s="290" t="inlineStr">
        <is>
          <t>20.2.02.01-0019</t>
        </is>
      </c>
      <c r="D280" s="289" t="inlineStr">
        <is>
          <t>Втулки изолирующие</t>
        </is>
      </c>
      <c r="E280" s="389" t="inlineStr">
        <is>
          <t>1000 шт</t>
        </is>
      </c>
      <c r="F280" s="389" t="n">
        <v>0.0033</v>
      </c>
      <c r="G280" s="294" t="n">
        <v>270</v>
      </c>
      <c r="H280" s="294">
        <f>ROUND(F280*G280,2)</f>
        <v/>
      </c>
    </row>
    <row r="281">
      <c r="A281" s="281" t="n">
        <v>265</v>
      </c>
      <c r="B281" s="361" t="n"/>
      <c r="C281" s="290" t="inlineStr">
        <is>
          <t>01.7.15.06-0121</t>
        </is>
      </c>
      <c r="D281" s="289" t="inlineStr">
        <is>
          <t>Гвозди строительные с плоской головкой: 1,6х50 мм</t>
        </is>
      </c>
      <c r="E281" s="389" t="inlineStr">
        <is>
          <t>т</t>
        </is>
      </c>
      <c r="F281" s="389" t="n">
        <v>0.0001</v>
      </c>
      <c r="G281" s="294" t="n">
        <v>8475</v>
      </c>
      <c r="H281" s="294">
        <f>ROUND(F281*G281,2)</f>
        <v/>
      </c>
    </row>
    <row r="282">
      <c r="A282" s="281" t="n">
        <v>266</v>
      </c>
      <c r="B282" s="361" t="n"/>
      <c r="C282" s="290" t="inlineStr">
        <is>
          <t>14.4.03.03-0002</t>
        </is>
      </c>
      <c r="D282" s="289" t="inlineStr">
        <is>
          <t>Лак битумный БТ-123</t>
        </is>
      </c>
      <c r="E282" s="389" t="inlineStr">
        <is>
          <t>т</t>
        </is>
      </c>
      <c r="F282" s="389" t="n">
        <v>0.0001</v>
      </c>
      <c r="G282" s="294" t="n">
        <v>7826.9</v>
      </c>
      <c r="H282" s="294">
        <f>ROUND(F282*G282,2)</f>
        <v/>
      </c>
      <c r="K282" s="298" t="n"/>
    </row>
    <row r="283">
      <c r="A283" s="281" t="n">
        <v>267</v>
      </c>
      <c r="B283" s="361" t="n"/>
      <c r="C283" s="290" t="inlineStr">
        <is>
          <t>03.1.02.03-0011</t>
        </is>
      </c>
      <c r="D283" s="289" t="inlineStr">
        <is>
          <t>Известь строительная негашеная комовая, сорт I</t>
        </is>
      </c>
      <c r="E283" s="389" t="inlineStr">
        <is>
          <t>т</t>
        </is>
      </c>
      <c r="F283" s="389" t="n">
        <v>0.001</v>
      </c>
      <c r="G283" s="294" t="n">
        <v>734.5</v>
      </c>
      <c r="H283" s="294">
        <f>ROUND(F283*G283,2)</f>
        <v/>
      </c>
      <c r="K283" s="298" t="n"/>
    </row>
    <row r="284" ht="25.5" customHeight="1" s="324">
      <c r="A284" s="281" t="n">
        <v>268</v>
      </c>
      <c r="B284" s="361" t="n"/>
      <c r="C284" s="290" t="inlineStr">
        <is>
          <t>11.1.03.01-0077</t>
        </is>
      </c>
      <c r="D284" s="289" t="inlineStr">
        <is>
          <t>Бруски обрезные хвойных пород длиной: 4-6,5 м, шириной 75-150 мм, толщиной 40-75 мм, I сорта</t>
        </is>
      </c>
      <c r="E284" s="389" t="inlineStr">
        <is>
          <t>м3</t>
        </is>
      </c>
      <c r="F284" s="389" t="n">
        <v>0.0003</v>
      </c>
      <c r="G284" s="294" t="n">
        <v>1700</v>
      </c>
      <c r="H284" s="294">
        <f>ROUND(F284*G284,2)</f>
        <v/>
      </c>
      <c r="K284" s="298" t="n"/>
    </row>
    <row r="285" ht="25.5" customHeight="1" s="324">
      <c r="A285" s="281" t="n">
        <v>269</v>
      </c>
      <c r="B285" s="361" t="n"/>
      <c r="C285" s="290" t="inlineStr">
        <is>
          <t>08.3.07.01-0076</t>
        </is>
      </c>
      <c r="D285" s="289" t="inlineStr">
        <is>
          <t>Сталь полосовая, марка стали: Ст3сп шириной 50-200 мм толщиной 4-5 мм</t>
        </is>
      </c>
      <c r="E285" s="389" t="inlineStr">
        <is>
          <t>т</t>
        </is>
      </c>
      <c r="F285" s="389" t="n">
        <v>0.0001</v>
      </c>
      <c r="G285" s="294" t="n">
        <v>5000</v>
      </c>
      <c r="H285" s="294">
        <f>ROUND(F285*G285,2)</f>
        <v/>
      </c>
    </row>
    <row r="286" ht="25.5" customHeight="1" s="324">
      <c r="A286" s="281" t="n">
        <v>270</v>
      </c>
      <c r="B286" s="361" t="n"/>
      <c r="C286" s="290" t="inlineStr">
        <is>
          <t>02.2.05.04-1777</t>
        </is>
      </c>
      <c r="D286" s="289" t="inlineStr">
        <is>
          <t>Щебень из природного камня для строительных работ марка: 800, фракция 20-40 мм</t>
        </is>
      </c>
      <c r="E286" s="389" t="inlineStr">
        <is>
          <t>м3</t>
        </is>
      </c>
      <c r="F286" s="389" t="n">
        <v>0.0044</v>
      </c>
      <c r="G286" s="294" t="n">
        <v>108.4</v>
      </c>
      <c r="H286" s="294">
        <f>ROUND(F286*G286,2)</f>
        <v/>
      </c>
    </row>
    <row r="287">
      <c r="A287" s="281" t="n">
        <v>271</v>
      </c>
      <c r="B287" s="361" t="n"/>
      <c r="C287" s="290" t="inlineStr">
        <is>
          <t>14.4.02.09-0001</t>
        </is>
      </c>
      <c r="D287" s="289" t="inlineStr">
        <is>
          <t>Краска</t>
        </is>
      </c>
      <c r="E287" s="389" t="inlineStr">
        <is>
          <t>кг</t>
        </is>
      </c>
      <c r="F287" s="389" t="n">
        <v>0.016</v>
      </c>
      <c r="G287" s="294" t="n">
        <v>28.6</v>
      </c>
      <c r="H287" s="294">
        <f>ROUND(F287*G287,2)</f>
        <v/>
      </c>
    </row>
    <row r="288" ht="51" customHeight="1" s="324">
      <c r="A288" s="281" t="n">
        <v>272</v>
      </c>
      <c r="B288" s="361" t="n"/>
      <c r="C288" s="290" t="inlineStr">
        <is>
          <t>08.2.02.11-0007</t>
        </is>
      </c>
      <c r="D288" s="28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389" t="inlineStr">
        <is>
          <t>10 м</t>
        </is>
      </c>
      <c r="F288" s="389" t="n">
        <v>0.0081</v>
      </c>
      <c r="G288" s="294" t="n">
        <v>50.24</v>
      </c>
      <c r="H288" s="294">
        <f>ROUND(F288*G288,2)</f>
        <v/>
      </c>
    </row>
    <row r="291">
      <c r="B291" s="327" t="inlineStr">
        <is>
          <t>Составил ______________________     А.П. Николаева</t>
        </is>
      </c>
    </row>
    <row r="292">
      <c r="B292" s="242" t="inlineStr">
        <is>
          <t xml:space="preserve">                         (подпись, инициалы, фамилия)</t>
        </is>
      </c>
    </row>
    <row r="294">
      <c r="B294" s="327" t="inlineStr">
        <is>
          <t>Проверил ______________________        А.В. Костянецкая</t>
        </is>
      </c>
    </row>
    <row r="295">
      <c r="B295" s="242" t="inlineStr">
        <is>
          <t xml:space="preserve">                        (подпись, инициалы, фамилия)</t>
        </is>
      </c>
    </row>
  </sheetData>
  <mergeCells count="16">
    <mergeCell ref="A39:E39"/>
    <mergeCell ref="A4:H4"/>
    <mergeCell ref="A12:E12"/>
    <mergeCell ref="E9:E10"/>
    <mergeCell ref="D9:D10"/>
    <mergeCell ref="A101:E101"/>
    <mergeCell ref="A3:H3"/>
    <mergeCell ref="A7:H7"/>
    <mergeCell ref="A9:A10"/>
    <mergeCell ref="B9:B10"/>
    <mergeCell ref="C9:C10"/>
    <mergeCell ref="C5:H5"/>
    <mergeCell ref="F9:F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F57" sqref="F57"/>
    </sheetView>
  </sheetViews>
  <sheetFormatPr baseColWidth="8" defaultColWidth="9.140625" defaultRowHeight="15"/>
  <cols>
    <col width="4.140625" customWidth="1" style="324" min="1" max="1"/>
    <col width="36.42578125" customWidth="1" style="324" min="2" max="2"/>
    <col width="18.85546875" customWidth="1" style="324" min="3" max="3"/>
    <col width="18.42578125" customWidth="1" style="324" min="4" max="4"/>
    <col width="18.85546875" customWidth="1" style="324" min="5" max="5"/>
    <col width="11.42578125" customWidth="1" style="324" min="6" max="6"/>
    <col width="14.42578125" customWidth="1" style="324" min="7" max="7"/>
    <col width="9.140625" customWidth="1" style="324" min="8" max="11"/>
    <col width="13.42578125" customWidth="1" style="324" min="12" max="12"/>
    <col width="9.140625" customWidth="1" style="324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384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41" t="inlineStr">
        <is>
          <t>Ресурсная модель</t>
        </is>
      </c>
    </row>
    <row r="6">
      <c r="B6" s="270" t="n"/>
      <c r="C6" s="331" t="n"/>
      <c r="D6" s="331" t="n"/>
      <c r="E6" s="331" t="n"/>
    </row>
    <row r="7" ht="25.5" customHeight="1" s="324">
      <c r="B7" s="363" t="inlineStr">
        <is>
          <t>Наименование разрабатываемого показателя УНЦ — Ячейка двухобмоточного трансформатора Т35/НН, мощность 50 МВА</t>
        </is>
      </c>
    </row>
    <row r="8">
      <c r="B8" s="364" t="inlineStr">
        <is>
          <t>Единица измерения  — 1 ячейка</t>
        </is>
      </c>
    </row>
    <row r="9">
      <c r="B9" s="270" t="n"/>
      <c r="C9" s="331" t="n"/>
      <c r="D9" s="331" t="n"/>
      <c r="E9" s="331" t="n"/>
    </row>
    <row r="10" ht="51" customHeight="1" s="324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62" t="inlineStr">
        <is>
          <t>Оплата труда рабочих</t>
        </is>
      </c>
      <c r="C11" s="263">
        <f>'Прил.5 Расчет СМР и ОБ'!J14</f>
        <v/>
      </c>
      <c r="D11" s="264">
        <f>C11/$C$24</f>
        <v/>
      </c>
      <c r="E11" s="264">
        <f>C11/$C$40</f>
        <v/>
      </c>
    </row>
    <row r="12">
      <c r="B12" s="262" t="inlineStr">
        <is>
          <t>Эксплуатация машин основных</t>
        </is>
      </c>
      <c r="C12" s="263">
        <f>'Прил.5 Расчет СМР и ОБ'!J32</f>
        <v/>
      </c>
      <c r="D12" s="264">
        <f>C12/$C$24</f>
        <v/>
      </c>
      <c r="E12" s="264">
        <f>C12/$C$40</f>
        <v/>
      </c>
    </row>
    <row r="13">
      <c r="B13" s="262" t="inlineStr">
        <is>
          <t>Эксплуатация машин прочих</t>
        </is>
      </c>
      <c r="C13" s="263">
        <f>'Прил.5 Расчет СМР и ОБ'!J77</f>
        <v/>
      </c>
      <c r="D13" s="264">
        <f>C13/$C$24</f>
        <v/>
      </c>
      <c r="E13" s="264">
        <f>C13/$C$40</f>
        <v/>
      </c>
    </row>
    <row r="14">
      <c r="B14" s="262" t="inlineStr">
        <is>
          <t>ЭКСПЛУАТАЦИЯ МАШИН, ВСЕГО:</t>
        </is>
      </c>
      <c r="C14" s="263">
        <f>C13+C12</f>
        <v/>
      </c>
      <c r="D14" s="264">
        <f>C14/$C$24</f>
        <v/>
      </c>
      <c r="E14" s="264">
        <f>C14/$C$40</f>
        <v/>
      </c>
    </row>
    <row r="15">
      <c r="B15" s="262" t="inlineStr">
        <is>
          <t>в том числе зарплата машинистов</t>
        </is>
      </c>
      <c r="C15" s="263">
        <f>'Прил.5 Расчет СМР и ОБ'!J16</f>
        <v/>
      </c>
      <c r="D15" s="264">
        <f>C15/$C$24</f>
        <v/>
      </c>
      <c r="E15" s="264">
        <f>C15/$C$40</f>
        <v/>
      </c>
    </row>
    <row r="16">
      <c r="B16" s="262" t="inlineStr">
        <is>
          <t>Материалы основные</t>
        </is>
      </c>
      <c r="C16" s="263">
        <f>'Прил.5 Расчет СМР и ОБ'!J115</f>
        <v/>
      </c>
      <c r="D16" s="264">
        <f>C16/$C$24</f>
        <v/>
      </c>
      <c r="E16" s="264">
        <f>C16/$C$40</f>
        <v/>
      </c>
    </row>
    <row r="17">
      <c r="B17" s="262" t="inlineStr">
        <is>
          <t>Материалы прочие</t>
        </is>
      </c>
      <c r="C17" s="263">
        <f>'Прил.5 Расчет СМР и ОБ'!J278</f>
        <v/>
      </c>
      <c r="D17" s="264">
        <f>C17/$C$24</f>
        <v/>
      </c>
      <c r="E17" s="264">
        <f>C17/$C$40</f>
        <v/>
      </c>
      <c r="G17" s="268" t="n"/>
    </row>
    <row r="18">
      <c r="B18" s="262" t="inlineStr">
        <is>
          <t>МАТЕРИАЛЫ, ВСЕГО:</t>
        </is>
      </c>
      <c r="C18" s="263">
        <f>C17+C16</f>
        <v/>
      </c>
      <c r="D18" s="264">
        <f>C18/$C$24</f>
        <v/>
      </c>
      <c r="E18" s="264">
        <f>C18/$C$40</f>
        <v/>
      </c>
    </row>
    <row r="19">
      <c r="B19" s="262" t="inlineStr">
        <is>
          <t>ИТОГО</t>
        </is>
      </c>
      <c r="C19" s="263">
        <f>C18+C14+C11</f>
        <v/>
      </c>
      <c r="D19" s="264" t="n"/>
      <c r="E19" s="262" t="n"/>
    </row>
    <row r="20">
      <c r="B20" s="262" t="inlineStr">
        <is>
          <t>Сметная прибыль, руб.</t>
        </is>
      </c>
      <c r="C20" s="263">
        <f>ROUND(C21*(C11+C15),2)</f>
        <v/>
      </c>
      <c r="D20" s="264">
        <f>C20/$C$24</f>
        <v/>
      </c>
      <c r="E20" s="264">
        <f>C20/$C$40</f>
        <v/>
      </c>
    </row>
    <row r="21">
      <c r="B21" s="262" t="inlineStr">
        <is>
          <t>Сметная прибыль, %</t>
        </is>
      </c>
      <c r="C21" s="267">
        <f>'Прил.5 Расчет СМР и ОБ'!D282</f>
        <v/>
      </c>
      <c r="D21" s="264" t="n"/>
      <c r="E21" s="262" t="n"/>
    </row>
    <row r="22">
      <c r="B22" s="262" t="inlineStr">
        <is>
          <t>Накладные расходы, руб.</t>
        </is>
      </c>
      <c r="C22" s="263">
        <f>ROUND(C23*(C11+C15),2)</f>
        <v/>
      </c>
      <c r="D22" s="264">
        <f>C22/$C$24</f>
        <v/>
      </c>
      <c r="E22" s="264">
        <f>C22/$C$40</f>
        <v/>
      </c>
    </row>
    <row r="23">
      <c r="B23" s="262" t="inlineStr">
        <is>
          <t>Накладные расходы, %</t>
        </is>
      </c>
      <c r="C23" s="267">
        <f>'Прил.5 Расчет СМР и ОБ'!D281</f>
        <v/>
      </c>
      <c r="D23" s="264" t="n"/>
      <c r="E23" s="262" t="n"/>
    </row>
    <row r="24">
      <c r="B24" s="262" t="inlineStr">
        <is>
          <t>ВСЕГО СМР с НР и СП</t>
        </is>
      </c>
      <c r="C24" s="263">
        <f>C19+C20+C22</f>
        <v/>
      </c>
      <c r="D24" s="264">
        <f>C24/$C$24</f>
        <v/>
      </c>
      <c r="E24" s="264">
        <f>C24/$C$40</f>
        <v/>
      </c>
    </row>
    <row r="25" ht="25.5" customHeight="1" s="324">
      <c r="B25" s="262" t="inlineStr">
        <is>
          <t>ВСЕГО стоимость оборудования, в том числе</t>
        </is>
      </c>
      <c r="C25" s="263">
        <f>'Прил.5 Расчет СМР и ОБ'!J86</f>
        <v/>
      </c>
      <c r="D25" s="264" t="n"/>
      <c r="E25" s="264">
        <f>C25/$C$40</f>
        <v/>
      </c>
    </row>
    <row r="26" ht="25.5" customHeight="1" s="324">
      <c r="B26" s="262" t="inlineStr">
        <is>
          <t>стоимость оборудования технологического</t>
        </is>
      </c>
      <c r="C26" s="263">
        <f>'Прил.5 Расчет СМР и ОБ'!J87</f>
        <v/>
      </c>
      <c r="D26" s="264" t="n"/>
      <c r="E26" s="264">
        <f>C26/$C$40</f>
        <v/>
      </c>
    </row>
    <row r="27">
      <c r="B27" s="262" t="inlineStr">
        <is>
          <t>ИТОГО (СМР + ОБОРУДОВАНИЕ)</t>
        </is>
      </c>
      <c r="C27" s="322">
        <f>C24+C25</f>
        <v/>
      </c>
      <c r="D27" s="264" t="n"/>
      <c r="E27" s="264">
        <f>C27/$C$40</f>
        <v/>
      </c>
    </row>
    <row r="28" ht="33" customHeight="1" s="324">
      <c r="B28" s="262" t="inlineStr">
        <is>
          <t>ПРОЧ. ЗАТР., УЧТЕННЫЕ ПОКАЗАТЕЛЕМ,  в том числе</t>
        </is>
      </c>
      <c r="C28" s="262" t="n"/>
      <c r="D28" s="262" t="n"/>
      <c r="E28" s="262" t="n"/>
      <c r="F28" s="265" t="n"/>
    </row>
    <row r="29" ht="25.5" customHeight="1" s="324">
      <c r="B29" s="262" t="inlineStr">
        <is>
          <t>Временные здания и сооружения - 3,9%</t>
        </is>
      </c>
      <c r="C29" s="322">
        <f>ROUND(C24*3.9%,2)</f>
        <v/>
      </c>
      <c r="D29" s="262" t="n"/>
      <c r="E29" s="264">
        <f>C29/$C$40</f>
        <v/>
      </c>
    </row>
    <row r="30" ht="38.25" customHeight="1" s="324">
      <c r="B30" s="262" t="inlineStr">
        <is>
          <t>Дополнительные затраты при производстве строительно-монтажных работ в зимнее время - 2,1%</t>
        </is>
      </c>
      <c r="C30" s="322">
        <f>ROUND((C24+C29)*2.1%,2)</f>
        <v/>
      </c>
      <c r="D30" s="262" t="n"/>
      <c r="E30" s="264">
        <f>C30/$C$40</f>
        <v/>
      </c>
      <c r="F30" s="265" t="n"/>
    </row>
    <row r="31">
      <c r="B31" s="262" t="inlineStr">
        <is>
          <t>Пусконаладочные работы</t>
        </is>
      </c>
      <c r="C31" s="322" t="n">
        <v>120309.94</v>
      </c>
      <c r="D31" s="262" t="n"/>
      <c r="E31" s="264">
        <f>C31/$C$40</f>
        <v/>
      </c>
    </row>
    <row r="32" ht="25.5" customHeight="1" s="324">
      <c r="B32" s="262" t="inlineStr">
        <is>
          <t>Затраты по перевозке работников к месту работы и обратно</t>
        </is>
      </c>
      <c r="C32" s="322">
        <f>ROUND(C27*0%,2)</f>
        <v/>
      </c>
      <c r="D32" s="262" t="n"/>
      <c r="E32" s="264">
        <f>C32/$C$40</f>
        <v/>
      </c>
    </row>
    <row r="33" ht="25.5" customHeight="1" s="324">
      <c r="B33" s="262" t="inlineStr">
        <is>
          <t>Затраты, связанные с осуществлением работ вахтовым методом</t>
        </is>
      </c>
      <c r="C33" s="322">
        <f>ROUND(C28*0%,2)</f>
        <v/>
      </c>
      <c r="D33" s="262" t="n"/>
      <c r="E33" s="264">
        <f>C33/$C$40</f>
        <v/>
      </c>
    </row>
    <row r="34" ht="51" customHeight="1" s="324">
      <c r="B34" s="26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2">
        <f>ROUND(C29*0%,2)</f>
        <v/>
      </c>
      <c r="D34" s="262" t="n"/>
      <c r="E34" s="264">
        <f>C34/$C$40</f>
        <v/>
      </c>
      <c r="H34" s="283" t="n"/>
    </row>
    <row r="35" ht="76.5" customHeight="1" s="324">
      <c r="B35" s="26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2">
        <f>ROUND(C30*0%,2)</f>
        <v/>
      </c>
      <c r="D35" s="262" t="n"/>
      <c r="E35" s="264">
        <f>C35/$C$40</f>
        <v/>
      </c>
    </row>
    <row r="36" ht="25.5" customHeight="1" s="324">
      <c r="B36" s="262" t="inlineStr">
        <is>
          <t>Строительный контроль и содержание службы заказчика - 2,14%</t>
        </is>
      </c>
      <c r="C36" s="322">
        <f>ROUND((C27+C32+C33+C34+C35+C29+C31+C30)*2.14%,2)</f>
        <v/>
      </c>
      <c r="D36" s="262" t="n"/>
      <c r="E36" s="264">
        <f>C36/$C$40</f>
        <v/>
      </c>
      <c r="L36" s="265" t="n"/>
    </row>
    <row r="37">
      <c r="B37" s="262" t="inlineStr">
        <is>
          <t>Авторский надзор - 0,2%</t>
        </is>
      </c>
      <c r="C37" s="322">
        <f>ROUND((C27+C32+C33+C34+C35+C29+C31+C30)*0.2%,2)</f>
        <v/>
      </c>
      <c r="D37" s="262" t="n"/>
      <c r="E37" s="264">
        <f>C37/$C$40</f>
        <v/>
      </c>
      <c r="L37" s="265" t="n"/>
    </row>
    <row r="38" ht="38.25" customHeight="1" s="324">
      <c r="B38" s="262" t="inlineStr">
        <is>
          <t>ИТОГО (СМР+ОБОРУДОВАНИЕ+ПРОЧ. ЗАТР., УЧТЕННЫЕ ПОКАЗАТЕЛЕМ)</t>
        </is>
      </c>
      <c r="C38" s="263">
        <f>C27+C32+C33+C34+C35+C29+C31+C30+C36+C37</f>
        <v/>
      </c>
      <c r="D38" s="262" t="n"/>
      <c r="E38" s="264">
        <f>C38/$C$40</f>
        <v/>
      </c>
    </row>
    <row r="39" ht="13.7" customHeight="1" s="324">
      <c r="B39" s="262" t="inlineStr">
        <is>
          <t>Непредвиденные расходы</t>
        </is>
      </c>
      <c r="C39" s="263">
        <f>ROUND(C38*3%,2)</f>
        <v/>
      </c>
      <c r="D39" s="262" t="n"/>
      <c r="E39" s="264">
        <f>C39/$C$38</f>
        <v/>
      </c>
    </row>
    <row r="40">
      <c r="B40" s="262" t="inlineStr">
        <is>
          <t>ВСЕГО:</t>
        </is>
      </c>
      <c r="C40" s="263">
        <f>C39+C38</f>
        <v/>
      </c>
      <c r="D40" s="262" t="n"/>
      <c r="E40" s="264">
        <f>C40/$C$40</f>
        <v/>
      </c>
    </row>
    <row r="41">
      <c r="B41" s="262" t="inlineStr">
        <is>
          <t>ИТОГО ПОКАЗАТЕЛЬ НА ЕД. ИЗМ.</t>
        </is>
      </c>
      <c r="C41" s="263">
        <f>C40/'Прил.5 Расчет СМР и ОБ'!E285</f>
        <v/>
      </c>
      <c r="D41" s="262" t="n"/>
      <c r="E41" s="262" t="n"/>
    </row>
    <row r="42">
      <c r="B42" s="261" t="n"/>
      <c r="C42" s="331" t="n"/>
      <c r="D42" s="331" t="n"/>
      <c r="E42" s="331" t="n"/>
    </row>
    <row r="43">
      <c r="B43" s="261" t="inlineStr">
        <is>
          <t>Составил ____________________________ А.П. Николаева</t>
        </is>
      </c>
      <c r="C43" s="331" t="n"/>
      <c r="D43" s="331" t="n"/>
      <c r="E43" s="331" t="n"/>
    </row>
    <row r="44">
      <c r="B44" s="261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61" t="n"/>
      <c r="C45" s="331" t="n"/>
      <c r="D45" s="331" t="n"/>
      <c r="E45" s="331" t="n"/>
    </row>
    <row r="46">
      <c r="B46" s="261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64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view="pageBreakPreview" topLeftCell="A107" workbookViewId="0">
      <selection activeCell="F282" sqref="F282"/>
    </sheetView>
  </sheetViews>
  <sheetFormatPr baseColWidth="8" defaultColWidth="9.140625" defaultRowHeight="15" outlineLevelRow="1"/>
  <cols>
    <col width="5.5703125" customWidth="1" style="332" min="1" max="1"/>
    <col width="22.42578125" customWidth="1" style="332" min="2" max="2"/>
    <col width="39.140625" customWidth="1" style="332" min="3" max="3"/>
    <col width="10.5703125" customWidth="1" style="332" min="4" max="4"/>
    <col width="12.5703125" customWidth="1" style="332" min="5" max="5"/>
    <col width="15" customWidth="1" style="332" min="6" max="6"/>
    <col width="13.42578125" customWidth="1" style="332" min="7" max="7"/>
    <col width="12.5703125" customWidth="1" style="332" min="8" max="8"/>
    <col width="13.85546875" customWidth="1" style="332" min="9" max="9"/>
    <col width="17.42578125" customWidth="1" style="332" min="10" max="10"/>
    <col width="10.85546875" customWidth="1" style="332" min="11" max="11"/>
    <col width="9.140625" customWidth="1" style="332" min="12" max="12"/>
    <col width="9.140625" customWidth="1" style="324" min="13" max="13"/>
  </cols>
  <sheetData>
    <row r="1" s="324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24">
      <c r="A2" s="332" t="n"/>
      <c r="B2" s="332" t="n"/>
      <c r="C2" s="332" t="n"/>
      <c r="D2" s="332" t="n"/>
      <c r="E2" s="332" t="n"/>
      <c r="F2" s="332" t="n"/>
      <c r="G2" s="332" t="n"/>
      <c r="H2" s="379" t="inlineStr">
        <is>
          <t>Приложение №5</t>
        </is>
      </c>
      <c r="K2" s="332" t="n"/>
      <c r="L2" s="332" t="n"/>
      <c r="M2" s="332" t="n"/>
      <c r="N2" s="332" t="n"/>
    </row>
    <row r="3" s="324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41" t="inlineStr">
        <is>
          <t>Расчет стоимости СМР и оборудования</t>
        </is>
      </c>
    </row>
    <row r="5" ht="12.75" customFormat="1" customHeight="1" s="331">
      <c r="A5" s="341" t="n"/>
      <c r="B5" s="341" t="n"/>
      <c r="C5" s="392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31">
      <c r="A6" s="229" t="inlineStr">
        <is>
          <t>Наименование разрабатываемого показателя УНЦ</t>
        </is>
      </c>
      <c r="B6" s="228" t="n"/>
      <c r="C6" s="228" t="n"/>
      <c r="D6" s="383" t="inlineStr">
        <is>
          <t>Ячейка двухобмоточного трансформатора Т35/НН, мощность 50 МВА</t>
        </is>
      </c>
    </row>
    <row r="7" ht="12.75" customFormat="1" customHeight="1" s="331">
      <c r="A7" s="344" t="inlineStr">
        <is>
          <t>Единица измерения  — 1 ячейка</t>
        </is>
      </c>
      <c r="I7" s="363" t="n"/>
      <c r="J7" s="363" t="n"/>
    </row>
    <row r="8" ht="13.7" customFormat="1" customHeight="1" s="331">
      <c r="A8" s="344" t="n"/>
    </row>
    <row r="9" ht="27" customHeight="1" s="324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37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37" t="n"/>
      <c r="K9" s="332" t="n"/>
      <c r="L9" s="332" t="n"/>
      <c r="M9" s="332" t="n"/>
      <c r="N9" s="332" t="n"/>
    </row>
    <row r="10" ht="28.5" customHeight="1" s="324">
      <c r="A10" s="439" t="n"/>
      <c r="B10" s="439" t="n"/>
      <c r="C10" s="439" t="n"/>
      <c r="D10" s="439" t="n"/>
      <c r="E10" s="439" t="n"/>
      <c r="F10" s="371" t="inlineStr">
        <is>
          <t>на ед. изм.</t>
        </is>
      </c>
      <c r="G10" s="371" t="inlineStr">
        <is>
          <t>общая</t>
        </is>
      </c>
      <c r="H10" s="439" t="n"/>
      <c r="I10" s="371" t="inlineStr">
        <is>
          <t>на ед. изм.</t>
        </is>
      </c>
      <c r="J10" s="371" t="inlineStr">
        <is>
          <t>общая</t>
        </is>
      </c>
      <c r="K10" s="332" t="n"/>
      <c r="L10" s="332" t="n"/>
      <c r="M10" s="332" t="n"/>
      <c r="N10" s="332" t="n"/>
    </row>
    <row r="11" s="324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66" t="n">
        <v>9</v>
      </c>
      <c r="J11" s="366" t="n">
        <v>10</v>
      </c>
      <c r="K11" s="332" t="n"/>
      <c r="L11" s="332" t="n"/>
      <c r="M11" s="332" t="n"/>
      <c r="N11" s="332" t="n"/>
    </row>
    <row r="12">
      <c r="A12" s="371" t="n"/>
      <c r="B12" s="359" t="inlineStr">
        <is>
          <t>Затраты труда рабочих-строителей</t>
        </is>
      </c>
      <c r="C12" s="436" t="n"/>
      <c r="D12" s="436" t="n"/>
      <c r="E12" s="436" t="n"/>
      <c r="F12" s="436" t="n"/>
      <c r="G12" s="436" t="n"/>
      <c r="H12" s="437" t="n"/>
      <c r="I12" s="211" t="n"/>
      <c r="J12" s="211" t="n"/>
    </row>
    <row r="13" ht="25.5" customHeight="1" s="324">
      <c r="A13" s="371" t="n">
        <v>1</v>
      </c>
      <c r="B13" s="226" t="inlineStr">
        <is>
          <t>1-3-4</t>
        </is>
      </c>
      <c r="C13" s="370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224" t="n">
        <v>2462.1293199554</v>
      </c>
      <c r="F13" s="320" t="n">
        <v>8.970000000000001</v>
      </c>
      <c r="G13" s="320">
        <f>Прил.3!H12</f>
        <v/>
      </c>
      <c r="H13" s="313">
        <f>G13/G14</f>
        <v/>
      </c>
      <c r="I13" s="320">
        <f>ФОТр.тек.!E13</f>
        <v/>
      </c>
      <c r="J13" s="320">
        <f>ROUND(I13*E13,2)</f>
        <v/>
      </c>
    </row>
    <row r="14" ht="25.5" customFormat="1" customHeight="1" s="332">
      <c r="A14" s="371" t="n"/>
      <c r="B14" s="371" t="n"/>
      <c r="C14" s="359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224">
        <f>SUM(E13:E13)</f>
        <v/>
      </c>
      <c r="F14" s="320" t="n"/>
      <c r="G14" s="320">
        <f>SUM(G13:G13)</f>
        <v/>
      </c>
      <c r="H14" s="374" t="n">
        <v>1</v>
      </c>
      <c r="I14" s="211" t="n"/>
      <c r="J14" s="320">
        <f>SUM(J13:J13)</f>
        <v/>
      </c>
    </row>
    <row r="15" ht="14.25" customFormat="1" customHeight="1" s="332">
      <c r="A15" s="371" t="n"/>
      <c r="B15" s="370" t="inlineStr">
        <is>
          <t>Затраты труда машинистов</t>
        </is>
      </c>
      <c r="C15" s="436" t="n"/>
      <c r="D15" s="436" t="n"/>
      <c r="E15" s="436" t="n"/>
      <c r="F15" s="436" t="n"/>
      <c r="G15" s="436" t="n"/>
      <c r="H15" s="437" t="n"/>
      <c r="I15" s="211" t="n"/>
      <c r="J15" s="211" t="n"/>
    </row>
    <row r="16" ht="14.25" customFormat="1" customHeight="1" s="332">
      <c r="A16" s="371" t="n">
        <v>2</v>
      </c>
      <c r="B16" s="371" t="n">
        <v>2</v>
      </c>
      <c r="C16" s="370" t="inlineStr">
        <is>
          <t xml:space="preserve">Затраты труда машинистов </t>
        </is>
      </c>
      <c r="D16" s="371" t="inlineStr">
        <is>
          <t>чел.-ч.</t>
        </is>
      </c>
      <c r="E16" s="224" t="n">
        <v>311.99</v>
      </c>
      <c r="F16" s="320">
        <f>G16/E16</f>
        <v/>
      </c>
      <c r="G16" s="320">
        <f>Прил.3!H37</f>
        <v/>
      </c>
      <c r="H16" s="374" t="n">
        <v>1</v>
      </c>
      <c r="I16" s="320">
        <f>ROUND(F16*Прил.10!D11,2)</f>
        <v/>
      </c>
      <c r="J16" s="320">
        <f>ROUND(I16*E16,2)</f>
        <v/>
      </c>
    </row>
    <row r="17" ht="14.25" customFormat="1" customHeight="1" s="332">
      <c r="A17" s="371" t="n"/>
      <c r="B17" s="359" t="inlineStr">
        <is>
          <t>Машины и механизмы</t>
        </is>
      </c>
      <c r="C17" s="436" t="n"/>
      <c r="D17" s="436" t="n"/>
      <c r="E17" s="436" t="n"/>
      <c r="F17" s="436" t="n"/>
      <c r="G17" s="436" t="n"/>
      <c r="H17" s="437" t="n"/>
      <c r="I17" s="211" t="n"/>
      <c r="J17" s="211" t="n"/>
    </row>
    <row r="18" ht="14.25" customFormat="1" customHeight="1" s="332">
      <c r="A18" s="371" t="n"/>
      <c r="B18" s="370" t="inlineStr">
        <is>
          <t>Основные 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11" t="n"/>
      <c r="J18" s="211" t="n"/>
    </row>
    <row r="19" ht="25.5" customFormat="1" customHeight="1" s="332">
      <c r="A19" s="371" t="n">
        <v>3</v>
      </c>
      <c r="B19" s="226" t="inlineStr">
        <is>
          <t>91.05.05-014</t>
        </is>
      </c>
      <c r="C19" s="370" t="inlineStr">
        <is>
          <t>Краны на автомобильном ходу, грузоподъемность 10 т</t>
        </is>
      </c>
      <c r="D19" s="371" t="inlineStr">
        <is>
          <t>маш.-ч</t>
        </is>
      </c>
      <c r="E19" s="224" t="n">
        <v>61.37</v>
      </c>
      <c r="F19" s="373" t="n">
        <v>111.99</v>
      </c>
      <c r="G19" s="320">
        <f>ROUND(E19*F19,2)</f>
        <v/>
      </c>
      <c r="H19" s="313">
        <f>G19/$G$78</f>
        <v/>
      </c>
      <c r="I19" s="320">
        <f>ROUND(F19*Прил.10!$D$12,2)</f>
        <v/>
      </c>
      <c r="J19" s="320">
        <f>ROUND(I19*E19,2)</f>
        <v/>
      </c>
    </row>
    <row r="20" ht="51" customFormat="1" customHeight="1" s="332">
      <c r="A20" s="371" t="n">
        <v>4</v>
      </c>
      <c r="B20" s="226" t="inlineStr">
        <is>
          <t>91.18.01-007</t>
        </is>
      </c>
      <c r="C20" s="3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71" t="inlineStr">
        <is>
          <t>маш.-ч</t>
        </is>
      </c>
      <c r="E20" s="224" t="n">
        <v>38.1</v>
      </c>
      <c r="F20" s="373" t="n">
        <v>90</v>
      </c>
      <c r="G20" s="320">
        <f>ROUND(E20*F20,2)</f>
        <v/>
      </c>
      <c r="H20" s="313">
        <f>G20/$G$78</f>
        <v/>
      </c>
      <c r="I20" s="320">
        <f>ROUND(F20*Прил.10!$D$12,2)</f>
        <v/>
      </c>
      <c r="J20" s="320">
        <f>ROUND(I20*E20,2)</f>
        <v/>
      </c>
    </row>
    <row r="21" ht="25.5" customFormat="1" customHeight="1" s="332">
      <c r="A21" s="371" t="n">
        <v>5</v>
      </c>
      <c r="B21" s="226" t="inlineStr">
        <is>
          <t>91.06.03-058</t>
        </is>
      </c>
      <c r="C21" s="370" t="inlineStr">
        <is>
          <t>Лебедки электрические тяговым усилием 156,96 кН (16 т)</t>
        </is>
      </c>
      <c r="D21" s="371" t="inlineStr">
        <is>
          <t>маш.-ч</t>
        </is>
      </c>
      <c r="E21" s="224" t="n">
        <v>24.52</v>
      </c>
      <c r="F21" s="373" t="n">
        <v>131.44</v>
      </c>
      <c r="G21" s="320">
        <f>ROUND(E21*F21,2)</f>
        <v/>
      </c>
      <c r="H21" s="313">
        <f>G21/$G$78</f>
        <v/>
      </c>
      <c r="I21" s="320">
        <f>ROUND(F21*Прил.10!$D$12,2)</f>
        <v/>
      </c>
      <c r="J21" s="320">
        <f>ROUND(I21*E21,2)</f>
        <v/>
      </c>
    </row>
    <row r="22" ht="25.5" customFormat="1" customHeight="1" s="332">
      <c r="A22" s="371" t="n">
        <v>6</v>
      </c>
      <c r="B22" s="226" t="inlineStr">
        <is>
          <t>91.10.01-002</t>
        </is>
      </c>
      <c r="C22" s="370" t="inlineStr">
        <is>
          <t>Агрегаты наполнительно-опрессовочные до 300 м3/ч</t>
        </is>
      </c>
      <c r="D22" s="371" t="inlineStr">
        <is>
          <t>маш.-ч</t>
        </is>
      </c>
      <c r="E22" s="224" t="n">
        <v>9.65</v>
      </c>
      <c r="F22" s="373" t="n">
        <v>287.99</v>
      </c>
      <c r="G22" s="320">
        <f>ROUND(E22*F22,2)</f>
        <v/>
      </c>
      <c r="H22" s="313">
        <f>G22/$G$78</f>
        <v/>
      </c>
      <c r="I22" s="320">
        <f>ROUND(F22*Прил.10!$D$12,2)</f>
        <v/>
      </c>
      <c r="J22" s="320">
        <f>ROUND(I22*E22,2)</f>
        <v/>
      </c>
    </row>
    <row r="23" ht="38.25" customFormat="1" customHeight="1" s="332">
      <c r="A23" s="371" t="n">
        <v>7</v>
      </c>
      <c r="B23" s="226" t="inlineStr">
        <is>
          <t>91.02.02-002</t>
        </is>
      </c>
      <c r="C23" s="370" t="inlineStr">
        <is>
          <t>Агрегаты копровые без дизель-молота на базе экскаватора с емкостью ковша 0,65 м3</t>
        </is>
      </c>
      <c r="D23" s="371" t="inlineStr">
        <is>
          <t>маш.-ч</t>
        </is>
      </c>
      <c r="E23" s="224" t="n">
        <v>14.18</v>
      </c>
      <c r="F23" s="373" t="n">
        <v>190.94</v>
      </c>
      <c r="G23" s="320">
        <f>ROUND(E23*F23,2)</f>
        <v/>
      </c>
      <c r="H23" s="313">
        <f>G23/$G$78</f>
        <v/>
      </c>
      <c r="I23" s="320">
        <f>ROUND(F23*Прил.10!$D$12,2)</f>
        <v/>
      </c>
      <c r="J23" s="320">
        <f>ROUND(I23*E23,2)</f>
        <v/>
      </c>
    </row>
    <row r="24" ht="38.25" customFormat="1" customHeight="1" s="332">
      <c r="A24" s="371" t="n">
        <v>8</v>
      </c>
      <c r="B24" s="226" t="inlineStr">
        <is>
          <t>91.04.01-077</t>
        </is>
      </c>
      <c r="C24" s="370" t="inlineStr">
        <is>
          <t>Установки и агрегаты буровые на базе автомобилей глубина бурения до 200 м, грузоподъемность до 4 т</t>
        </is>
      </c>
      <c r="D24" s="371" t="inlineStr">
        <is>
          <t>маш.-ч</t>
        </is>
      </c>
      <c r="E24" s="224" t="n">
        <v>7.94</v>
      </c>
      <c r="F24" s="373" t="n">
        <v>219.82</v>
      </c>
      <c r="G24" s="320">
        <f>ROUND(E24*F24,2)</f>
        <v/>
      </c>
      <c r="H24" s="313">
        <f>G24/$G$78</f>
        <v/>
      </c>
      <c r="I24" s="320">
        <f>ROUND(F24*Прил.10!$D$12,2)</f>
        <v/>
      </c>
      <c r="J24" s="320">
        <f>ROUND(I24*E24,2)</f>
        <v/>
      </c>
    </row>
    <row r="25" ht="38.25" customFormat="1" customHeight="1" s="332">
      <c r="A25" s="371" t="n">
        <v>9</v>
      </c>
      <c r="B25" s="226" t="inlineStr">
        <is>
          <t>91.17.04-033</t>
        </is>
      </c>
      <c r="C25" s="370" t="inlineStr">
        <is>
          <t>Агрегаты сварочные двухпостовые для ручной сварки на тракторе, мощность 79 кВт (108 л.с.)</t>
        </is>
      </c>
      <c r="D25" s="371" t="inlineStr">
        <is>
          <t>маш.-ч</t>
        </is>
      </c>
      <c r="E25" s="224" t="n">
        <v>11.77</v>
      </c>
      <c r="F25" s="373" t="n">
        <v>133.97</v>
      </c>
      <c r="G25" s="320">
        <f>ROUND(E25*F25,2)</f>
        <v/>
      </c>
      <c r="H25" s="313">
        <f>G25/$G$78</f>
        <v/>
      </c>
      <c r="I25" s="320">
        <f>ROUND(F25*Прил.10!$D$12,2)</f>
        <v/>
      </c>
      <c r="J25" s="320">
        <f>ROUND(I25*E25,2)</f>
        <v/>
      </c>
    </row>
    <row r="26" ht="25.5" customFormat="1" customHeight="1" s="332">
      <c r="A26" s="371" t="n">
        <v>10</v>
      </c>
      <c r="B26" s="226" t="inlineStr">
        <is>
          <t>91.05.06-012</t>
        </is>
      </c>
      <c r="C26" s="370" t="inlineStr">
        <is>
          <t>Краны на гусеничном ходу, грузоподъемность до 16 т</t>
        </is>
      </c>
      <c r="D26" s="371" t="inlineStr">
        <is>
          <t>маш.-ч</t>
        </is>
      </c>
      <c r="E26" s="224" t="n">
        <v>15.86</v>
      </c>
      <c r="F26" s="373" t="n">
        <v>96.89</v>
      </c>
      <c r="G26" s="320">
        <f>ROUND(E26*F26,2)</f>
        <v/>
      </c>
      <c r="H26" s="313">
        <f>G26/$G$78</f>
        <v/>
      </c>
      <c r="I26" s="320">
        <f>ROUND(F26*Прил.10!$D$12,2)</f>
        <v/>
      </c>
      <c r="J26" s="320">
        <f>ROUND(I26*E26,2)</f>
        <v/>
      </c>
    </row>
    <row r="27" ht="14.25" customFormat="1" customHeight="1" s="332">
      <c r="A27" s="371" t="n">
        <v>11</v>
      </c>
      <c r="B27" s="226" t="inlineStr">
        <is>
          <t>91.05.14-025</t>
        </is>
      </c>
      <c r="C27" s="370" t="inlineStr">
        <is>
          <t>Краны переносные 1 т</t>
        </is>
      </c>
      <c r="D27" s="371" t="inlineStr">
        <is>
          <t>маш.-ч</t>
        </is>
      </c>
      <c r="E27" s="224" t="n">
        <v>55.63</v>
      </c>
      <c r="F27" s="373" t="n">
        <v>27.2</v>
      </c>
      <c r="G27" s="320">
        <f>ROUND(E27*F27,2)</f>
        <v/>
      </c>
      <c r="H27" s="313">
        <f>G27/$G$78</f>
        <v/>
      </c>
      <c r="I27" s="320">
        <f>ROUND(F27*Прил.10!$D$12,2)</f>
        <v/>
      </c>
      <c r="J27" s="320">
        <f>ROUND(I27*E27,2)</f>
        <v/>
      </c>
    </row>
    <row r="28" ht="14.25" customFormat="1" customHeight="1" s="332">
      <c r="A28" s="371" t="n">
        <v>12</v>
      </c>
      <c r="B28" s="226" t="inlineStr">
        <is>
          <t>91.02.03-024</t>
        </is>
      </c>
      <c r="C28" s="370" t="inlineStr">
        <is>
          <t>Дизель-молоты 2,5 т</t>
        </is>
      </c>
      <c r="D28" s="371" t="inlineStr">
        <is>
          <t>маш.-ч</t>
        </is>
      </c>
      <c r="E28" s="224" t="n">
        <v>14.18</v>
      </c>
      <c r="F28" s="373" t="n">
        <v>70.67</v>
      </c>
      <c r="G28" s="320">
        <f>ROUND(E28*F28,2)</f>
        <v/>
      </c>
      <c r="H28" s="313">
        <f>G28/$G$78</f>
        <v/>
      </c>
      <c r="I28" s="320">
        <f>ROUND(F28*Прил.10!$D$12,2)</f>
        <v/>
      </c>
      <c r="J28" s="320">
        <f>ROUND(I28*E28,2)</f>
        <v/>
      </c>
    </row>
    <row r="29" ht="25.5" customFormat="1" customHeight="1" s="332">
      <c r="A29" s="371" t="n">
        <v>13</v>
      </c>
      <c r="B29" s="226" t="inlineStr">
        <is>
          <t>91.14.02-001</t>
        </is>
      </c>
      <c r="C29" s="370" t="inlineStr">
        <is>
          <t>Автомобили бортовые, грузоподъемность до 5 т</t>
        </is>
      </c>
      <c r="D29" s="371" t="inlineStr">
        <is>
          <t>маш.-ч</t>
        </is>
      </c>
      <c r="E29" s="224" t="n">
        <v>15.05</v>
      </c>
      <c r="F29" s="373" t="n">
        <v>65.70999999999999</v>
      </c>
      <c r="G29" s="320">
        <f>ROUND(E29*F29,2)</f>
        <v/>
      </c>
      <c r="H29" s="313">
        <f>G29/$G$78</f>
        <v/>
      </c>
      <c r="I29" s="320">
        <f>ROUND(F29*Прил.10!$D$12,2)</f>
        <v/>
      </c>
      <c r="J29" s="320">
        <f>ROUND(I29*E29,2)</f>
        <v/>
      </c>
    </row>
    <row r="30" ht="25.5" customFormat="1" customHeight="1" s="332">
      <c r="A30" s="371" t="n">
        <v>14</v>
      </c>
      <c r="B30" s="226" t="inlineStr">
        <is>
          <t>91.01.05-085</t>
        </is>
      </c>
      <c r="C30" s="370" t="inlineStr">
        <is>
          <t>Экскаваторы одноковшовые дизельные на гусеничном ходу, емкость ковша 0,5 м3</t>
        </is>
      </c>
      <c r="D30" s="371" t="inlineStr">
        <is>
          <t>маш.-ч</t>
        </is>
      </c>
      <c r="E30" s="224" t="n">
        <v>7.24</v>
      </c>
      <c r="F30" s="373" t="n">
        <v>100</v>
      </c>
      <c r="G30" s="320">
        <f>ROUND(E30*F30,2)</f>
        <v/>
      </c>
      <c r="H30" s="313">
        <f>G30/$G$78</f>
        <v/>
      </c>
      <c r="I30" s="320">
        <f>ROUND(F30*Прил.10!$D$12,2)</f>
        <v/>
      </c>
      <c r="J30" s="320">
        <f>ROUND(I30*E30,2)</f>
        <v/>
      </c>
    </row>
    <row r="31" ht="25.5" customFormat="1" customHeight="1" s="332">
      <c r="A31" s="371" t="n">
        <v>15</v>
      </c>
      <c r="B31" s="226" t="inlineStr">
        <is>
          <t>91.05.08-006</t>
        </is>
      </c>
      <c r="C31" s="370" t="inlineStr">
        <is>
          <t>Краны на пневмоколесном ходу, грузоподъемность 16 т</t>
        </is>
      </c>
      <c r="D31" s="371" t="inlineStr">
        <is>
          <t>маш.-ч</t>
        </is>
      </c>
      <c r="E31" s="224" t="n">
        <v>5.52</v>
      </c>
      <c r="F31" s="373" t="n">
        <v>131.16</v>
      </c>
      <c r="G31" s="320">
        <f>ROUND(E31*F31,2)</f>
        <v/>
      </c>
      <c r="H31" s="313">
        <f>G31/$G$78</f>
        <v/>
      </c>
      <c r="I31" s="320">
        <f>ROUND(F31*Прил.10!$D$12,2)</f>
        <v/>
      </c>
      <c r="J31" s="320">
        <f>ROUND(I31*E31,2)</f>
        <v/>
      </c>
    </row>
    <row r="32" ht="14.25" customFormat="1" customHeight="1" s="332">
      <c r="A32" s="371" t="n"/>
      <c r="B32" s="371" t="n"/>
      <c r="C32" s="370" t="inlineStr">
        <is>
          <t>Итого основные машины и механизмы</t>
        </is>
      </c>
      <c r="D32" s="371" t="n"/>
      <c r="E32" s="224" t="n"/>
      <c r="F32" s="320" t="n"/>
      <c r="G32" s="320">
        <f>SUM(G19:G31)</f>
        <v/>
      </c>
      <c r="H32" s="374">
        <f>G32/G78</f>
        <v/>
      </c>
      <c r="I32" s="321" t="n"/>
      <c r="J32" s="320">
        <f>SUM(J19:J31)</f>
        <v/>
      </c>
    </row>
    <row r="33" hidden="1" outlineLevel="1" ht="25.5" customFormat="1" customHeight="1" s="332">
      <c r="A33" s="371" t="n">
        <v>16</v>
      </c>
      <c r="B33" s="226" t="inlineStr">
        <is>
          <t>91.10.05-004</t>
        </is>
      </c>
      <c r="C33" s="370" t="inlineStr">
        <is>
          <t>Трубоукладчики для труб диаметром до 400 мм, грузоподъемность 6,3 т</t>
        </is>
      </c>
      <c r="D33" s="371" t="inlineStr">
        <is>
          <t>маш.-ч</t>
        </is>
      </c>
      <c r="E33" s="224" t="n">
        <v>3.95</v>
      </c>
      <c r="F33" s="373" t="n">
        <v>160.03</v>
      </c>
      <c r="G33" s="320">
        <f>ROUND(E33*F33,2)</f>
        <v/>
      </c>
      <c r="H33" s="313">
        <f>G33/$G$78</f>
        <v/>
      </c>
      <c r="I33" s="320">
        <f>ROUND(F33*Прил.10!$D$12,2)</f>
        <v/>
      </c>
      <c r="J33" s="320">
        <f>ROUND(I33*E33,2)</f>
        <v/>
      </c>
    </row>
    <row r="34" hidden="1" outlineLevel="1" ht="25.5" customFormat="1" customHeight="1" s="332">
      <c r="A34" s="371" t="n">
        <v>17</v>
      </c>
      <c r="B34" s="226" t="inlineStr">
        <is>
          <t>91.10.05-005</t>
        </is>
      </c>
      <c r="C34" s="370" t="inlineStr">
        <is>
          <t>Трубоукладчики для труб диаметром до 700 мм, грузоподъемность 12,5 т</t>
        </is>
      </c>
      <c r="D34" s="371" t="inlineStr">
        <is>
          <t>маш.-ч</t>
        </is>
      </c>
      <c r="E34" s="224" t="n">
        <v>3.53</v>
      </c>
      <c r="F34" s="373" t="n">
        <v>152.5</v>
      </c>
      <c r="G34" s="320">
        <f>ROUND(E34*F34,2)</f>
        <v/>
      </c>
      <c r="H34" s="313">
        <f>G34/$G$78</f>
        <v/>
      </c>
      <c r="I34" s="320">
        <f>ROUND(F34*Прил.10!$D$12,2)</f>
        <v/>
      </c>
      <c r="J34" s="320">
        <f>ROUND(I34*E34,2)</f>
        <v/>
      </c>
    </row>
    <row r="35" hidden="1" outlineLevel="1" ht="25.5" customFormat="1" customHeight="1" s="332">
      <c r="A35" s="371" t="n">
        <v>18</v>
      </c>
      <c r="B35" s="226" t="inlineStr">
        <is>
          <t>91.14.02-002</t>
        </is>
      </c>
      <c r="C35" s="370" t="inlineStr">
        <is>
          <t>Автомобили бортовые, грузоподъемность: до 8 т</t>
        </is>
      </c>
      <c r="D35" s="371" t="inlineStr">
        <is>
          <t>маш.-ч</t>
        </is>
      </c>
      <c r="E35" s="224" t="n">
        <v>5.11</v>
      </c>
      <c r="F35" s="373" t="n">
        <v>85.84</v>
      </c>
      <c r="G35" s="320">
        <f>ROUND(E35*F35,2)</f>
        <v/>
      </c>
      <c r="H35" s="313">
        <f>G35/$G$78</f>
        <v/>
      </c>
      <c r="I35" s="320">
        <f>ROUND(F35*Прил.10!$D$12,2)</f>
        <v/>
      </c>
      <c r="J35" s="320">
        <f>ROUND(I35*E35,2)</f>
        <v/>
      </c>
    </row>
    <row r="36" hidden="1" outlineLevel="1" ht="14.25" customFormat="1" customHeight="1" s="332">
      <c r="A36" s="371" t="n">
        <v>19</v>
      </c>
      <c r="B36" s="226" t="inlineStr">
        <is>
          <t>91.21.18-011</t>
        </is>
      </c>
      <c r="C36" s="370" t="inlineStr">
        <is>
          <t>Маслоподогреватели</t>
        </is>
      </c>
      <c r="D36" s="371" t="inlineStr">
        <is>
          <t>маш.-ч</t>
        </is>
      </c>
      <c r="E36" s="224" t="n">
        <v>9.279999999999999</v>
      </c>
      <c r="F36" s="373" t="n">
        <v>38.87</v>
      </c>
      <c r="G36" s="320">
        <f>ROUND(E36*F36,2)</f>
        <v/>
      </c>
      <c r="H36" s="313">
        <f>G36/$G$78</f>
        <v/>
      </c>
      <c r="I36" s="320">
        <f>ROUND(F36*Прил.10!$D$12,2)</f>
        <v/>
      </c>
      <c r="J36" s="320">
        <f>ROUND(I36*E36,2)</f>
        <v/>
      </c>
    </row>
    <row r="37" hidden="1" outlineLevel="1" ht="14.25" customFormat="1" customHeight="1" s="332">
      <c r="A37" s="371" t="n">
        <v>20</v>
      </c>
      <c r="B37" s="226" t="inlineStr">
        <is>
          <t>91.07.08-011</t>
        </is>
      </c>
      <c r="C37" s="370" t="inlineStr">
        <is>
          <t>Глиномешалки, 4 м3</t>
        </is>
      </c>
      <c r="D37" s="371" t="inlineStr">
        <is>
          <t>маш.-ч</t>
        </is>
      </c>
      <c r="E37" s="224" t="n">
        <v>13.61</v>
      </c>
      <c r="F37" s="373" t="n">
        <v>26.5</v>
      </c>
      <c r="G37" s="320">
        <f>ROUND(E37*F37,2)</f>
        <v/>
      </c>
      <c r="H37" s="313">
        <f>G37/$G$78</f>
        <v/>
      </c>
      <c r="I37" s="320">
        <f>ROUND(F37*Прил.10!$D$12,2)</f>
        <v/>
      </c>
      <c r="J37" s="320">
        <f>ROUND(I37*E37,2)</f>
        <v/>
      </c>
    </row>
    <row r="38" hidden="1" outlineLevel="1" ht="14.25" customFormat="1" customHeight="1" s="332">
      <c r="A38" s="371" t="n">
        <v>21</v>
      </c>
      <c r="B38" s="226" t="inlineStr">
        <is>
          <t>91.21.22-447</t>
        </is>
      </c>
      <c r="C38" s="370" t="inlineStr">
        <is>
          <t>Установки электрометаллизационные</t>
        </is>
      </c>
      <c r="D38" s="371" t="inlineStr">
        <is>
          <t>маш.-ч</t>
        </is>
      </c>
      <c r="E38" s="224" t="n">
        <v>4.51</v>
      </c>
      <c r="F38" s="373" t="n">
        <v>74.23999999999999</v>
      </c>
      <c r="G38" s="320">
        <f>ROUND(E38*F38,2)</f>
        <v/>
      </c>
      <c r="H38" s="313">
        <f>G38/$G$78</f>
        <v/>
      </c>
      <c r="I38" s="320">
        <f>ROUND(F38*Прил.10!$D$12,2)</f>
        <v/>
      </c>
      <c r="J38" s="320">
        <f>ROUND(I38*E38,2)</f>
        <v/>
      </c>
    </row>
    <row r="39" hidden="1" outlineLevel="1" ht="38.25" customFormat="1" customHeight="1" s="332">
      <c r="A39" s="371" t="n">
        <v>22</v>
      </c>
      <c r="B39" s="226" t="inlineStr">
        <is>
          <t>91.19.06-011</t>
        </is>
      </c>
      <c r="C39" s="370" t="inlineStr">
        <is>
          <t>Насосы грязевые, подача 23,4-65,3 м3/ч, давление нагнетания 15,7-5,88 МПа (160-60 кгс/см2)</t>
        </is>
      </c>
      <c r="D39" s="371" t="inlineStr">
        <is>
          <t>маш.-ч</t>
        </is>
      </c>
      <c r="E39" s="224" t="n">
        <v>7.56</v>
      </c>
      <c r="F39" s="373" t="n">
        <v>32.71</v>
      </c>
      <c r="G39" s="320">
        <f>ROUND(E39*F39,2)</f>
        <v/>
      </c>
      <c r="H39" s="313">
        <f>G39/$G$78</f>
        <v/>
      </c>
      <c r="I39" s="320">
        <f>ROUND(F39*Прил.10!$D$12,2)</f>
        <v/>
      </c>
      <c r="J39" s="320">
        <f>ROUND(I39*E39,2)</f>
        <v/>
      </c>
    </row>
    <row r="40" hidden="1" outlineLevel="1" ht="25.5" customFormat="1" customHeight="1" s="332">
      <c r="A40" s="371" t="n">
        <v>23</v>
      </c>
      <c r="B40" s="226" t="inlineStr">
        <is>
          <t>91.17.04-171</t>
        </is>
      </c>
      <c r="C40" s="370" t="inlineStr">
        <is>
          <t>Преобразователи сварочные номинальным сварочным током 315-500 А</t>
        </is>
      </c>
      <c r="D40" s="371" t="inlineStr">
        <is>
          <t>маш.-ч</t>
        </is>
      </c>
      <c r="E40" s="224" t="n">
        <v>16.13</v>
      </c>
      <c r="F40" s="373" t="n">
        <v>12.31</v>
      </c>
      <c r="G40" s="320">
        <f>ROUND(E40*F40,2)</f>
        <v/>
      </c>
      <c r="H40" s="313">
        <f>G40/$G$78</f>
        <v/>
      </c>
      <c r="I40" s="320">
        <f>ROUND(F40*Прил.10!$D$12,2)</f>
        <v/>
      </c>
      <c r="J40" s="320">
        <f>ROUND(I40*E40,2)</f>
        <v/>
      </c>
    </row>
    <row r="41" hidden="1" outlineLevel="1" ht="14.25" customFormat="1" customHeight="1" s="332">
      <c r="A41" s="371" t="n">
        <v>24</v>
      </c>
      <c r="B41" s="226" t="inlineStr">
        <is>
          <t>91.01.01-036</t>
        </is>
      </c>
      <c r="C41" s="370" t="inlineStr">
        <is>
          <t>Бульдозеры, мощность 96 кВт (130 л.с.)</t>
        </is>
      </c>
      <c r="D41" s="371" t="inlineStr">
        <is>
          <t>маш.-ч</t>
        </is>
      </c>
      <c r="E41" s="224" t="n">
        <v>2.06</v>
      </c>
      <c r="F41" s="373" t="n">
        <v>94.05</v>
      </c>
      <c r="G41" s="320">
        <f>ROUND(E41*F41,2)</f>
        <v/>
      </c>
      <c r="H41" s="313">
        <f>G41/$G$78</f>
        <v/>
      </c>
      <c r="I41" s="320">
        <f>ROUND(F41*Прил.10!$D$12,2)</f>
        <v/>
      </c>
      <c r="J41" s="320">
        <f>ROUND(I41*E41,2)</f>
        <v/>
      </c>
    </row>
    <row r="42" hidden="1" outlineLevel="1" ht="38.25" customFormat="1" customHeight="1" s="332">
      <c r="A42" s="371" t="n">
        <v>25</v>
      </c>
      <c r="B42" s="226" t="inlineStr">
        <is>
          <t>91.06.06-048</t>
        </is>
      </c>
      <c r="C42" s="370" t="inlineStr">
        <is>
          <t>Подъемники одномачтовые, грузоподъемность до 500 кг, высота подъема 45 м</t>
        </is>
      </c>
      <c r="D42" s="371" t="inlineStr">
        <is>
          <t>маш.-ч</t>
        </is>
      </c>
      <c r="E42" s="224" t="n">
        <v>6.16</v>
      </c>
      <c r="F42" s="373" t="n">
        <v>31.26</v>
      </c>
      <c r="G42" s="320">
        <f>ROUND(E42*F42,2)</f>
        <v/>
      </c>
      <c r="H42" s="313">
        <f>G42/$G$78</f>
        <v/>
      </c>
      <c r="I42" s="320">
        <f>ROUND(F42*Прил.10!$D$12,2)</f>
        <v/>
      </c>
      <c r="J42" s="320">
        <f>ROUND(I42*E42,2)</f>
        <v/>
      </c>
    </row>
    <row r="43" hidden="1" outlineLevel="1" ht="25.5" customFormat="1" customHeight="1" s="332">
      <c r="A43" s="371" t="n">
        <v>26</v>
      </c>
      <c r="B43" s="226" t="inlineStr">
        <is>
          <t>91.06.06-042</t>
        </is>
      </c>
      <c r="C43" s="370" t="inlineStr">
        <is>
          <t>Подъемники гидравлические, высота подъема 10 м</t>
        </is>
      </c>
      <c r="D43" s="371" t="inlineStr">
        <is>
          <t>маш.-ч</t>
        </is>
      </c>
      <c r="E43" s="224" t="n">
        <v>6.18</v>
      </c>
      <c r="F43" s="373" t="n">
        <v>29.6</v>
      </c>
      <c r="G43" s="320">
        <f>ROUND(E43*F43,2)</f>
        <v/>
      </c>
      <c r="H43" s="313">
        <f>G43/$G$78</f>
        <v/>
      </c>
      <c r="I43" s="320">
        <f>ROUND(F43*Прил.10!$D$12,2)</f>
        <v/>
      </c>
      <c r="J43" s="320">
        <f>ROUND(I43*E43,2)</f>
        <v/>
      </c>
    </row>
    <row r="44" hidden="1" outlineLevel="1" ht="14.25" customFormat="1" customHeight="1" s="332">
      <c r="A44" s="371" t="n">
        <v>27</v>
      </c>
      <c r="B44" s="226" t="inlineStr">
        <is>
          <t>91.13.01-038</t>
        </is>
      </c>
      <c r="C44" s="370" t="inlineStr">
        <is>
          <t>Машины поливомоечные 6000 л</t>
        </is>
      </c>
      <c r="D44" s="371" t="inlineStr">
        <is>
          <t>маш.-ч</t>
        </is>
      </c>
      <c r="E44" s="224" t="n">
        <v>1.18</v>
      </c>
      <c r="F44" s="373" t="n">
        <v>110</v>
      </c>
      <c r="G44" s="320">
        <f>ROUND(E44*F44,2)</f>
        <v/>
      </c>
      <c r="H44" s="313">
        <f>G44/$G$78</f>
        <v/>
      </c>
      <c r="I44" s="320">
        <f>ROUND(F44*Прил.10!$D$12,2)</f>
        <v/>
      </c>
      <c r="J44" s="320">
        <f>ROUND(I44*E44,2)</f>
        <v/>
      </c>
    </row>
    <row r="45" hidden="1" outlineLevel="1" ht="25.5" customFormat="1" customHeight="1" s="332">
      <c r="A45" s="371" t="n">
        <v>28</v>
      </c>
      <c r="B45" s="226" t="inlineStr">
        <is>
          <t>91.17.04-233</t>
        </is>
      </c>
      <c r="C45" s="370" t="inlineStr">
        <is>
          <t>Установки для сварки ручной дуговой (постоянного тока)</t>
        </is>
      </c>
      <c r="D45" s="371" t="inlineStr">
        <is>
          <t>маш.-ч</t>
        </is>
      </c>
      <c r="E45" s="224" t="n">
        <v>15.01</v>
      </c>
      <c r="F45" s="373" t="n">
        <v>8.1</v>
      </c>
      <c r="G45" s="320">
        <f>ROUND(E45*F45,2)</f>
        <v/>
      </c>
      <c r="H45" s="313">
        <f>G45/$G$78</f>
        <v/>
      </c>
      <c r="I45" s="320">
        <f>ROUND(F45*Прил.10!$D$12,2)</f>
        <v/>
      </c>
      <c r="J45" s="320">
        <f>ROUND(I45*E45,2)</f>
        <v/>
      </c>
    </row>
    <row r="46" hidden="1" outlineLevel="1" ht="14.25" customFormat="1" customHeight="1" s="332">
      <c r="A46" s="371" t="n">
        <v>29</v>
      </c>
      <c r="B46" s="226" t="inlineStr">
        <is>
          <t>91.05.01-017</t>
        </is>
      </c>
      <c r="C46" s="370" t="inlineStr">
        <is>
          <t>Краны башенные, грузоподъемность 8 т</t>
        </is>
      </c>
      <c r="D46" s="371" t="inlineStr">
        <is>
          <t>маш.-ч</t>
        </is>
      </c>
      <c r="E46" s="224" t="n">
        <v>1.37</v>
      </c>
      <c r="F46" s="373" t="n">
        <v>86.40000000000001</v>
      </c>
      <c r="G46" s="320">
        <f>ROUND(E46*F46,2)</f>
        <v/>
      </c>
      <c r="H46" s="313">
        <f>G46/$G$78</f>
        <v/>
      </c>
      <c r="I46" s="320">
        <f>ROUND(F46*Прил.10!$D$12,2)</f>
        <v/>
      </c>
      <c r="J46" s="320">
        <f>ROUND(I46*E46,2)</f>
        <v/>
      </c>
    </row>
    <row r="47" hidden="1" outlineLevel="1" ht="14.25" customFormat="1" customHeight="1" s="332">
      <c r="A47" s="371" t="n">
        <v>30</v>
      </c>
      <c r="B47" s="226" t="inlineStr">
        <is>
          <t>91.06.05-011</t>
        </is>
      </c>
      <c r="C47" s="370" t="inlineStr">
        <is>
          <t>Погрузчики, грузоподъемность 5 т</t>
        </is>
      </c>
      <c r="D47" s="371" t="inlineStr">
        <is>
          <t>маш.-ч</t>
        </is>
      </c>
      <c r="E47" s="224" t="n">
        <v>1.19</v>
      </c>
      <c r="F47" s="373" t="n">
        <v>89.98999999999999</v>
      </c>
      <c r="G47" s="320">
        <f>ROUND(E47*F47,2)</f>
        <v/>
      </c>
      <c r="H47" s="313">
        <f>G47/$G$78</f>
        <v/>
      </c>
      <c r="I47" s="320">
        <f>ROUND(F47*Прил.10!$D$12,2)</f>
        <v/>
      </c>
      <c r="J47" s="320">
        <f>ROUND(I47*E47,2)</f>
        <v/>
      </c>
    </row>
    <row r="48" hidden="1" outlineLevel="1" ht="38.25" customFormat="1" customHeight="1" s="332">
      <c r="A48" s="371" t="n">
        <v>31</v>
      </c>
      <c r="B48" s="226" t="inlineStr">
        <is>
          <t>91.19.04-004</t>
        </is>
      </c>
      <c r="C48" s="370" t="inlineStr">
        <is>
          <t>Насосы для нагнетания воды, содержащей твердые частицы, подача 45 м3/ч, напор до 55 м</t>
        </is>
      </c>
      <c r="D48" s="371" t="inlineStr">
        <is>
          <t>маш.-ч</t>
        </is>
      </c>
      <c r="E48" s="224" t="n">
        <v>7.94</v>
      </c>
      <c r="F48" s="373" t="n">
        <v>9.73</v>
      </c>
      <c r="G48" s="320">
        <f>ROUND(E48*F48,2)</f>
        <v/>
      </c>
      <c r="H48" s="313">
        <f>G48/$G$78</f>
        <v/>
      </c>
      <c r="I48" s="320">
        <f>ROUND(F48*Прил.10!$D$12,2)</f>
        <v/>
      </c>
      <c r="J48" s="320">
        <f>ROUND(I48*E48,2)</f>
        <v/>
      </c>
    </row>
    <row r="49" hidden="1" outlineLevel="1" ht="14.25" customFormat="1" customHeight="1" s="332">
      <c r="A49" s="371" t="n">
        <v>32</v>
      </c>
      <c r="B49" s="226" t="inlineStr">
        <is>
          <t>91.01.01-035</t>
        </is>
      </c>
      <c r="C49" s="370" t="inlineStr">
        <is>
          <t>Бульдозеры, мощность 79 кВт (108 л.с.)</t>
        </is>
      </c>
      <c r="D49" s="371" t="inlineStr">
        <is>
          <t>маш.-ч</t>
        </is>
      </c>
      <c r="E49" s="224" t="n">
        <v>0.78</v>
      </c>
      <c r="F49" s="373" t="n">
        <v>79.06999999999999</v>
      </c>
      <c r="G49" s="320">
        <f>ROUND(E49*F49,2)</f>
        <v/>
      </c>
      <c r="H49" s="313">
        <f>G49/$G$78</f>
        <v/>
      </c>
      <c r="I49" s="320">
        <f>ROUND(F49*Прил.10!$D$12,2)</f>
        <v/>
      </c>
      <c r="J49" s="320">
        <f>ROUND(I49*E49,2)</f>
        <v/>
      </c>
    </row>
    <row r="50" hidden="1" outlineLevel="1" ht="14.25" customFormat="1" customHeight="1" s="332">
      <c r="A50" s="371" t="n">
        <v>33</v>
      </c>
      <c r="B50" s="226" t="inlineStr">
        <is>
          <t>91.21.22-438</t>
        </is>
      </c>
      <c r="C50" s="370" t="inlineStr">
        <is>
          <t>Установки передвижные цеолитовые</t>
        </is>
      </c>
      <c r="D50" s="371" t="inlineStr">
        <is>
          <t>маш.-ч</t>
        </is>
      </c>
      <c r="E50" s="224" t="n">
        <v>1.53</v>
      </c>
      <c r="F50" s="373" t="n">
        <v>38.65</v>
      </c>
      <c r="G50" s="320">
        <f>ROUND(E50*F50,2)</f>
        <v/>
      </c>
      <c r="H50" s="313">
        <f>G50/$G$78</f>
        <v/>
      </c>
      <c r="I50" s="320">
        <f>ROUND(F50*Прил.10!$D$12,2)</f>
        <v/>
      </c>
      <c r="J50" s="320">
        <f>ROUND(I50*E50,2)</f>
        <v/>
      </c>
    </row>
    <row r="51" hidden="1" outlineLevel="1" ht="25.5" customFormat="1" customHeight="1" s="332">
      <c r="A51" s="371" t="n">
        <v>34</v>
      </c>
      <c r="B51" s="226" t="inlineStr">
        <is>
          <t>91.06.01-003</t>
        </is>
      </c>
      <c r="C51" s="370" t="inlineStr">
        <is>
          <t>Домкраты гидравлические, грузоподъемность 63-100 т</t>
        </is>
      </c>
      <c r="D51" s="371" t="inlineStr">
        <is>
          <t>маш.-ч</t>
        </is>
      </c>
      <c r="E51" s="224" t="n">
        <v>60.35</v>
      </c>
      <c r="F51" s="373" t="n">
        <v>0.9</v>
      </c>
      <c r="G51" s="320">
        <f>ROUND(E51*F51,2)</f>
        <v/>
      </c>
      <c r="H51" s="313">
        <f>G51/$G$78</f>
        <v/>
      </c>
      <c r="I51" s="320">
        <f>ROUND(F51*Прил.10!$D$12,2)</f>
        <v/>
      </c>
      <c r="J51" s="320">
        <f>ROUND(I51*E51,2)</f>
        <v/>
      </c>
    </row>
    <row r="52" hidden="1" outlineLevel="1" ht="25.5" customFormat="1" customHeight="1" s="332">
      <c r="A52" s="371" t="n">
        <v>35</v>
      </c>
      <c r="B52" s="226" t="inlineStr">
        <is>
          <t>91.08.09-023</t>
        </is>
      </c>
      <c r="C52" s="370" t="inlineStr">
        <is>
          <t>Трамбовки пневматические при работе от передвижных компрессорных станций</t>
        </is>
      </c>
      <c r="D52" s="371" t="inlineStr">
        <is>
          <t>маш.-ч</t>
        </is>
      </c>
      <c r="E52" s="224" t="n">
        <v>89.13</v>
      </c>
      <c r="F52" s="373" t="n">
        <v>0.55</v>
      </c>
      <c r="G52" s="320">
        <f>ROUND(E52*F52,2)</f>
        <v/>
      </c>
      <c r="H52" s="313">
        <f>G52/$G$78</f>
        <v/>
      </c>
      <c r="I52" s="320">
        <f>ROUND(F52*Прил.10!$D$12,2)</f>
        <v/>
      </c>
      <c r="J52" s="320">
        <f>ROUND(I52*E52,2)</f>
        <v/>
      </c>
    </row>
    <row r="53" hidden="1" outlineLevel="1" ht="63.75" customFormat="1" customHeight="1" s="332">
      <c r="A53" s="371" t="n">
        <v>36</v>
      </c>
      <c r="B53" s="226" t="inlineStr">
        <is>
          <t>91.10.09-012</t>
        </is>
      </c>
      <c r="C53" s="370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71" t="inlineStr">
        <is>
          <t>маш.-ч</t>
        </is>
      </c>
      <c r="E53" s="224" t="n">
        <v>1.86</v>
      </c>
      <c r="F53" s="373" t="n">
        <v>26.32</v>
      </c>
      <c r="G53" s="320">
        <f>ROUND(E53*F53,2)</f>
        <v/>
      </c>
      <c r="H53" s="313">
        <f>G53/$G$78</f>
        <v/>
      </c>
      <c r="I53" s="320">
        <f>ROUND(F53*Прил.10!$D$12,2)</f>
        <v/>
      </c>
      <c r="J53" s="320">
        <f>ROUND(I53*E53,2)</f>
        <v/>
      </c>
    </row>
    <row r="54" hidden="1" outlineLevel="1" ht="38.25" customFormat="1" customHeight="1" s="332">
      <c r="A54" s="371" t="n">
        <v>37</v>
      </c>
      <c r="B54" s="226" t="inlineStr">
        <is>
          <t>91.17.04-036</t>
        </is>
      </c>
      <c r="C54" s="370" t="inlineStr">
        <is>
          <t>Агрегаты сварочные передвижные с дизельным двигателем, номинальный сварочный ток 250-400 А</t>
        </is>
      </c>
      <c r="D54" s="371" t="inlineStr">
        <is>
          <t>маш.-ч</t>
        </is>
      </c>
      <c r="E54" s="224" t="n">
        <v>2.78</v>
      </c>
      <c r="F54" s="373" t="n">
        <v>14</v>
      </c>
      <c r="G54" s="320">
        <f>ROUND(E54*F54,2)</f>
        <v/>
      </c>
      <c r="H54" s="313">
        <f>G54/$G$78</f>
        <v/>
      </c>
      <c r="I54" s="320">
        <f>ROUND(F54*Прил.10!$D$12,2)</f>
        <v/>
      </c>
      <c r="J54" s="320">
        <f>ROUND(I54*E54,2)</f>
        <v/>
      </c>
    </row>
    <row r="55" hidden="1" outlineLevel="1" ht="14.25" customFormat="1" customHeight="1" s="332">
      <c r="A55" s="371" t="n">
        <v>38</v>
      </c>
      <c r="B55" s="226" t="inlineStr">
        <is>
          <t>91.14.04-001</t>
        </is>
      </c>
      <c r="C55" s="370" t="inlineStr">
        <is>
          <t>Тягачи седельные, грузоподъемность 12 т</t>
        </is>
      </c>
      <c r="D55" s="371" t="inlineStr">
        <is>
          <t>маш.-ч</t>
        </is>
      </c>
      <c r="E55" s="224" t="n">
        <v>0.36</v>
      </c>
      <c r="F55" s="373" t="n">
        <v>102.84</v>
      </c>
      <c r="G55" s="320">
        <f>ROUND(E55*F55,2)</f>
        <v/>
      </c>
      <c r="H55" s="313">
        <f>G55/$G$78</f>
        <v/>
      </c>
      <c r="I55" s="320">
        <f>ROUND(F55*Прил.10!$D$12,2)</f>
        <v/>
      </c>
      <c r="J55" s="320">
        <f>ROUND(I55*E55,2)</f>
        <v/>
      </c>
    </row>
    <row r="56" hidden="1" outlineLevel="1" ht="25.5" customFormat="1" customHeight="1" s="332">
      <c r="A56" s="371" t="n">
        <v>39</v>
      </c>
      <c r="B56" s="226" t="inlineStr">
        <is>
          <t>91.15.03-014</t>
        </is>
      </c>
      <c r="C56" s="370" t="inlineStr">
        <is>
          <t>Тракторы на пневмоколесном ходу, мощность 59 кВт (80 л.с.)</t>
        </is>
      </c>
      <c r="D56" s="371" t="inlineStr">
        <is>
          <t>маш.-ч</t>
        </is>
      </c>
      <c r="E56" s="224" t="n">
        <v>0.47</v>
      </c>
      <c r="F56" s="373" t="n">
        <v>74.61</v>
      </c>
      <c r="G56" s="320">
        <f>ROUND(E56*F56,2)</f>
        <v/>
      </c>
      <c r="H56" s="313">
        <f>G56/$G$78</f>
        <v/>
      </c>
      <c r="I56" s="320">
        <f>ROUND(F56*Прил.10!$D$12,2)</f>
        <v/>
      </c>
      <c r="J56" s="320">
        <f>ROUND(I56*E56,2)</f>
        <v/>
      </c>
    </row>
    <row r="57" hidden="1" outlineLevel="1" ht="38.25" customFormat="1" customHeight="1" s="332">
      <c r="A57" s="371" t="n">
        <v>40</v>
      </c>
      <c r="B57" s="226" t="inlineStr">
        <is>
          <t>91.06.05-057</t>
        </is>
      </c>
      <c r="C57" s="370" t="inlineStr">
        <is>
          <t>Погрузчики одноковшовые универсальные фронтальные пневмоколесные, грузоподъемность 3 т</t>
        </is>
      </c>
      <c r="D57" s="371" t="inlineStr">
        <is>
          <t>маш.-ч</t>
        </is>
      </c>
      <c r="E57" s="224" t="n">
        <v>0.35</v>
      </c>
      <c r="F57" s="373" t="n">
        <v>90.40000000000001</v>
      </c>
      <c r="G57" s="320">
        <f>ROUND(E57*F57,2)</f>
        <v/>
      </c>
      <c r="H57" s="313">
        <f>G57/$G$78</f>
        <v/>
      </c>
      <c r="I57" s="320">
        <f>ROUND(F57*Прил.10!$D$12,2)</f>
        <v/>
      </c>
      <c r="J57" s="320">
        <f>ROUND(I57*E57,2)</f>
        <v/>
      </c>
    </row>
    <row r="58" hidden="1" outlineLevel="1" ht="14.25" customFormat="1" customHeight="1" s="332">
      <c r="A58" s="371" t="n">
        <v>41</v>
      </c>
      <c r="B58" s="226" t="inlineStr">
        <is>
          <t>91.07.04-002</t>
        </is>
      </c>
      <c r="C58" s="370" t="inlineStr">
        <is>
          <t>Вибраторы поверхностные</t>
        </is>
      </c>
      <c r="D58" s="371" t="inlineStr">
        <is>
          <t>маш.-ч</t>
        </is>
      </c>
      <c r="E58" s="224" t="n">
        <v>61.45</v>
      </c>
      <c r="F58" s="373" t="n">
        <v>0.5</v>
      </c>
      <c r="G58" s="320">
        <f>ROUND(E58*F58,2)</f>
        <v/>
      </c>
      <c r="H58" s="313">
        <f>G58/$G$78</f>
        <v/>
      </c>
      <c r="I58" s="320">
        <f>ROUND(F58*Прил.10!$D$12,2)</f>
        <v/>
      </c>
      <c r="J58" s="320">
        <f>ROUND(I58*E58,2)</f>
        <v/>
      </c>
    </row>
    <row r="59" hidden="1" outlineLevel="1" ht="38.25" customFormat="1" customHeight="1" s="332">
      <c r="A59" s="371" t="n">
        <v>42</v>
      </c>
      <c r="B59" s="226" t="inlineStr">
        <is>
          <t>91.21.01-012</t>
        </is>
      </c>
      <c r="C59" s="370" t="inlineStr">
        <is>
          <t>Агрегаты окрасочные высокого давления для окраски поверхностей конструкций, мощность 1 кВт</t>
        </is>
      </c>
      <c r="D59" s="371" t="inlineStr">
        <is>
          <t>маш.-ч</t>
        </is>
      </c>
      <c r="E59" s="224" t="n">
        <v>3.56</v>
      </c>
      <c r="F59" s="373" t="n">
        <v>6.82</v>
      </c>
      <c r="G59" s="320">
        <f>ROUND(E59*F59,2)</f>
        <v/>
      </c>
      <c r="H59" s="313">
        <f>G59/$G$78</f>
        <v/>
      </c>
      <c r="I59" s="320">
        <f>ROUND(F59*Прил.10!$D$12,2)</f>
        <v/>
      </c>
      <c r="J59" s="320">
        <f>ROUND(I59*E59,2)</f>
        <v/>
      </c>
    </row>
    <row r="60" hidden="1" outlineLevel="1" ht="14.25" customFormat="1" customHeight="1" s="332">
      <c r="A60" s="371" t="n">
        <v>43</v>
      </c>
      <c r="B60" s="226" t="inlineStr">
        <is>
          <t>91.08.04-021</t>
        </is>
      </c>
      <c r="C60" s="370" t="inlineStr">
        <is>
          <t>Котлы битумные: передвижные 400 л</t>
        </is>
      </c>
      <c r="D60" s="371" t="inlineStr">
        <is>
          <t>маш.-ч</t>
        </is>
      </c>
      <c r="E60" s="224" t="n">
        <v>0.72</v>
      </c>
      <c r="F60" s="373" t="n">
        <v>30</v>
      </c>
      <c r="G60" s="320">
        <f>ROUND(E60*F60,2)</f>
        <v/>
      </c>
      <c r="H60" s="313">
        <f>G60/$G$78</f>
        <v/>
      </c>
      <c r="I60" s="320">
        <f>ROUND(F60*Прил.10!$D$12,2)</f>
        <v/>
      </c>
      <c r="J60" s="320">
        <f>ROUND(I60*E60,2)</f>
        <v/>
      </c>
    </row>
    <row r="61" hidden="1" outlineLevel="1" ht="25.5" customFormat="1" customHeight="1" s="332">
      <c r="A61" s="371" t="n">
        <v>44</v>
      </c>
      <c r="B61" s="226" t="inlineStr">
        <is>
          <t>91.06.03-055</t>
        </is>
      </c>
      <c r="C61" s="370" t="inlineStr">
        <is>
          <t>Лебедки электрические тяговым усилием: 19,62 кН (2 т)</t>
        </is>
      </c>
      <c r="D61" s="371" t="inlineStr">
        <is>
          <t>маш.-ч</t>
        </is>
      </c>
      <c r="E61" s="224" t="n">
        <v>2.84</v>
      </c>
      <c r="F61" s="373" t="n">
        <v>6.66</v>
      </c>
      <c r="G61" s="320">
        <f>ROUND(E61*F61,2)</f>
        <v/>
      </c>
      <c r="H61" s="313">
        <f>G61/$G$78</f>
        <v/>
      </c>
      <c r="I61" s="320">
        <f>ROUND(F61*Прил.10!$D$12,2)</f>
        <v/>
      </c>
      <c r="J61" s="320">
        <f>ROUND(I61*E61,2)</f>
        <v/>
      </c>
    </row>
    <row r="62" hidden="1" outlineLevel="1" ht="25.5" customFormat="1" customHeight="1" s="332">
      <c r="A62" s="371" t="n">
        <v>45</v>
      </c>
      <c r="B62" s="226" t="inlineStr">
        <is>
          <t>91.19.10-031</t>
        </is>
      </c>
      <c r="C62" s="370" t="inlineStr">
        <is>
          <t>Станции насосные для привода гидродомкратов</t>
        </is>
      </c>
      <c r="D62" s="371" t="inlineStr">
        <is>
          <t>маш.-ч</t>
        </is>
      </c>
      <c r="E62" s="224" t="n">
        <v>6.38</v>
      </c>
      <c r="F62" s="373" t="n">
        <v>1.82</v>
      </c>
      <c r="G62" s="320">
        <f>ROUND(E62*F62,2)</f>
        <v/>
      </c>
      <c r="H62" s="313">
        <f>G62/$G$78</f>
        <v/>
      </c>
      <c r="I62" s="320">
        <f>ROUND(F62*Прил.10!$D$12,2)</f>
        <v/>
      </c>
      <c r="J62" s="320">
        <f>ROUND(I62*E62,2)</f>
        <v/>
      </c>
    </row>
    <row r="63" hidden="1" outlineLevel="1" ht="14.25" customFormat="1" customHeight="1" s="332">
      <c r="A63" s="371" t="n">
        <v>46</v>
      </c>
      <c r="B63" s="226" t="inlineStr">
        <is>
          <t>91.07.04-001</t>
        </is>
      </c>
      <c r="C63" s="370" t="inlineStr">
        <is>
          <t>Вибратор глубинный</t>
        </is>
      </c>
      <c r="D63" s="371" t="inlineStr">
        <is>
          <t>маш.-ч</t>
        </is>
      </c>
      <c r="E63" s="224" t="n">
        <v>5.79</v>
      </c>
      <c r="F63" s="373" t="n">
        <v>1.9</v>
      </c>
      <c r="G63" s="320">
        <f>ROUND(E63*F63,2)</f>
        <v/>
      </c>
      <c r="H63" s="313">
        <f>G63/$G$78</f>
        <v/>
      </c>
      <c r="I63" s="320">
        <f>ROUND(F63*Прил.10!$D$12,2)</f>
        <v/>
      </c>
      <c r="J63" s="320">
        <f>ROUND(I63*E63,2)</f>
        <v/>
      </c>
    </row>
    <row r="64" hidden="1" outlineLevel="1" ht="14.25" customFormat="1" customHeight="1" s="332">
      <c r="A64" s="371" t="n">
        <v>47</v>
      </c>
      <c r="B64" s="226" t="inlineStr">
        <is>
          <t>91.21.18-051</t>
        </is>
      </c>
      <c r="C64" s="370" t="inlineStr">
        <is>
          <t>Шкафы сушильные</t>
        </is>
      </c>
      <c r="D64" s="371" t="inlineStr">
        <is>
          <t>маш.-ч</t>
        </is>
      </c>
      <c r="E64" s="224" t="n">
        <v>3.48</v>
      </c>
      <c r="F64" s="373" t="n">
        <v>2.67</v>
      </c>
      <c r="G64" s="320">
        <f>ROUND(E64*F64,2)</f>
        <v/>
      </c>
      <c r="H64" s="313">
        <f>G64/$G$78</f>
        <v/>
      </c>
      <c r="I64" s="320">
        <f>ROUND(F64*Прил.10!$D$12,2)</f>
        <v/>
      </c>
      <c r="J64" s="320">
        <f>ROUND(I64*E64,2)</f>
        <v/>
      </c>
    </row>
    <row r="65" hidden="1" outlineLevel="1" ht="25.5" customFormat="1" customHeight="1" s="332">
      <c r="A65" s="371" t="n">
        <v>48</v>
      </c>
      <c r="B65" s="226" t="inlineStr">
        <is>
          <t>91.16.01-002</t>
        </is>
      </c>
      <c r="C65" s="370" t="inlineStr">
        <is>
          <t>Электростанции передвижные, мощность 4 кВт</t>
        </is>
      </c>
      <c r="D65" s="371" t="inlineStr">
        <is>
          <t>маш.-ч</t>
        </is>
      </c>
      <c r="E65" s="224" t="n">
        <v>0.34</v>
      </c>
      <c r="F65" s="373" t="n">
        <v>27.11</v>
      </c>
      <c r="G65" s="320">
        <f>ROUND(E65*F65,2)</f>
        <v/>
      </c>
      <c r="H65" s="313">
        <f>G65/$G$78</f>
        <v/>
      </c>
      <c r="I65" s="320">
        <f>ROUND(F65*Прил.10!$D$12,2)</f>
        <v/>
      </c>
      <c r="J65" s="320">
        <f>ROUND(I65*E65,2)</f>
        <v/>
      </c>
    </row>
    <row r="66" hidden="1" outlineLevel="1" ht="25.5" customFormat="1" customHeight="1" s="332">
      <c r="A66" s="371" t="n">
        <v>49</v>
      </c>
      <c r="B66" s="226" t="inlineStr">
        <is>
          <t>91.05.05-015</t>
        </is>
      </c>
      <c r="C66" s="370" t="inlineStr">
        <is>
          <t>Краны на автомобильном ходу, грузоподъемность 16 т</t>
        </is>
      </c>
      <c r="D66" s="371" t="inlineStr">
        <is>
          <t>маш.-ч</t>
        </is>
      </c>
      <c r="E66" s="224" t="n">
        <v>0.05</v>
      </c>
      <c r="F66" s="373" t="n">
        <v>115.4</v>
      </c>
      <c r="G66" s="320">
        <f>ROUND(E66*F66,2)</f>
        <v/>
      </c>
      <c r="H66" s="313">
        <f>G66/$G$78</f>
        <v/>
      </c>
      <c r="I66" s="320">
        <f>ROUND(F66*Прил.10!$D$12,2)</f>
        <v/>
      </c>
      <c r="J66" s="320">
        <f>ROUND(I66*E66,2)</f>
        <v/>
      </c>
    </row>
    <row r="67" hidden="1" outlineLevel="1" ht="25.5" customFormat="1" customHeight="1" s="332">
      <c r="A67" s="371" t="n">
        <v>50</v>
      </c>
      <c r="B67" s="226" t="inlineStr">
        <is>
          <t>91.14.05-011</t>
        </is>
      </c>
      <c r="C67" s="370" t="inlineStr">
        <is>
          <t>Полуприцепы общего назначения, грузоподъемность 12 т</t>
        </is>
      </c>
      <c r="D67" s="371" t="inlineStr">
        <is>
          <t>маш.-ч</t>
        </is>
      </c>
      <c r="E67" s="224" t="n">
        <v>0.36</v>
      </c>
      <c r="F67" s="373" t="n">
        <v>12</v>
      </c>
      <c r="G67" s="320">
        <f>ROUND(E67*F67,2)</f>
        <v/>
      </c>
      <c r="H67" s="313">
        <f>G67/$G$78</f>
        <v/>
      </c>
      <c r="I67" s="320">
        <f>ROUND(F67*Прил.10!$D$12,2)</f>
        <v/>
      </c>
      <c r="J67" s="320">
        <f>ROUND(I67*E67,2)</f>
        <v/>
      </c>
    </row>
    <row r="68" hidden="1" outlineLevel="1" ht="25.5" customFormat="1" customHeight="1" s="332">
      <c r="A68" s="371" t="n">
        <v>51</v>
      </c>
      <c r="B68" s="226" t="inlineStr">
        <is>
          <t>91.21.22-443</t>
        </is>
      </c>
      <c r="C68" s="370" t="inlineStr">
        <is>
          <t>Установки: для изготовления бандажей, диафрагм, пряжек</t>
        </is>
      </c>
      <c r="D68" s="371" t="inlineStr">
        <is>
          <t>маш.-ч</t>
        </is>
      </c>
      <c r="E68" s="224" t="n">
        <v>1.62</v>
      </c>
      <c r="F68" s="373" t="n">
        <v>2.16</v>
      </c>
      <c r="G68" s="320">
        <f>ROUND(E68*F68,2)</f>
        <v/>
      </c>
      <c r="H68" s="313">
        <f>G68/$G$78</f>
        <v/>
      </c>
      <c r="I68" s="320">
        <f>ROUND(F68*Прил.10!$D$12,2)</f>
        <v/>
      </c>
      <c r="J68" s="320">
        <f>ROUND(I68*E68,2)</f>
        <v/>
      </c>
    </row>
    <row r="69" hidden="1" outlineLevel="1" ht="14.25" customFormat="1" customHeight="1" s="332">
      <c r="A69" s="371" t="n">
        <v>52</v>
      </c>
      <c r="B69" s="226" t="inlineStr">
        <is>
          <t>91.08.09-025</t>
        </is>
      </c>
      <c r="C69" s="370" t="inlineStr">
        <is>
          <t>Трамбовки электрические</t>
        </is>
      </c>
      <c r="D69" s="371" t="inlineStr">
        <is>
          <t>маш.-ч</t>
        </is>
      </c>
      <c r="E69" s="224" t="n">
        <v>0.24</v>
      </c>
      <c r="F69" s="373" t="n">
        <v>6.7</v>
      </c>
      <c r="G69" s="320">
        <f>ROUND(E69*F69,2)</f>
        <v/>
      </c>
      <c r="H69" s="313">
        <f>G69/$G$78</f>
        <v/>
      </c>
      <c r="I69" s="320">
        <f>ROUND(F69*Прил.10!$D$12,2)</f>
        <v/>
      </c>
      <c r="J69" s="320">
        <f>ROUND(I69*E69,2)</f>
        <v/>
      </c>
    </row>
    <row r="70" hidden="1" outlineLevel="1" ht="25.5" customFormat="1" customHeight="1" s="332">
      <c r="A70" s="371" t="n">
        <v>53</v>
      </c>
      <c r="B70" s="226" t="inlineStr">
        <is>
          <t>91.09.02-002</t>
        </is>
      </c>
      <c r="C70" s="370" t="inlineStr">
        <is>
          <t>Вагонетки неопрокидные, вместимость до 1,5 м3</t>
        </is>
      </c>
      <c r="D70" s="371" t="inlineStr">
        <is>
          <t>маш.-ч</t>
        </is>
      </c>
      <c r="E70" s="224" t="n">
        <v>2.19</v>
      </c>
      <c r="F70" s="373" t="n">
        <v>0.5</v>
      </c>
      <c r="G70" s="320">
        <f>ROUND(E70*F70,2)</f>
        <v/>
      </c>
      <c r="H70" s="313">
        <f>G70/$G$78</f>
        <v/>
      </c>
      <c r="I70" s="320">
        <f>ROUND(F70*Прил.10!$D$12,2)</f>
        <v/>
      </c>
      <c r="J70" s="320">
        <f>ROUND(I70*E70,2)</f>
        <v/>
      </c>
    </row>
    <row r="71" hidden="1" outlineLevel="1" ht="14.25" customFormat="1" customHeight="1" s="332">
      <c r="A71" s="371" t="n">
        <v>54</v>
      </c>
      <c r="B71" s="226" t="inlineStr">
        <is>
          <t>91.17.04-042</t>
        </is>
      </c>
      <c r="C71" s="370" t="inlineStr">
        <is>
          <t>Аппарат для газовой сварки и резки</t>
        </is>
      </c>
      <c r="D71" s="371" t="inlineStr">
        <is>
          <t>маш.-ч</t>
        </is>
      </c>
      <c r="E71" s="224" t="n">
        <v>0.9</v>
      </c>
      <c r="F71" s="373" t="n">
        <v>1.2</v>
      </c>
      <c r="G71" s="320">
        <f>ROUND(E71*F71,2)</f>
        <v/>
      </c>
      <c r="H71" s="313">
        <f>G71/$G$78</f>
        <v/>
      </c>
      <c r="I71" s="320">
        <f>ROUND(F71*Прил.10!$D$12,2)</f>
        <v/>
      </c>
      <c r="J71" s="320">
        <f>ROUND(I71*E71,2)</f>
        <v/>
      </c>
    </row>
    <row r="72" hidden="1" outlineLevel="1" ht="25.5" customFormat="1" customHeight="1" s="332">
      <c r="A72" s="371" t="n">
        <v>55</v>
      </c>
      <c r="B72" s="226" t="inlineStr">
        <is>
          <t>91.21.06-011</t>
        </is>
      </c>
      <c r="C72" s="370" t="inlineStr">
        <is>
          <t xml:space="preserve">Дрель ручная электрическая, мощность 260 Вт </t>
        </is>
      </c>
      <c r="D72" s="371" t="inlineStr">
        <is>
          <t>маш.-ч</t>
        </is>
      </c>
      <c r="E72" s="224" t="n">
        <v>1.77</v>
      </c>
      <c r="F72" s="373" t="n">
        <v>0.13</v>
      </c>
      <c r="G72" s="320">
        <f>ROUND(E72*F72,2)</f>
        <v/>
      </c>
      <c r="H72" s="313">
        <f>G72/$G$78</f>
        <v/>
      </c>
      <c r="I72" s="320">
        <f>ROUND(F72*Прил.10!$D$12,2)</f>
        <v/>
      </c>
      <c r="J72" s="320">
        <f>ROUND(I72*E72,2)</f>
        <v/>
      </c>
    </row>
    <row r="73" hidden="1" outlineLevel="1" ht="25.5" customFormat="1" customHeight="1" s="332">
      <c r="A73" s="371" t="n">
        <v>56</v>
      </c>
      <c r="B73" s="226" t="inlineStr">
        <is>
          <t>91.21.15-508</t>
        </is>
      </c>
      <c r="C73" s="370" t="inlineStr">
        <is>
          <t>Пилы бензиновые отрезные дисковые, мощность до 4,8 кВт (6,5 л.с.)</t>
        </is>
      </c>
      <c r="D73" s="371" t="inlineStr">
        <is>
          <t>маш.-ч</t>
        </is>
      </c>
      <c r="E73" s="224" t="n">
        <v>0.02</v>
      </c>
      <c r="F73" s="373" t="n">
        <v>5.72</v>
      </c>
      <c r="G73" s="320">
        <f>ROUND(E73*F73,2)</f>
        <v/>
      </c>
      <c r="H73" s="313">
        <f>G73/$G$78</f>
        <v/>
      </c>
      <c r="I73" s="320">
        <f>ROUND(F73*Прил.10!$D$12,2)</f>
        <v/>
      </c>
      <c r="J73" s="320">
        <f>ROUND(I73*E73,2)</f>
        <v/>
      </c>
    </row>
    <row r="74" hidden="1" outlineLevel="1" ht="25.5" customFormat="1" customHeight="1" s="332">
      <c r="A74" s="371" t="n">
        <v>57</v>
      </c>
      <c r="B74" s="226" t="inlineStr">
        <is>
          <t>91.19.02-002</t>
        </is>
      </c>
      <c r="C74" s="370" t="inlineStr">
        <is>
          <t>Маслонасосы шестеренные, производительность 2,3 м3/час</t>
        </is>
      </c>
      <c r="D74" s="371" t="inlineStr">
        <is>
          <t>маш.-ч</t>
        </is>
      </c>
      <c r="E74" s="224" t="n">
        <v>0.09</v>
      </c>
      <c r="F74" s="373" t="n">
        <v>0.9</v>
      </c>
      <c r="G74" s="320">
        <f>ROUND(E74*F74,2)</f>
        <v/>
      </c>
      <c r="H74" s="313">
        <f>G74/$G$78</f>
        <v/>
      </c>
      <c r="I74" s="320">
        <f>ROUND(F74*Прил.10!$D$12,2)</f>
        <v/>
      </c>
      <c r="J74" s="320">
        <f>ROUND(I74*E74,2)</f>
        <v/>
      </c>
    </row>
    <row r="75" hidden="1" outlineLevel="1" ht="25.5" customFormat="1" customHeight="1" s="332">
      <c r="A75" s="371" t="n">
        <v>58</v>
      </c>
      <c r="B75" s="226" t="inlineStr">
        <is>
          <t>91.08.09-024</t>
        </is>
      </c>
      <c r="C75" s="370" t="inlineStr">
        <is>
          <t>Трамбовки пневматические при работе от стационарного компрессора</t>
        </is>
      </c>
      <c r="D75" s="371" t="inlineStr">
        <is>
          <t>маш.-ч</t>
        </is>
      </c>
      <c r="E75" s="224" t="n">
        <v>0.01</v>
      </c>
      <c r="F75" s="373" t="n">
        <v>4.91</v>
      </c>
      <c r="G75" s="320">
        <f>ROUND(E75*F75,2)</f>
        <v/>
      </c>
      <c r="H75" s="313">
        <f>G75/$G$78</f>
        <v/>
      </c>
      <c r="I75" s="320">
        <f>ROUND(F75*Прил.10!$D$12,2)</f>
        <v/>
      </c>
      <c r="J75" s="320">
        <f>ROUND(I75*E75,2)</f>
        <v/>
      </c>
    </row>
    <row r="76" hidden="1" outlineLevel="1" ht="25.5" customFormat="1" customHeight="1" s="332">
      <c r="A76" s="371" t="n">
        <v>59</v>
      </c>
      <c r="B76" s="226" t="inlineStr">
        <is>
          <t>91.06.03-060</t>
        </is>
      </c>
      <c r="C76" s="370" t="inlineStr">
        <is>
          <t>Лебедки электрические тяговым усилием до 5,79 кН (0,59 т)</t>
        </is>
      </c>
      <c r="D76" s="371" t="inlineStr">
        <is>
          <t>маш.-ч</t>
        </is>
      </c>
      <c r="E76" s="224" t="n">
        <v>0.02</v>
      </c>
      <c r="F76" s="373" t="n">
        <v>1.7</v>
      </c>
      <c r="G76" s="320">
        <f>ROUND(E76*F76,2)</f>
        <v/>
      </c>
      <c r="H76" s="313">
        <f>G76/$G$78</f>
        <v/>
      </c>
      <c r="I76" s="320">
        <f>ROUND(F76*Прил.10!$D$12,2)</f>
        <v/>
      </c>
      <c r="J76" s="320">
        <f>ROUND(I76*E76,2)</f>
        <v/>
      </c>
    </row>
    <row r="77" collapsed="1" ht="14.25" customFormat="1" customHeight="1" s="332">
      <c r="A77" s="371" t="n"/>
      <c r="B77" s="371" t="n"/>
      <c r="C77" s="370" t="inlineStr">
        <is>
          <t>Итого прочие машины и механизмы</t>
        </is>
      </c>
      <c r="D77" s="371" t="n"/>
      <c r="E77" s="372" t="n"/>
      <c r="F77" s="320" t="n"/>
      <c r="G77" s="321">
        <f>SUM(G33:G76)</f>
        <v/>
      </c>
      <c r="H77" s="313">
        <f>G77/G78</f>
        <v/>
      </c>
      <c r="I77" s="320" t="n"/>
      <c r="J77" s="320">
        <f>SUM(J33:J76)</f>
        <v/>
      </c>
    </row>
    <row r="78" ht="25.5" customFormat="1" customHeight="1" s="332">
      <c r="A78" s="371" t="n"/>
      <c r="B78" s="371" t="n"/>
      <c r="C78" s="359" t="inlineStr">
        <is>
          <t>Итого по разделу «Машины и механизмы»</t>
        </is>
      </c>
      <c r="D78" s="371" t="n"/>
      <c r="E78" s="372" t="n"/>
      <c r="F78" s="320" t="n"/>
      <c r="G78" s="320">
        <f>G77+G32</f>
        <v/>
      </c>
      <c r="H78" s="205" t="n">
        <v>1</v>
      </c>
      <c r="I78" s="206" t="n"/>
      <c r="J78" s="237">
        <f>J77+J32</f>
        <v/>
      </c>
    </row>
    <row r="79" ht="14.25" customFormat="1" customHeight="1" s="332">
      <c r="A79" s="371" t="n"/>
      <c r="B79" s="359" t="inlineStr">
        <is>
          <t>Оборудование</t>
        </is>
      </c>
      <c r="C79" s="436" t="n"/>
      <c r="D79" s="436" t="n"/>
      <c r="E79" s="436" t="n"/>
      <c r="F79" s="436" t="n"/>
      <c r="G79" s="436" t="n"/>
      <c r="H79" s="437" t="n"/>
      <c r="I79" s="211" t="n"/>
      <c r="J79" s="211" t="n"/>
    </row>
    <row r="80">
      <c r="A80" s="371" t="n"/>
      <c r="B80" s="370" t="inlineStr">
        <is>
          <t>Основное оборудование</t>
        </is>
      </c>
      <c r="C80" s="436" t="n"/>
      <c r="D80" s="436" t="n"/>
      <c r="E80" s="436" t="n"/>
      <c r="F80" s="436" t="n"/>
      <c r="G80" s="436" t="n"/>
      <c r="H80" s="437" t="n"/>
      <c r="I80" s="211" t="n"/>
      <c r="J80" s="211" t="n"/>
      <c r="K80" s="332" t="n"/>
      <c r="L80" s="332" t="n"/>
    </row>
    <row r="81" ht="26.45" customFormat="1" customHeight="1" s="332">
      <c r="A81" s="371" t="n">
        <v>60</v>
      </c>
      <c r="B81" s="371" t="inlineStr">
        <is>
          <t>БЦ.8.162</t>
        </is>
      </c>
      <c r="C81" s="370" t="inlineStr">
        <is>
          <t>Трансформатор, двухобмоточный масляный 35 кВ 50 мВА</t>
        </is>
      </c>
      <c r="D81" s="371" t="inlineStr">
        <is>
          <t>шт</t>
        </is>
      </c>
      <c r="E81" s="318" t="n">
        <v>1</v>
      </c>
      <c r="F81" s="373">
        <f>ROUND(I81/Прил.10!$D$14,2)</f>
        <v/>
      </c>
      <c r="G81" s="320">
        <f>ROUND(E81*F81,2)</f>
        <v/>
      </c>
      <c r="H81" s="313">
        <f>G81/$G$86</f>
        <v/>
      </c>
      <c r="I81" s="320" t="n">
        <v>79716981.13</v>
      </c>
      <c r="J81" s="320">
        <f>ROUND(I81*E81,2)</f>
        <v/>
      </c>
    </row>
    <row r="82">
      <c r="A82" s="371" t="n"/>
      <c r="B82" s="371" t="n"/>
      <c r="C82" s="370" t="inlineStr">
        <is>
          <t>Итого основное оборудование</t>
        </is>
      </c>
      <c r="D82" s="371" t="n"/>
      <c r="E82" s="318" t="n"/>
      <c r="F82" s="373" t="n"/>
      <c r="G82" s="320">
        <f>G81</f>
        <v/>
      </c>
      <c r="H82" s="313">
        <f>G82/$G$86</f>
        <v/>
      </c>
      <c r="I82" s="321" t="n"/>
      <c r="J82" s="320">
        <f>J81</f>
        <v/>
      </c>
      <c r="K82" s="332" t="n"/>
      <c r="L82" s="332" t="n"/>
    </row>
    <row r="83">
      <c r="A83" s="306" t="n">
        <v>61</v>
      </c>
      <c r="B83" s="371" t="inlineStr">
        <is>
          <t>БЦ.60.41</t>
        </is>
      </c>
      <c r="C83" s="370" t="inlineStr">
        <is>
          <t xml:space="preserve">Ограничитель перенапряжения 35кВ </t>
        </is>
      </c>
      <c r="D83" s="371" t="inlineStr">
        <is>
          <t>шт.</t>
        </is>
      </c>
      <c r="E83" s="318" t="n">
        <v>1</v>
      </c>
      <c r="F83" s="373">
        <f>ROUND(I83/Прил.10!$D$14,2)</f>
        <v/>
      </c>
      <c r="G83" s="320">
        <f>ROUND(E83*F83,2)</f>
        <v/>
      </c>
      <c r="H83" s="313">
        <f>G83/$G$86</f>
        <v/>
      </c>
      <c r="I83" s="320" t="n">
        <v>34170</v>
      </c>
      <c r="J83" s="320">
        <f>ROUND(I83*E83,2)</f>
        <v/>
      </c>
      <c r="K83" s="332" t="n"/>
      <c r="L83" s="332" t="n"/>
    </row>
    <row r="84" hidden="1" outlineLevel="1" ht="14.25" customFormat="1" customHeight="1" s="332">
      <c r="A84" s="371" t="n">
        <v>62</v>
      </c>
      <c r="B84" s="371" t="inlineStr">
        <is>
          <t>БЦ.60.26</t>
        </is>
      </c>
      <c r="C84" s="370" t="inlineStr">
        <is>
          <t>Ограничитель перенапряжения 10кВ</t>
        </is>
      </c>
      <c r="D84" s="371" t="inlineStr">
        <is>
          <t>шт.</t>
        </is>
      </c>
      <c r="E84" s="318" t="n">
        <v>1</v>
      </c>
      <c r="F84" s="373">
        <f>ROUND(I84/Прил.10!$D$14,2)</f>
        <v/>
      </c>
      <c r="G84" s="320">
        <f>ROUND(E84*F84,2)</f>
        <v/>
      </c>
      <c r="H84" s="313">
        <f>G84/$G$86</f>
        <v/>
      </c>
      <c r="I84" s="320" t="n">
        <v>2132.87</v>
      </c>
      <c r="J84" s="320">
        <f>ROUND(I84*E84,2)</f>
        <v/>
      </c>
    </row>
    <row r="85" collapsed="1" s="324">
      <c r="A85" s="371" t="n"/>
      <c r="B85" s="371" t="n"/>
      <c r="C85" s="370" t="inlineStr">
        <is>
          <t>Итого прочее оборудование</t>
        </is>
      </c>
      <c r="D85" s="371" t="n"/>
      <c r="E85" s="224" t="n"/>
      <c r="F85" s="373" t="n"/>
      <c r="G85" s="320">
        <f>G84</f>
        <v/>
      </c>
      <c r="H85" s="313">
        <f>G85/$G$86</f>
        <v/>
      </c>
      <c r="I85" s="321" t="n"/>
      <c r="J85" s="320">
        <f>J84</f>
        <v/>
      </c>
      <c r="K85" s="332" t="n"/>
      <c r="L85" s="332" t="n"/>
    </row>
    <row r="86">
      <c r="A86" s="371" t="n"/>
      <c r="B86" s="371" t="n"/>
      <c r="C86" s="359" t="inlineStr">
        <is>
          <t>Итого по разделу «Оборудование»</t>
        </is>
      </c>
      <c r="D86" s="371" t="n"/>
      <c r="E86" s="372" t="n"/>
      <c r="F86" s="373" t="n"/>
      <c r="G86" s="320">
        <f>G82+G85</f>
        <v/>
      </c>
      <c r="H86" s="313">
        <f>G86/$G$86</f>
        <v/>
      </c>
      <c r="I86" s="321" t="n"/>
      <c r="J86" s="320">
        <f>J85+J82</f>
        <v/>
      </c>
      <c r="K86" s="332" t="n"/>
      <c r="L86" s="332" t="n"/>
    </row>
    <row r="87" ht="25.5" customHeight="1" s="324">
      <c r="A87" s="371" t="n"/>
      <c r="B87" s="371" t="n"/>
      <c r="C87" s="370" t="inlineStr">
        <is>
          <t>в том числе технологическое оборудование</t>
        </is>
      </c>
      <c r="D87" s="371" t="n"/>
      <c r="E87" s="318" t="n"/>
      <c r="F87" s="373" t="n"/>
      <c r="G87" s="320">
        <f>'Прил.6 Расчет ОБ'!G15</f>
        <v/>
      </c>
      <c r="H87" s="374" t="n"/>
      <c r="I87" s="321" t="n"/>
      <c r="J87" s="320">
        <f>J86</f>
        <v/>
      </c>
      <c r="K87" s="332" t="n"/>
      <c r="L87" s="332" t="n"/>
    </row>
    <row r="88" ht="14.25" customFormat="1" customHeight="1" s="332">
      <c r="A88" s="371" t="n"/>
      <c r="B88" s="359" t="inlineStr">
        <is>
          <t>Материалы</t>
        </is>
      </c>
      <c r="C88" s="436" t="n"/>
      <c r="D88" s="436" t="n"/>
      <c r="E88" s="436" t="n"/>
      <c r="F88" s="436" t="n"/>
      <c r="G88" s="436" t="n"/>
      <c r="H88" s="437" t="n"/>
      <c r="I88" s="211" t="n"/>
      <c r="J88" s="211" t="n"/>
    </row>
    <row r="89" ht="14.25" customFormat="1" customHeight="1" s="332">
      <c r="A89" s="366" t="n"/>
      <c r="B89" s="365" t="inlineStr">
        <is>
          <t>Основные материалы</t>
        </is>
      </c>
      <c r="C89" s="442" t="n"/>
      <c r="D89" s="442" t="n"/>
      <c r="E89" s="442" t="n"/>
      <c r="F89" s="442" t="n"/>
      <c r="G89" s="442" t="n"/>
      <c r="H89" s="443" t="n"/>
      <c r="I89" s="231" t="n"/>
      <c r="J89" s="231" t="n"/>
    </row>
    <row r="90" ht="51" customFormat="1" customHeight="1" s="332">
      <c r="A90" s="371" t="n">
        <v>63</v>
      </c>
      <c r="B90" s="371" t="inlineStr">
        <is>
          <t>07.5.01.01-0013</t>
        </is>
      </c>
      <c r="C90" s="370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71" t="inlineStr">
        <is>
          <t>т</t>
        </is>
      </c>
      <c r="E90" s="318" t="n">
        <v>4.58</v>
      </c>
      <c r="F90" s="373" t="n">
        <v>10093.5</v>
      </c>
      <c r="G90" s="320">
        <f>ROUND(E90*F90,2)</f>
        <v/>
      </c>
      <c r="H90" s="313">
        <f>G90/$G$279</f>
        <v/>
      </c>
      <c r="I90" s="320">
        <f>ROUND(F90*Прил.10!$D$13,2)</f>
        <v/>
      </c>
      <c r="J90" s="320">
        <f>ROUND(I90*E90,2)</f>
        <v/>
      </c>
    </row>
    <row r="91" ht="14.25" customFormat="1" customHeight="1" s="332">
      <c r="A91" s="371" t="n">
        <v>64</v>
      </c>
      <c r="B91" s="371" t="inlineStr">
        <is>
          <t>05.1.05.16-0011</t>
        </is>
      </c>
      <c r="C91" s="370" t="inlineStr">
        <is>
          <t>Сваи железобетонные</t>
        </is>
      </c>
      <c r="D91" s="371" t="inlineStr">
        <is>
          <t>м3</t>
        </is>
      </c>
      <c r="E91" s="318" t="n">
        <v>7.416</v>
      </c>
      <c r="F91" s="373" t="n">
        <v>1954.9</v>
      </c>
      <c r="G91" s="320">
        <f>ROUND(E91*F91,2)</f>
        <v/>
      </c>
      <c r="H91" s="313">
        <f>G91/$G$279</f>
        <v/>
      </c>
      <c r="I91" s="320">
        <f>ROUND(F91*Прил.10!$D$13,2)</f>
        <v/>
      </c>
      <c r="J91" s="320">
        <f>ROUND(I91*E91,2)</f>
        <v/>
      </c>
    </row>
    <row r="92" ht="14.25" customFormat="1" customHeight="1" s="332">
      <c r="A92" s="371" t="n">
        <v>65</v>
      </c>
      <c r="B92" s="371" t="inlineStr">
        <is>
          <t>02.2.01.02-1099</t>
        </is>
      </c>
      <c r="C92" s="370" t="inlineStr">
        <is>
          <t>Гравий М 600, фракция 20-40 мм</t>
        </is>
      </c>
      <c r="D92" s="371" t="inlineStr">
        <is>
          <t>м3</t>
        </is>
      </c>
      <c r="E92" s="318" t="n">
        <v>74.23999999999999</v>
      </c>
      <c r="F92" s="373" t="n">
        <v>173</v>
      </c>
      <c r="G92" s="320">
        <f>ROUND(E92*F92,2)</f>
        <v/>
      </c>
      <c r="H92" s="313">
        <f>G92/$G$279</f>
        <v/>
      </c>
      <c r="I92" s="320">
        <f>ROUND(F92*Прил.10!$D$13,2)</f>
        <v/>
      </c>
      <c r="J92" s="320">
        <f>ROUND(I92*E92,2)</f>
        <v/>
      </c>
    </row>
    <row r="93" ht="38.25" customFormat="1" customHeight="1" s="332">
      <c r="A93" s="371" t="n">
        <v>66</v>
      </c>
      <c r="B93" s="371" t="inlineStr">
        <is>
          <t>04.1.02.05-0077</t>
        </is>
      </c>
      <c r="C93" s="370" t="inlineStr">
        <is>
          <t>Смеси бетонные тяжелого бетона (БСТ), крупность заполнителя более 40 мм, класс В15 (М200)</t>
        </is>
      </c>
      <c r="D93" s="371" t="inlineStr">
        <is>
          <t>м3</t>
        </is>
      </c>
      <c r="E93" s="318" t="n">
        <v>20.4</v>
      </c>
      <c r="F93" s="373" t="n">
        <v>600</v>
      </c>
      <c r="G93" s="320">
        <f>ROUND(E93*F93,2)</f>
        <v/>
      </c>
      <c r="H93" s="313">
        <f>G93/$G$279</f>
        <v/>
      </c>
      <c r="I93" s="320">
        <f>ROUND(F93*Прил.10!$D$13,2)</f>
        <v/>
      </c>
      <c r="J93" s="320">
        <f>ROUND(I93*E93,2)</f>
        <v/>
      </c>
    </row>
    <row r="94" ht="25.5" customFormat="1" customHeight="1" s="332">
      <c r="A94" s="371" t="n">
        <v>67</v>
      </c>
      <c r="B94" s="371" t="inlineStr">
        <is>
          <t>05.1.05.16-0221</t>
        </is>
      </c>
      <c r="C94" s="370" t="inlineStr">
        <is>
          <t>Фундаменты сборные железобетонные ВЛ и ОРУ</t>
        </is>
      </c>
      <c r="D94" s="371" t="inlineStr">
        <is>
          <t>м3</t>
        </is>
      </c>
      <c r="E94" s="318" t="n">
        <v>5.05</v>
      </c>
      <c r="F94" s="373" t="n">
        <v>1597.37</v>
      </c>
      <c r="G94" s="320">
        <f>ROUND(E94*F94,2)</f>
        <v/>
      </c>
      <c r="H94" s="313">
        <f>G94/$G$279</f>
        <v/>
      </c>
      <c r="I94" s="320">
        <f>ROUND(F94*Прил.10!$D$13,2)</f>
        <v/>
      </c>
      <c r="J94" s="320">
        <f>ROUND(I94*E94,2)</f>
        <v/>
      </c>
    </row>
    <row r="95" ht="25.5" customFormat="1" customHeight="1" s="332">
      <c r="A95" s="371" t="n">
        <v>68</v>
      </c>
      <c r="B95" s="371" t="inlineStr">
        <is>
          <t>05.1.01.13-0043</t>
        </is>
      </c>
      <c r="C95" s="370" t="inlineStr">
        <is>
          <t>Плита железобетонная покрытий, перекрытий и днищ</t>
        </is>
      </c>
      <c r="D95" s="371" t="inlineStr">
        <is>
          <t>м3</t>
        </is>
      </c>
      <c r="E95" s="318" t="n">
        <v>5.403</v>
      </c>
      <c r="F95" s="373" t="n">
        <v>1382.9</v>
      </c>
      <c r="G95" s="320">
        <f>ROUND(E95*F95,2)</f>
        <v/>
      </c>
      <c r="H95" s="313">
        <f>G95/$G$279</f>
        <v/>
      </c>
      <c r="I95" s="320">
        <f>ROUND(F95*Прил.10!$D$13,2)</f>
        <v/>
      </c>
      <c r="J95" s="320">
        <f>ROUND(I95*E95,2)</f>
        <v/>
      </c>
    </row>
    <row r="96" ht="25.5" customFormat="1" customHeight="1" s="332">
      <c r="A96" s="371" t="n">
        <v>69</v>
      </c>
      <c r="B96" s="371" t="inlineStr">
        <is>
          <t>04.3.01.09-0015</t>
        </is>
      </c>
      <c r="C96" s="370" t="inlineStr">
        <is>
          <t>Раствор готовый кладочный, цементный, М150</t>
        </is>
      </c>
      <c r="D96" s="371" t="inlineStr">
        <is>
          <t>м3</t>
        </is>
      </c>
      <c r="E96" s="318" t="n">
        <v>12.24</v>
      </c>
      <c r="F96" s="373" t="n">
        <v>548.3</v>
      </c>
      <c r="G96" s="320">
        <f>ROUND(E96*F96,2)</f>
        <v/>
      </c>
      <c r="H96" s="313">
        <f>G96/$G$279</f>
        <v/>
      </c>
      <c r="I96" s="320">
        <f>ROUND(F96*Прил.10!$D$13,2)</f>
        <v/>
      </c>
      <c r="J96" s="320">
        <f>ROUND(I96*E96,2)</f>
        <v/>
      </c>
    </row>
    <row r="97" ht="14.25" customFormat="1" customHeight="1" s="332">
      <c r="A97" s="371" t="n">
        <v>70</v>
      </c>
      <c r="B97" s="371" t="inlineStr">
        <is>
          <t>22.2.02.07-0003</t>
        </is>
      </c>
      <c r="C97" s="370" t="inlineStr">
        <is>
          <t>Конструкции стальные порталов ОРУ</t>
        </is>
      </c>
      <c r="D97" s="371" t="inlineStr">
        <is>
          <t>т</t>
        </is>
      </c>
      <c r="E97" s="318" t="n">
        <v>0.2966</v>
      </c>
      <c r="F97" s="373" t="n">
        <v>12500</v>
      </c>
      <c r="G97" s="320">
        <f>ROUND(E97*F97,2)</f>
        <v/>
      </c>
      <c r="H97" s="313">
        <f>G97/$G$279</f>
        <v/>
      </c>
      <c r="I97" s="320">
        <f>ROUND(F97*Прил.10!$D$13,2)</f>
        <v/>
      </c>
      <c r="J97" s="320">
        <f>ROUND(I97*E97,2)</f>
        <v/>
      </c>
    </row>
    <row r="98" ht="38.25" customFormat="1" customHeight="1" s="332">
      <c r="A98" s="371" t="n">
        <v>71</v>
      </c>
      <c r="B98" s="371" t="inlineStr">
        <is>
          <t>07.2.07.04-0011</t>
        </is>
      </c>
      <c r="C98" s="370" t="inlineStr">
        <is>
          <t>Конструкции сварные индивидуальные прочие, масса сборочной единицы до 0,1 т</t>
        </is>
      </c>
      <c r="D98" s="371" t="inlineStr">
        <is>
          <t>т</t>
        </is>
      </c>
      <c r="E98" s="318" t="n">
        <v>0.3395</v>
      </c>
      <c r="F98" s="373" t="n">
        <v>10508</v>
      </c>
      <c r="G98" s="320">
        <f>ROUND(E98*F98,2)</f>
        <v/>
      </c>
      <c r="H98" s="313">
        <f>G98/$G$279</f>
        <v/>
      </c>
      <c r="I98" s="320">
        <f>ROUND(F98*Прил.10!$D$13,2)</f>
        <v/>
      </c>
      <c r="J98" s="320">
        <f>ROUND(I98*E98,2)</f>
        <v/>
      </c>
    </row>
    <row r="99" ht="25.5" customFormat="1" customHeight="1" s="332">
      <c r="A99" s="371" t="n">
        <v>72</v>
      </c>
      <c r="B99" s="371" t="inlineStr">
        <is>
          <t>08.1.02.06-0034</t>
        </is>
      </c>
      <c r="C99" s="370" t="inlineStr">
        <is>
          <t>Люк чугунный тяжелый (ГОСТ 3634-99) марка Т(C250)-ТС-1-60</t>
        </is>
      </c>
      <c r="D99" s="371" t="inlineStr">
        <is>
          <t>шт</t>
        </is>
      </c>
      <c r="E99" s="318" t="n">
        <v>5</v>
      </c>
      <c r="F99" s="373" t="n">
        <v>596.04</v>
      </c>
      <c r="G99" s="320">
        <f>ROUND(E99*F99,2)</f>
        <v/>
      </c>
      <c r="H99" s="313">
        <f>G99/$G$279</f>
        <v/>
      </c>
      <c r="I99" s="320">
        <f>ROUND(F99*Прил.10!$D$13,2)</f>
        <v/>
      </c>
      <c r="J99" s="320">
        <f>ROUND(I99*E99,2)</f>
        <v/>
      </c>
    </row>
    <row r="100" ht="38.25" customFormat="1" customHeight="1" s="332">
      <c r="A100" s="371" t="n">
        <v>73</v>
      </c>
      <c r="B100" s="371" t="inlineStr">
        <is>
          <t>04.1.02.05-0041</t>
        </is>
      </c>
      <c r="C100" s="370" t="inlineStr">
        <is>
          <t>Смеси бетонные тяжелого бетона (БСТ), крупность заполнителя 20 мм, класс В10 (М150)</t>
        </is>
      </c>
      <c r="D100" s="371" t="inlineStr">
        <is>
          <t>м3</t>
        </is>
      </c>
      <c r="E100" s="318" t="n">
        <v>5.202</v>
      </c>
      <c r="F100" s="373" t="n">
        <v>542.24</v>
      </c>
      <c r="G100" s="320">
        <f>ROUND(E100*F100,2)</f>
        <v/>
      </c>
      <c r="H100" s="313">
        <f>G100/$G$279</f>
        <v/>
      </c>
      <c r="I100" s="320">
        <f>ROUND(F100*Прил.10!$D$13,2)</f>
        <v/>
      </c>
      <c r="J100" s="320">
        <f>ROUND(I100*E100,2)</f>
        <v/>
      </c>
    </row>
    <row r="101" ht="25.5" customFormat="1" customHeight="1" s="332">
      <c r="A101" s="371" t="n">
        <v>74</v>
      </c>
      <c r="B101" s="371" t="inlineStr">
        <is>
          <t>04.1.02.05-0006</t>
        </is>
      </c>
      <c r="C101" s="370" t="inlineStr">
        <is>
          <t>Смеси бетонные тяжелого бетона (БСТ), класс В15 (М200)</t>
        </is>
      </c>
      <c r="D101" s="371" t="inlineStr">
        <is>
          <t>м3</t>
        </is>
      </c>
      <c r="E101" s="318" t="n">
        <v>4.753</v>
      </c>
      <c r="F101" s="373" t="n">
        <v>592.76</v>
      </c>
      <c r="G101" s="320">
        <f>ROUND(E101*F101,2)</f>
        <v/>
      </c>
      <c r="H101" s="313">
        <f>G101/$G$279</f>
        <v/>
      </c>
      <c r="I101" s="320">
        <f>ROUND(F101*Прил.10!$D$13,2)</f>
        <v/>
      </c>
      <c r="J101" s="320">
        <f>ROUND(I101*E101,2)</f>
        <v/>
      </c>
    </row>
    <row r="102" ht="14.25" customFormat="1" customHeight="1" s="332">
      <c r="A102" s="371" t="n">
        <v>75</v>
      </c>
      <c r="B102" s="371" t="inlineStr">
        <is>
          <t>12.1.02.03-0052</t>
        </is>
      </c>
      <c r="C102" s="370" t="inlineStr">
        <is>
          <t>Изопласт: К ЭКП-4,5</t>
        </is>
      </c>
      <c r="D102" s="371" t="inlineStr">
        <is>
          <t>м2</t>
        </is>
      </c>
      <c r="E102" s="318" t="n">
        <v>49.7</v>
      </c>
      <c r="F102" s="373" t="n">
        <v>45.2</v>
      </c>
      <c r="G102" s="320">
        <f>ROUND(E102*F102,2)</f>
        <v/>
      </c>
      <c r="H102" s="313">
        <f>G102/$G$279</f>
        <v/>
      </c>
      <c r="I102" s="320">
        <f>ROUND(F102*Прил.10!$D$13,2)</f>
        <v/>
      </c>
      <c r="J102" s="320">
        <f>ROUND(I102*E102,2)</f>
        <v/>
      </c>
    </row>
    <row r="103" ht="25.5" customFormat="1" customHeight="1" s="332">
      <c r="A103" s="371" t="n">
        <v>76</v>
      </c>
      <c r="B103" s="371" t="inlineStr">
        <is>
          <t>21.2.01.02-0102</t>
        </is>
      </c>
      <c r="C103" s="370" t="inlineStr">
        <is>
          <t>Провод неизолированный для воздушных линий электропередачи АС 500/64</t>
        </is>
      </c>
      <c r="D103" s="371" t="inlineStr">
        <is>
          <t>т</t>
        </is>
      </c>
      <c r="E103" s="318" t="n">
        <v>0.05556</v>
      </c>
      <c r="F103" s="373" t="n">
        <v>35127.27</v>
      </c>
      <c r="G103" s="320">
        <f>ROUND(E103*F103,2)</f>
        <v/>
      </c>
      <c r="H103" s="313">
        <f>G103/$G$279</f>
        <v/>
      </c>
      <c r="I103" s="320">
        <f>ROUND(F103*Прил.10!$D$13,2)</f>
        <v/>
      </c>
      <c r="J103" s="320">
        <f>ROUND(I103*E103,2)</f>
        <v/>
      </c>
    </row>
    <row r="104" ht="14.25" customFormat="1" customHeight="1" s="332">
      <c r="A104" s="371" t="n">
        <v>77</v>
      </c>
      <c r="B104" s="371" t="inlineStr">
        <is>
          <t>14.2.01.01-0004</t>
        </is>
      </c>
      <c r="C104" s="370" t="inlineStr">
        <is>
          <t>Композиция органо-силикатная ОС-51-03</t>
        </is>
      </c>
      <c r="D104" s="371" t="inlineStr">
        <is>
          <t>т</t>
        </is>
      </c>
      <c r="E104" s="318" t="n">
        <v>0.0232</v>
      </c>
      <c r="F104" s="373" t="n">
        <v>81720</v>
      </c>
      <c r="G104" s="320">
        <f>ROUND(E104*F104,2)</f>
        <v/>
      </c>
      <c r="H104" s="313">
        <f>G104/$G$279</f>
        <v/>
      </c>
      <c r="I104" s="320">
        <f>ROUND(F104*Прил.10!$D$13,2)</f>
        <v/>
      </c>
      <c r="J104" s="320">
        <f>ROUND(I104*E104,2)</f>
        <v/>
      </c>
    </row>
    <row r="105" ht="25.5" customFormat="1" customHeight="1" s="332">
      <c r="A105" s="371" t="n">
        <v>78</v>
      </c>
      <c r="B105" s="371" t="inlineStr">
        <is>
          <t>04.1.02.01-0006</t>
        </is>
      </c>
      <c r="C105" s="370" t="inlineStr">
        <is>
          <t>Смеси бетонные мелкозернистого бетона (БСМ), класс В15 (М200)</t>
        </is>
      </c>
      <c r="D105" s="371" t="inlineStr">
        <is>
          <t>м3</t>
        </is>
      </c>
      <c r="E105" s="318" t="n">
        <v>3.4915</v>
      </c>
      <c r="F105" s="373" t="n">
        <v>490</v>
      </c>
      <c r="G105" s="320">
        <f>ROUND(E105*F105,2)</f>
        <v/>
      </c>
      <c r="H105" s="313">
        <f>G105/$G$279</f>
        <v/>
      </c>
      <c r="I105" s="320">
        <f>ROUND(F105*Прил.10!$D$13,2)</f>
        <v/>
      </c>
      <c r="J105" s="320">
        <f>ROUND(I105*E105,2)</f>
        <v/>
      </c>
    </row>
    <row r="106" ht="38.25" customFormat="1" customHeight="1" s="332">
      <c r="A106" s="371" t="n">
        <v>79</v>
      </c>
      <c r="B106" s="371" t="inlineStr">
        <is>
          <t>20.2.04.04-0022</t>
        </is>
      </c>
      <c r="C106" s="370" t="inlineStr">
        <is>
          <t>Короб кабельный прямой плоский сейсмостойкий КП-0,1/0,2-2 (ККПС-0,1/0,2-2)</t>
        </is>
      </c>
      <c r="D106" s="371" t="inlineStr">
        <is>
          <t>шт</t>
        </is>
      </c>
      <c r="E106" s="318" t="n">
        <v>4</v>
      </c>
      <c r="F106" s="373" t="n">
        <v>423.95</v>
      </c>
      <c r="G106" s="320">
        <f>ROUND(E106*F106,2)</f>
        <v/>
      </c>
      <c r="H106" s="313">
        <f>G106/$G$279</f>
        <v/>
      </c>
      <c r="I106" s="320">
        <f>ROUND(F106*Прил.10!$D$13,2)</f>
        <v/>
      </c>
      <c r="J106" s="320">
        <f>ROUND(I106*E106,2)</f>
        <v/>
      </c>
    </row>
    <row r="107" ht="25.5" customFormat="1" customHeight="1" s="332">
      <c r="A107" s="371" t="n">
        <v>80</v>
      </c>
      <c r="B107" s="371" t="inlineStr">
        <is>
          <t>04.1.02.05-0005</t>
        </is>
      </c>
      <c r="C107" s="370" t="inlineStr">
        <is>
          <t>Смеси бетонные тяжелого бетона (БСТ), класс В12,5 (М150)</t>
        </is>
      </c>
      <c r="D107" s="371" t="inlineStr">
        <is>
          <t>м3</t>
        </is>
      </c>
      <c r="E107" s="318" t="n">
        <v>2.652</v>
      </c>
      <c r="F107" s="373" t="n">
        <v>600</v>
      </c>
      <c r="G107" s="320">
        <f>ROUND(E107*F107,2)</f>
        <v/>
      </c>
      <c r="H107" s="313">
        <f>G107/$G$279</f>
        <v/>
      </c>
      <c r="I107" s="320">
        <f>ROUND(F107*Прил.10!$D$13,2)</f>
        <v/>
      </c>
      <c r="J107" s="320">
        <f>ROUND(I107*E107,2)</f>
        <v/>
      </c>
    </row>
    <row r="108" ht="25.5" customFormat="1" customHeight="1" s="332">
      <c r="A108" s="371" t="n">
        <v>81</v>
      </c>
      <c r="B108" s="371" t="inlineStr">
        <is>
          <t>20.2.09.08-0012</t>
        </is>
      </c>
      <c r="C108" s="370" t="inlineStr">
        <is>
          <t>Муфта кабельная концевая термоусаживаемая: ЕРКТ0031-L12-СЕЕ01</t>
        </is>
      </c>
      <c r="D108" s="371" t="inlineStr">
        <is>
          <t>к-т</t>
        </is>
      </c>
      <c r="E108" s="318" t="n">
        <v>1</v>
      </c>
      <c r="F108" s="373" t="n">
        <v>1249.83</v>
      </c>
      <c r="G108" s="320">
        <f>ROUND(E108*F108,2)</f>
        <v/>
      </c>
      <c r="H108" s="313">
        <f>G108/$G$279</f>
        <v/>
      </c>
      <c r="I108" s="320">
        <f>ROUND(F108*Прил.10!$D$13,2)</f>
        <v/>
      </c>
      <c r="J108" s="320">
        <f>ROUND(I108*E108,2)</f>
        <v/>
      </c>
    </row>
    <row r="109" ht="25.5" customFormat="1" customHeight="1" s="332">
      <c r="A109" s="371" t="n">
        <v>82</v>
      </c>
      <c r="B109" s="371" t="inlineStr">
        <is>
          <t>20.2.09.08-0012</t>
        </is>
      </c>
      <c r="C109" s="370" t="inlineStr">
        <is>
          <t>Муфта кабельная концевая термоусаживаемая: ЕРКТ0031-L12-СЕЕ01</t>
        </is>
      </c>
      <c r="D109" s="371" t="inlineStr">
        <is>
          <t>к-т</t>
        </is>
      </c>
      <c r="E109" s="318" t="n">
        <v>1</v>
      </c>
      <c r="F109" s="373" t="n">
        <v>1249.83</v>
      </c>
      <c r="G109" s="320">
        <f>ROUND(E109*F109,2)</f>
        <v/>
      </c>
      <c r="H109" s="313">
        <f>G109/$G$279</f>
        <v/>
      </c>
      <c r="I109" s="320">
        <f>ROUND(F109*Прил.10!$D$13,2)</f>
        <v/>
      </c>
      <c r="J109" s="320">
        <f>ROUND(I109*E109,2)</f>
        <v/>
      </c>
    </row>
    <row r="110" ht="51" customFormat="1" customHeight="1" s="332">
      <c r="A110" s="371" t="n">
        <v>83</v>
      </c>
      <c r="B110" s="371" t="inlineStr">
        <is>
          <t>24.3.03.13-0046</t>
        </is>
      </c>
      <c r="C110" s="370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71" t="inlineStr">
        <is>
          <t>м</t>
        </is>
      </c>
      <c r="E110" s="318" t="n">
        <v>10</v>
      </c>
      <c r="F110" s="373" t="n">
        <v>124.92</v>
      </c>
      <c r="G110" s="320">
        <f>ROUND(E110*F110,2)</f>
        <v/>
      </c>
      <c r="H110" s="313">
        <f>G110/$G$279</f>
        <v/>
      </c>
      <c r="I110" s="320">
        <f>ROUND(F110*Прил.10!$D$13,2)</f>
        <v/>
      </c>
      <c r="J110" s="320">
        <f>ROUND(I110*E110,2)</f>
        <v/>
      </c>
    </row>
    <row r="111" ht="51" customFormat="1" customHeight="1" s="332">
      <c r="A111" s="371" t="n">
        <v>84</v>
      </c>
      <c r="B111" s="371" t="inlineStr">
        <is>
          <t>05.1.02.05-0002</t>
        </is>
      </c>
      <c r="C111" s="370" t="inlineStr">
        <is>
          <t>Лежневые опоры из сборных железобетонных элементов из бетона марки 200, массой до 5 т, объемом до 0,2 м3</t>
        </is>
      </c>
      <c r="D111" s="371" t="inlineStr">
        <is>
          <t>м3</t>
        </is>
      </c>
      <c r="E111" s="318" t="n">
        <v>0.68</v>
      </c>
      <c r="F111" s="373" t="n">
        <v>1739</v>
      </c>
      <c r="G111" s="320">
        <f>ROUND(E111*F111,2)</f>
        <v/>
      </c>
      <c r="H111" s="313">
        <f>G111/$G$279</f>
        <v/>
      </c>
      <c r="I111" s="320">
        <f>ROUND(F111*Прил.10!$D$13,2)</f>
        <v/>
      </c>
      <c r="J111" s="320">
        <f>ROUND(I111*E111,2)</f>
        <v/>
      </c>
    </row>
    <row r="112" ht="14.25" customFormat="1" customHeight="1" s="332">
      <c r="A112" s="371" t="n">
        <v>85</v>
      </c>
      <c r="B112" s="371" t="inlineStr">
        <is>
          <t>25.2.01.06-0111</t>
        </is>
      </c>
      <c r="C112" s="370" t="inlineStr">
        <is>
          <t>Зажим хомутовый (КС-039)</t>
        </is>
      </c>
      <c r="D112" s="371" t="inlineStr">
        <is>
          <t>шт</t>
        </is>
      </c>
      <c r="E112" s="318" t="n">
        <v>20</v>
      </c>
      <c r="F112" s="373" t="n">
        <v>57.5</v>
      </c>
      <c r="G112" s="320">
        <f>ROUND(E112*F112,2)</f>
        <v/>
      </c>
      <c r="H112" s="313">
        <f>G112/$G$279</f>
        <v/>
      </c>
      <c r="I112" s="320">
        <f>ROUND(F112*Прил.10!$D$13,2)</f>
        <v/>
      </c>
      <c r="J112" s="320">
        <f>ROUND(I112*E112,2)</f>
        <v/>
      </c>
    </row>
    <row r="113" ht="25.5" customFormat="1" customHeight="1" s="332">
      <c r="A113" s="371" t="n">
        <v>86</v>
      </c>
      <c r="B113" s="371" t="inlineStr">
        <is>
          <t>04.1.02.05-0003</t>
        </is>
      </c>
      <c r="C113" s="370" t="inlineStr">
        <is>
          <t>Смеси бетонные тяжелого бетона (БСТ), класс В7,5 (М100)</t>
        </is>
      </c>
      <c r="D113" s="371" t="inlineStr">
        <is>
          <t>м3</t>
        </is>
      </c>
      <c r="E113" s="318" t="n">
        <v>2.04</v>
      </c>
      <c r="F113" s="373" t="n">
        <v>560</v>
      </c>
      <c r="G113" s="320">
        <f>ROUND(E113*F113,2)</f>
        <v/>
      </c>
      <c r="H113" s="313">
        <f>G113/$G$279</f>
        <v/>
      </c>
      <c r="I113" s="320">
        <f>ROUND(F113*Прил.10!$D$13,2)</f>
        <v/>
      </c>
      <c r="J113" s="320">
        <f>ROUND(I113*E113,2)</f>
        <v/>
      </c>
    </row>
    <row r="114" ht="25.5" customFormat="1" customHeight="1" s="332">
      <c r="A114" s="371" t="n">
        <v>87</v>
      </c>
      <c r="B114" s="371" t="inlineStr">
        <is>
          <t>21.2.01.02-0090</t>
        </is>
      </c>
      <c r="C114" s="370" t="inlineStr">
        <is>
          <t>Провод неизолированный для воздушных линий электропередачи АС 150/19</t>
        </is>
      </c>
      <c r="D114" s="371" t="inlineStr">
        <is>
          <t>т</t>
        </is>
      </c>
      <c r="E114" s="318" t="n">
        <v>0.027</v>
      </c>
      <c r="F114" s="373" t="n">
        <v>32762.18</v>
      </c>
      <c r="G114" s="320">
        <f>ROUND(E114*F114,2)</f>
        <v/>
      </c>
      <c r="H114" s="313">
        <f>G114/$G$279</f>
        <v/>
      </c>
      <c r="I114" s="320">
        <f>ROUND(F114*Прил.10!$D$13,2)</f>
        <v/>
      </c>
      <c r="J114" s="320">
        <f>ROUND(I114*E114,2)</f>
        <v/>
      </c>
    </row>
    <row r="115" ht="14.25" customFormat="1" customHeight="1" s="332">
      <c r="A115" s="382" t="n"/>
      <c r="B115" s="233" t="n"/>
      <c r="C115" s="234" t="inlineStr">
        <is>
          <t>Итого основные материалы</t>
        </is>
      </c>
      <c r="D115" s="382" t="n"/>
      <c r="E115" s="305" t="n"/>
      <c r="F115" s="237" t="n"/>
      <c r="G115" s="237">
        <f>SUM(G90:G114)</f>
        <v/>
      </c>
      <c r="H115" s="313">
        <f>G115/$G$279</f>
        <v/>
      </c>
      <c r="I115" s="320" t="n"/>
      <c r="J115" s="237">
        <f>SUM(J90:J114)</f>
        <v/>
      </c>
    </row>
    <row r="116" hidden="1" outlineLevel="1" ht="14.25" customFormat="1" customHeight="1" s="332">
      <c r="A116" s="371" t="n">
        <v>88</v>
      </c>
      <c r="B116" s="371" t="inlineStr">
        <is>
          <t>08.3.07.01-0056</t>
        </is>
      </c>
      <c r="C116" s="370" t="inlineStr">
        <is>
          <t>Сталь полосовая:60х6 мм, марка Ст3сп</t>
        </is>
      </c>
      <c r="D116" s="371" t="inlineStr">
        <is>
          <t>т</t>
        </is>
      </c>
      <c r="E116" s="318" t="n">
        <v>0.1132</v>
      </c>
      <c r="F116" s="373" t="n">
        <v>7396.23</v>
      </c>
      <c r="G116" s="320">
        <f>ROUND(E116*F116,2)</f>
        <v/>
      </c>
      <c r="H116" s="313">
        <f>G116/$G$279</f>
        <v/>
      </c>
      <c r="I116" s="320">
        <f>ROUND(F116*Прил.10!$D$13,2)</f>
        <v/>
      </c>
      <c r="J116" s="320">
        <f>ROUND(I116*E116,2)</f>
        <v/>
      </c>
    </row>
    <row r="117" hidden="1" outlineLevel="1" ht="38.25" customFormat="1" customHeight="1" s="332">
      <c r="A117" s="371" t="n">
        <v>89</v>
      </c>
      <c r="B117" s="371" t="inlineStr">
        <is>
          <t>68.1.01.01-0001</t>
        </is>
      </c>
      <c r="C117" s="370" t="inlineStr">
        <is>
          <t xml:space="preserve">Электронасос центробежный погружной для загрязненных вод, типоразмер ГНОМ 10-10Тр </t>
        </is>
      </c>
      <c r="D117" s="371" t="inlineStr">
        <is>
          <t>комплект</t>
        </is>
      </c>
      <c r="E117" s="318" t="n">
        <v>1</v>
      </c>
      <c r="F117" s="373" t="n">
        <v>785.0599999999999</v>
      </c>
      <c r="G117" s="320">
        <f>ROUND(E117*F117,2)</f>
        <v/>
      </c>
      <c r="H117" s="313">
        <f>G117/$G$279</f>
        <v/>
      </c>
      <c r="I117" s="320">
        <f>ROUND(F117*Прил.10!$D$13,2)</f>
        <v/>
      </c>
      <c r="J117" s="320">
        <f>ROUND(I117*E117,2)</f>
        <v/>
      </c>
    </row>
    <row r="118" hidden="1" outlineLevel="1" ht="63.75" customFormat="1" customHeight="1" s="332">
      <c r="A118" s="371" t="n">
        <v>90</v>
      </c>
      <c r="B118" s="371" t="inlineStr">
        <is>
          <t>07.2.07.12-0011</t>
        </is>
      </c>
      <c r="C118" s="370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71" t="inlineStr">
        <is>
          <t>т</t>
        </is>
      </c>
      <c r="E118" s="318" t="n">
        <v>0.06748999999999999</v>
      </c>
      <c r="F118" s="373" t="n">
        <v>11255</v>
      </c>
      <c r="G118" s="320">
        <f>ROUND(E118*F118,2)</f>
        <v/>
      </c>
      <c r="H118" s="313">
        <f>G118/$G$279</f>
        <v/>
      </c>
      <c r="I118" s="320">
        <f>ROUND(F118*Прил.10!$D$13,2)</f>
        <v/>
      </c>
      <c r="J118" s="320">
        <f>ROUND(I118*E118,2)</f>
        <v/>
      </c>
    </row>
    <row r="119" hidden="1" outlineLevel="1" ht="25.5" customFormat="1" customHeight="1" s="332">
      <c r="A119" s="371" t="n">
        <v>91</v>
      </c>
      <c r="B119" s="371" t="inlineStr">
        <is>
          <t>25.1.01.04-0031</t>
        </is>
      </c>
      <c r="C119" s="370" t="inlineStr">
        <is>
          <t>Шпалы непропитанные для железных дорог: 1 тип</t>
        </is>
      </c>
      <c r="D119" s="371" t="inlineStr">
        <is>
          <t>шт</t>
        </is>
      </c>
      <c r="E119" s="318" t="n">
        <v>2.8</v>
      </c>
      <c r="F119" s="373" t="n">
        <v>266.67</v>
      </c>
      <c r="G119" s="320">
        <f>ROUND(E119*F119,2)</f>
        <v/>
      </c>
      <c r="H119" s="313">
        <f>G119/$G$279</f>
        <v/>
      </c>
      <c r="I119" s="320">
        <f>ROUND(F119*Прил.10!$D$13,2)</f>
        <v/>
      </c>
      <c r="J119" s="320">
        <f>ROUND(I119*E119,2)</f>
        <v/>
      </c>
    </row>
    <row r="120" hidden="1" outlineLevel="1" ht="25.5" customFormat="1" customHeight="1" s="332">
      <c r="A120" s="371" t="n">
        <v>92</v>
      </c>
      <c r="B120" s="371" t="inlineStr">
        <is>
          <t>04.1.02.01-0007</t>
        </is>
      </c>
      <c r="C120" s="370" t="inlineStr">
        <is>
          <t>Смеси бетонные мелкозернистого бетона (БСМ), класс В20 (М250)</t>
        </is>
      </c>
      <c r="D120" s="371" t="inlineStr">
        <is>
          <t>м3</t>
        </is>
      </c>
      <c r="E120" s="318" t="n">
        <v>1.218</v>
      </c>
      <c r="F120" s="373" t="n">
        <v>590.7</v>
      </c>
      <c r="G120" s="320">
        <f>ROUND(E120*F120,2)</f>
        <v/>
      </c>
      <c r="H120" s="313">
        <f>G120/$G$279</f>
        <v/>
      </c>
      <c r="I120" s="320">
        <f>ROUND(F120*Прил.10!$D$13,2)</f>
        <v/>
      </c>
      <c r="J120" s="320">
        <f>ROUND(I120*E120,2)</f>
        <v/>
      </c>
    </row>
    <row r="121" hidden="1" outlineLevel="1" ht="25.5" customFormat="1" customHeight="1" s="332">
      <c r="A121" s="371" t="n">
        <v>93</v>
      </c>
      <c r="B121" s="371" t="inlineStr">
        <is>
          <t>10.3.02.03-0011</t>
        </is>
      </c>
      <c r="C121" s="370" t="inlineStr">
        <is>
          <t>Припои оловянно-свинцовые бессурьмянистые марки: ПОС30</t>
        </is>
      </c>
      <c r="D121" s="371" t="inlineStr">
        <is>
          <t>т</t>
        </is>
      </c>
      <c r="E121" s="318" t="n">
        <v>0.0105375</v>
      </c>
      <c r="F121" s="373" t="n">
        <v>68050</v>
      </c>
      <c r="G121" s="320">
        <f>ROUND(E121*F121,2)</f>
        <v/>
      </c>
      <c r="H121" s="313">
        <f>G121/$G$279</f>
        <v/>
      </c>
      <c r="I121" s="320">
        <f>ROUND(F121*Прил.10!$D$13,2)</f>
        <v/>
      </c>
      <c r="J121" s="320">
        <f>ROUND(I121*E121,2)</f>
        <v/>
      </c>
    </row>
    <row r="122" hidden="1" outlineLevel="1" ht="25.5" customFormat="1" customHeight="1" s="332">
      <c r="A122" s="371" t="n">
        <v>94</v>
      </c>
      <c r="B122" s="371" t="inlineStr">
        <is>
          <t>06.1.01.05-0035</t>
        </is>
      </c>
      <c r="C122" s="370" t="inlineStr">
        <is>
          <t>Кирпич керамический одинарный, размером 250х120х65 мм, марка 100</t>
        </is>
      </c>
      <c r="D122" s="371" t="inlineStr">
        <is>
          <t>1000 шт.</t>
        </is>
      </c>
      <c r="E122" s="318" t="n">
        <v>0.4</v>
      </c>
      <c r="F122" s="373" t="n">
        <v>1752.6</v>
      </c>
      <c r="G122" s="320">
        <f>ROUND(E122*F122,2)</f>
        <v/>
      </c>
      <c r="H122" s="313">
        <f>G122/$G$279</f>
        <v/>
      </c>
      <c r="I122" s="320">
        <f>ROUND(F122*Прил.10!$D$13,2)</f>
        <v/>
      </c>
      <c r="J122" s="320">
        <f>ROUND(I122*E122,2)</f>
        <v/>
      </c>
    </row>
    <row r="123" hidden="1" outlineLevel="1" ht="14.25" customFormat="1" customHeight="1" s="332">
      <c r="A123" s="371" t="n">
        <v>95</v>
      </c>
      <c r="B123" s="371" t="inlineStr">
        <is>
          <t>20.1.01.02-0088</t>
        </is>
      </c>
      <c r="C123" s="370" t="inlineStr">
        <is>
          <t>Зажим аппаратный штыревой: АШМ-16-1</t>
        </is>
      </c>
      <c r="D123" s="371" t="inlineStr">
        <is>
          <t>шт</t>
        </is>
      </c>
      <c r="E123" s="318" t="n">
        <v>5</v>
      </c>
      <c r="F123" s="373" t="n">
        <v>140</v>
      </c>
      <c r="G123" s="320">
        <f>ROUND(E123*F123,2)</f>
        <v/>
      </c>
      <c r="H123" s="313">
        <f>G123/$G$279</f>
        <v/>
      </c>
      <c r="I123" s="320">
        <f>ROUND(F123*Прил.10!$D$13,2)</f>
        <v/>
      </c>
      <c r="J123" s="320">
        <f>ROUND(I123*E123,2)</f>
        <v/>
      </c>
    </row>
    <row r="124" hidden="1" outlineLevel="1" ht="25.5" customFormat="1" customHeight="1" s="332">
      <c r="A124" s="371" t="n">
        <v>96</v>
      </c>
      <c r="B124" s="371" t="inlineStr">
        <is>
          <t>02.2.05.04-1777</t>
        </is>
      </c>
      <c r="C124" s="370" t="inlineStr">
        <is>
          <t>Щебень М 800, фракция 20-40 мм, группа 2</t>
        </is>
      </c>
      <c r="D124" s="371" t="inlineStr">
        <is>
          <t>м3</t>
        </is>
      </c>
      <c r="E124" s="318" t="n">
        <v>6</v>
      </c>
      <c r="F124" s="373" t="n">
        <v>108.4</v>
      </c>
      <c r="G124" s="320">
        <f>ROUND(E124*F124,2)</f>
        <v/>
      </c>
      <c r="H124" s="313">
        <f>G124/$G$279</f>
        <v/>
      </c>
      <c r="I124" s="320">
        <f>ROUND(F124*Прил.10!$D$13,2)</f>
        <v/>
      </c>
      <c r="J124" s="320">
        <f>ROUND(I124*E124,2)</f>
        <v/>
      </c>
    </row>
    <row r="125" hidden="1" outlineLevel="1" ht="25.5" customFormat="1" customHeight="1" s="332">
      <c r="A125" s="371" t="n">
        <v>97</v>
      </c>
      <c r="B125" s="371" t="inlineStr">
        <is>
          <t>23.8.03.12-0011</t>
        </is>
      </c>
      <c r="C125" s="370" t="inlineStr">
        <is>
          <t>Фасонные стальные сварные части, диаметр: до 800 мм</t>
        </is>
      </c>
      <c r="D125" s="371" t="inlineStr">
        <is>
          <t>т</t>
        </is>
      </c>
      <c r="E125" s="318" t="n">
        <v>0.1142</v>
      </c>
      <c r="F125" s="373" t="n">
        <v>5500</v>
      </c>
      <c r="G125" s="320">
        <f>ROUND(E125*F125,2)</f>
        <v/>
      </c>
      <c r="H125" s="313">
        <f>G125/$G$279</f>
        <v/>
      </c>
      <c r="I125" s="320">
        <f>ROUND(F125*Прил.10!$D$13,2)</f>
        <v/>
      </c>
      <c r="J125" s="320">
        <f>ROUND(I125*E125,2)</f>
        <v/>
      </c>
    </row>
    <row r="126" hidden="1" outlineLevel="1" ht="25.5" customFormat="1" customHeight="1" s="332">
      <c r="A126" s="371" t="n">
        <v>98</v>
      </c>
      <c r="B126" s="371" t="inlineStr">
        <is>
          <t>07.2.05.01-0032</t>
        </is>
      </c>
      <c r="C126" s="370" t="inlineStr">
        <is>
          <t>Ограждения лестничных проемов, лестничные марши, пожарные лестницы</t>
        </is>
      </c>
      <c r="D126" s="371" t="inlineStr">
        <is>
          <t>т</t>
        </is>
      </c>
      <c r="E126" s="318" t="n">
        <v>0.0788</v>
      </c>
      <c r="F126" s="373" t="n">
        <v>7571</v>
      </c>
      <c r="G126" s="320">
        <f>ROUND(E126*F126,2)</f>
        <v/>
      </c>
      <c r="H126" s="313">
        <f>G126/$G$279</f>
        <v/>
      </c>
      <c r="I126" s="320">
        <f>ROUND(F126*Прил.10!$D$13,2)</f>
        <v/>
      </c>
      <c r="J126" s="320">
        <f>ROUND(I126*E126,2)</f>
        <v/>
      </c>
    </row>
    <row r="127" hidden="1" outlineLevel="1" ht="14.25" customFormat="1" customHeight="1" s="332">
      <c r="A127" s="371" t="n">
        <v>99</v>
      </c>
      <c r="B127" s="371" t="inlineStr">
        <is>
          <t>20.1.01.02-0089</t>
        </is>
      </c>
      <c r="C127" s="370" t="inlineStr">
        <is>
          <t>Зажим аппаратный штыревой: АШМ-20-1</t>
        </is>
      </c>
      <c r="D127" s="371" t="inlineStr">
        <is>
          <t>шт</t>
        </is>
      </c>
      <c r="E127" s="318" t="n">
        <v>4</v>
      </c>
      <c r="F127" s="373" t="n">
        <v>148.12</v>
      </c>
      <c r="G127" s="320">
        <f>ROUND(E127*F127,2)</f>
        <v/>
      </c>
      <c r="H127" s="313">
        <f>G127/$G$279</f>
        <v/>
      </c>
      <c r="I127" s="320">
        <f>ROUND(F127*Прил.10!$D$13,2)</f>
        <v/>
      </c>
      <c r="J127" s="320">
        <f>ROUND(I127*E127,2)</f>
        <v/>
      </c>
    </row>
    <row r="128" hidden="1" outlineLevel="1" ht="25.5" customFormat="1" customHeight="1" s="332">
      <c r="A128" s="371" t="n">
        <v>100</v>
      </c>
      <c r="B128" s="371" t="inlineStr">
        <is>
          <t>25.1.01.04-0031</t>
        </is>
      </c>
      <c r="C128" s="370" t="inlineStr">
        <is>
          <t>Шпалы непропитанные для железных дорог: 1 тип</t>
        </is>
      </c>
      <c r="D128" s="371" t="inlineStr">
        <is>
          <t>шт.</t>
        </is>
      </c>
      <c r="E128" s="318" t="n">
        <v>2.08</v>
      </c>
      <c r="F128" s="373" t="n">
        <v>266.67</v>
      </c>
      <c r="G128" s="320">
        <f>ROUND(E128*F128,2)</f>
        <v/>
      </c>
      <c r="H128" s="313">
        <f>G128/$G$279</f>
        <v/>
      </c>
      <c r="I128" s="320">
        <f>ROUND(F128*Прил.10!$D$13,2)</f>
        <v/>
      </c>
      <c r="J128" s="320">
        <f>ROUND(I128*E128,2)</f>
        <v/>
      </c>
    </row>
    <row r="129" hidden="1" outlineLevel="1" ht="14.25" customFormat="1" customHeight="1" s="332">
      <c r="A129" s="371" t="n">
        <v>101</v>
      </c>
      <c r="B129" s="371" t="inlineStr">
        <is>
          <t>20.1.01.02-0087</t>
        </is>
      </c>
      <c r="C129" s="370" t="inlineStr">
        <is>
          <t>Зажим аппаратный штыревой: АШМ-12-1</t>
        </is>
      </c>
      <c r="D129" s="371" t="inlineStr">
        <is>
          <t>шт</t>
        </is>
      </c>
      <c r="E129" s="318" t="n">
        <v>4</v>
      </c>
      <c r="F129" s="373" t="n">
        <v>136.52</v>
      </c>
      <c r="G129" s="320">
        <f>ROUND(E129*F129,2)</f>
        <v/>
      </c>
      <c r="H129" s="313">
        <f>G129/$G$279</f>
        <v/>
      </c>
      <c r="I129" s="320">
        <f>ROUND(F129*Прил.10!$D$13,2)</f>
        <v/>
      </c>
      <c r="J129" s="320">
        <f>ROUND(I129*E129,2)</f>
        <v/>
      </c>
    </row>
    <row r="130" hidden="1" outlineLevel="1" ht="76.5" customFormat="1" customHeight="1" s="332">
      <c r="A130" s="371" t="n">
        <v>102</v>
      </c>
      <c r="B130" s="371" t="inlineStr">
        <is>
          <t>20.2.09.08-0031</t>
        </is>
      </c>
      <c r="C130" s="370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71" t="inlineStr">
        <is>
          <t>к-т</t>
        </is>
      </c>
      <c r="E130" s="318" t="n">
        <v>1</v>
      </c>
      <c r="F130" s="373" t="n">
        <v>542.5</v>
      </c>
      <c r="G130" s="320">
        <f>ROUND(E130*F130,2)</f>
        <v/>
      </c>
      <c r="H130" s="313">
        <f>G130/$G$279</f>
        <v/>
      </c>
      <c r="I130" s="320">
        <f>ROUND(F130*Прил.10!$D$13,2)</f>
        <v/>
      </c>
      <c r="J130" s="320">
        <f>ROUND(I130*E130,2)</f>
        <v/>
      </c>
    </row>
    <row r="131" hidden="1" outlineLevel="1" ht="51" customFormat="1" customHeight="1" s="332">
      <c r="A131" s="371" t="n">
        <v>103</v>
      </c>
      <c r="B131" s="371" t="inlineStr">
        <is>
          <t>23.8.03.11-0623</t>
        </is>
      </c>
      <c r="C131" s="370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71" t="inlineStr">
        <is>
          <t>шт</t>
        </is>
      </c>
      <c r="E131" s="318" t="n">
        <v>4</v>
      </c>
      <c r="F131" s="373" t="n">
        <v>133.05</v>
      </c>
      <c r="G131" s="320">
        <f>ROUND(E131*F131,2)</f>
        <v/>
      </c>
      <c r="H131" s="313">
        <f>G131/$G$279</f>
        <v/>
      </c>
      <c r="I131" s="320">
        <f>ROUND(F131*Прил.10!$D$13,2)</f>
        <v/>
      </c>
      <c r="J131" s="320">
        <f>ROUND(I131*E131,2)</f>
        <v/>
      </c>
    </row>
    <row r="132" hidden="1" outlineLevel="1" ht="25.5" customFormat="1" customHeight="1" s="332">
      <c r="A132" s="371" t="n">
        <v>104</v>
      </c>
      <c r="B132" s="371" t="inlineStr">
        <is>
          <t>08.3.02.01-0041</t>
        </is>
      </c>
      <c r="C132" s="370" t="inlineStr">
        <is>
          <t>Лента стальная упаковочная, мягкая, нормальной точности 0,7х20-50 мм</t>
        </is>
      </c>
      <c r="D132" s="371" t="inlineStr">
        <is>
          <t>т</t>
        </is>
      </c>
      <c r="E132" s="318" t="n">
        <v>0.0612</v>
      </c>
      <c r="F132" s="373" t="n">
        <v>7590</v>
      </c>
      <c r="G132" s="320">
        <f>ROUND(E132*F132,2)</f>
        <v/>
      </c>
      <c r="H132" s="313">
        <f>G132/$G$279</f>
        <v/>
      </c>
      <c r="I132" s="320">
        <f>ROUND(F132*Прил.10!$D$13,2)</f>
        <v/>
      </c>
      <c r="J132" s="320">
        <f>ROUND(I132*E132,2)</f>
        <v/>
      </c>
    </row>
    <row r="133" hidden="1" outlineLevel="1" ht="76.5" customFormat="1" customHeight="1" s="332">
      <c r="A133" s="371" t="n">
        <v>105</v>
      </c>
      <c r="B133" s="371" t="inlineStr">
        <is>
          <t>20.2.09.08-0026</t>
        </is>
      </c>
      <c r="C133" s="370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71" t="inlineStr">
        <is>
          <t>к-т</t>
        </is>
      </c>
      <c r="E133" s="318" t="n">
        <v>1</v>
      </c>
      <c r="F133" s="373" t="n">
        <v>444.72</v>
      </c>
      <c r="G133" s="320">
        <f>ROUND(E133*F133,2)</f>
        <v/>
      </c>
      <c r="H133" s="313">
        <f>G133/$G$279</f>
        <v/>
      </c>
      <c r="I133" s="320">
        <f>ROUND(F133*Прил.10!$D$13,2)</f>
        <v/>
      </c>
      <c r="J133" s="320">
        <f>ROUND(I133*E133,2)</f>
        <v/>
      </c>
    </row>
    <row r="134" hidden="1" outlineLevel="1" ht="38.25" customFormat="1" customHeight="1" s="332">
      <c r="A134" s="371" t="n">
        <v>106</v>
      </c>
      <c r="B134" s="371" t="inlineStr">
        <is>
          <t>08.4.03.03-0031</t>
        </is>
      </c>
      <c r="C134" s="370" t="inlineStr">
        <is>
          <t>Горячекатаная арматурная сталь периодического профиля класса А-III диаметром 10 мм</t>
        </is>
      </c>
      <c r="D134" s="371" t="inlineStr">
        <is>
          <t>т</t>
        </is>
      </c>
      <c r="E134" s="318" t="n">
        <v>0.053</v>
      </c>
      <c r="F134" s="373" t="n">
        <v>8014.15</v>
      </c>
      <c r="G134" s="320">
        <f>ROUND(E134*F134,2)</f>
        <v/>
      </c>
      <c r="H134" s="313">
        <f>G134/$G$279</f>
        <v/>
      </c>
      <c r="I134" s="320">
        <f>ROUND(F134*Прил.10!$D$13,2)</f>
        <v/>
      </c>
      <c r="J134" s="320">
        <f>ROUND(I134*E134,2)</f>
        <v/>
      </c>
    </row>
    <row r="135" hidden="1" outlineLevel="1" ht="14.25" customFormat="1" customHeight="1" s="332">
      <c r="A135" s="371" t="n">
        <v>107</v>
      </c>
      <c r="B135" s="371" t="inlineStr">
        <is>
          <t>20.5.04.05-0001</t>
        </is>
      </c>
      <c r="C135" s="370" t="inlineStr">
        <is>
          <t>Зажим ответвительный ОА-400-1</t>
        </is>
      </c>
      <c r="D135" s="371" t="inlineStr">
        <is>
          <t>100 шт.</t>
        </is>
      </c>
      <c r="E135" s="318" t="n">
        <v>0.07000000000000001</v>
      </c>
      <c r="F135" s="373" t="n">
        <v>5933</v>
      </c>
      <c r="G135" s="320">
        <f>ROUND(E135*F135,2)</f>
        <v/>
      </c>
      <c r="H135" s="313">
        <f>G135/$G$279</f>
        <v/>
      </c>
      <c r="I135" s="320">
        <f>ROUND(F135*Прил.10!$D$13,2)</f>
        <v/>
      </c>
      <c r="J135" s="320">
        <f>ROUND(I135*E135,2)</f>
        <v/>
      </c>
    </row>
    <row r="136" hidden="1" outlineLevel="1" ht="14.25" customFormat="1" customHeight="1" s="332">
      <c r="A136" s="371" t="n">
        <v>108</v>
      </c>
      <c r="B136" s="371" t="inlineStr">
        <is>
          <t>07.2.07.13-0171</t>
        </is>
      </c>
      <c r="C136" s="370" t="inlineStr">
        <is>
          <t>Подкладки металлические</t>
        </is>
      </c>
      <c r="D136" s="371" t="inlineStr">
        <is>
          <t>кг</t>
        </is>
      </c>
      <c r="E136" s="318" t="n">
        <v>30.5</v>
      </c>
      <c r="F136" s="373" t="n">
        <v>12.6</v>
      </c>
      <c r="G136" s="320">
        <f>ROUND(E136*F136,2)</f>
        <v/>
      </c>
      <c r="H136" s="313">
        <f>G136/$G$279</f>
        <v/>
      </c>
      <c r="I136" s="320">
        <f>ROUND(F136*Прил.10!$D$13,2)</f>
        <v/>
      </c>
      <c r="J136" s="320">
        <f>ROUND(I136*E136,2)</f>
        <v/>
      </c>
    </row>
    <row r="137" hidden="1" outlineLevel="1" ht="14.25" customFormat="1" customHeight="1" s="332">
      <c r="A137" s="371" t="n">
        <v>109</v>
      </c>
      <c r="B137" s="371" t="inlineStr">
        <is>
          <t>01.4.01.03-0124</t>
        </is>
      </c>
      <c r="C137" s="370" t="inlineStr">
        <is>
          <t>Долота трехшарошечные</t>
        </is>
      </c>
      <c r="D137" s="371" t="inlineStr">
        <is>
          <t>шт.</t>
        </is>
      </c>
      <c r="E137" s="318" t="n">
        <v>0.1848</v>
      </c>
      <c r="F137" s="373" t="n">
        <v>1985.9</v>
      </c>
      <c r="G137" s="320">
        <f>ROUND(E137*F137,2)</f>
        <v/>
      </c>
      <c r="H137" s="313">
        <f>G137/$G$279</f>
        <v/>
      </c>
      <c r="I137" s="320">
        <f>ROUND(F137*Прил.10!$D$13,2)</f>
        <v/>
      </c>
      <c r="J137" s="320">
        <f>ROUND(I137*E137,2)</f>
        <v/>
      </c>
    </row>
    <row r="138" hidden="1" outlineLevel="1" ht="25.5" customFormat="1" customHeight="1" s="332">
      <c r="A138" s="371" t="n">
        <v>110</v>
      </c>
      <c r="B138" s="371" t="inlineStr">
        <is>
          <t>04.3.01.09-0012</t>
        </is>
      </c>
      <c r="C138" s="370" t="inlineStr">
        <is>
          <t>Раствор готовый кладочный цементный марки: 50</t>
        </is>
      </c>
      <c r="D138" s="371" t="inlineStr">
        <is>
          <t>м3</t>
        </is>
      </c>
      <c r="E138" s="318" t="n">
        <v>0.7495000000000001</v>
      </c>
      <c r="F138" s="373" t="n">
        <v>485.9</v>
      </c>
      <c r="G138" s="320">
        <f>ROUND(E138*F138,2)</f>
        <v/>
      </c>
      <c r="H138" s="313">
        <f>G138/$G$279</f>
        <v/>
      </c>
      <c r="I138" s="320">
        <f>ROUND(F138*Прил.10!$D$13,2)</f>
        <v/>
      </c>
      <c r="J138" s="320">
        <f>ROUND(I138*E138,2)</f>
        <v/>
      </c>
    </row>
    <row r="139" hidden="1" outlineLevel="1" ht="25.5" customFormat="1" customHeight="1" s="332">
      <c r="A139" s="371" t="n">
        <v>111</v>
      </c>
      <c r="B139" s="371" t="inlineStr">
        <is>
          <t>20.1.01.02-0054</t>
        </is>
      </c>
      <c r="C139" s="370" t="inlineStr">
        <is>
          <t>Зажим аппаратный прессуемый: А2А-400-2</t>
        </is>
      </c>
      <c r="D139" s="371" t="inlineStr">
        <is>
          <t>100 шт.</t>
        </is>
      </c>
      <c r="E139" s="318" t="n">
        <v>0.07000000000000001</v>
      </c>
      <c r="F139" s="373" t="n">
        <v>4986</v>
      </c>
      <c r="G139" s="320">
        <f>ROUND(E139*F139,2)</f>
        <v/>
      </c>
      <c r="H139" s="313">
        <f>G139/$G$279</f>
        <v/>
      </c>
      <c r="I139" s="320">
        <f>ROUND(F139*Прил.10!$D$13,2)</f>
        <v/>
      </c>
      <c r="J139" s="320">
        <f>ROUND(I139*E139,2)</f>
        <v/>
      </c>
    </row>
    <row r="140" hidden="1" outlineLevel="1" ht="14.25" customFormat="1" customHeight="1" s="332">
      <c r="A140" s="371" t="n">
        <v>112</v>
      </c>
      <c r="B140" s="371" t="inlineStr">
        <is>
          <t>02.2.02.02-0001</t>
        </is>
      </c>
      <c r="C140" s="370" t="inlineStr">
        <is>
          <t>Каменная мелочь марки 300</t>
        </is>
      </c>
      <c r="D140" s="371" t="inlineStr">
        <is>
          <t>м3</t>
        </is>
      </c>
      <c r="E140" s="318" t="n">
        <v>0.66</v>
      </c>
      <c r="F140" s="373" t="n">
        <v>518.5700000000001</v>
      </c>
      <c r="G140" s="320">
        <f>ROUND(E140*F140,2)</f>
        <v/>
      </c>
      <c r="H140" s="313">
        <f>G140/$G$279</f>
        <v/>
      </c>
      <c r="I140" s="320">
        <f>ROUND(F140*Прил.10!$D$13,2)</f>
        <v/>
      </c>
      <c r="J140" s="320">
        <f>ROUND(I140*E140,2)</f>
        <v/>
      </c>
    </row>
    <row r="141" hidden="1" outlineLevel="1" ht="38.25" customFormat="1" customHeight="1" s="332">
      <c r="A141" s="371" t="n">
        <v>113</v>
      </c>
      <c r="B141" s="371" t="inlineStr">
        <is>
          <t>Прайс из СД ОП</t>
        </is>
      </c>
      <c r="C141" s="370" t="inlineStr">
        <is>
          <t>Арматура для не паянного присоединения заземляющего провода EAKT 1658 Raychem</t>
        </is>
      </c>
      <c r="D141" s="371" t="inlineStr">
        <is>
          <t>К-Т</t>
        </is>
      </c>
      <c r="E141" s="318" t="n">
        <v>2</v>
      </c>
      <c r="F141" s="373" t="n">
        <v>170.42</v>
      </c>
      <c r="G141" s="320">
        <f>ROUND(E141*F141,2)</f>
        <v/>
      </c>
      <c r="H141" s="313">
        <f>G141/$G$279</f>
        <v/>
      </c>
      <c r="I141" s="320">
        <f>ROUND(F141*Прил.10!$D$13,2)</f>
        <v/>
      </c>
      <c r="J141" s="320">
        <f>ROUND(I141*E141,2)</f>
        <v/>
      </c>
    </row>
    <row r="142" hidden="1" outlineLevel="1" ht="38.25" customFormat="1" customHeight="1" s="332">
      <c r="A142" s="371" t="n">
        <v>114</v>
      </c>
      <c r="B142" s="371" t="inlineStr">
        <is>
          <t>01.7.15.03-0014</t>
        </is>
      </c>
      <c r="C142" s="370" t="inlineStr">
        <is>
          <t>Болты с гайками и шайбами для санитарно-технических работ диаметром: 16 мм</t>
        </is>
      </c>
      <c r="D142" s="371" t="inlineStr">
        <is>
          <t>т</t>
        </is>
      </c>
      <c r="E142" s="318" t="n">
        <v>0.022304</v>
      </c>
      <c r="F142" s="373" t="n">
        <v>14830</v>
      </c>
      <c r="G142" s="320">
        <f>ROUND(E142*F142,2)</f>
        <v/>
      </c>
      <c r="H142" s="313">
        <f>G142/$G$279</f>
        <v/>
      </c>
      <c r="I142" s="320">
        <f>ROUND(F142*Прил.10!$D$13,2)</f>
        <v/>
      </c>
      <c r="J142" s="320">
        <f>ROUND(I142*E142,2)</f>
        <v/>
      </c>
    </row>
    <row r="143" hidden="1" outlineLevel="1" ht="14.25" customFormat="1" customHeight="1" s="332">
      <c r="A143" s="371" t="n">
        <v>115</v>
      </c>
      <c r="B143" s="371" t="inlineStr">
        <is>
          <t>14.1.02.03-0002</t>
        </is>
      </c>
      <c r="C143" s="370" t="inlineStr">
        <is>
          <t>Клей ПВА</t>
        </is>
      </c>
      <c r="D143" s="371" t="inlineStr">
        <is>
          <t>кг</t>
        </is>
      </c>
      <c r="E143" s="318" t="n">
        <v>20.8</v>
      </c>
      <c r="F143" s="373" t="n">
        <v>15.9</v>
      </c>
      <c r="G143" s="320">
        <f>ROUND(E143*F143,2)</f>
        <v/>
      </c>
      <c r="H143" s="313">
        <f>G143/$G$279</f>
        <v/>
      </c>
      <c r="I143" s="320">
        <f>ROUND(F143*Прил.10!$D$13,2)</f>
        <v/>
      </c>
      <c r="J143" s="320">
        <f>ROUND(I143*E143,2)</f>
        <v/>
      </c>
    </row>
    <row r="144" hidden="1" outlineLevel="1" ht="14.25" customFormat="1" customHeight="1" s="332">
      <c r="A144" s="371" t="n">
        <v>116</v>
      </c>
      <c r="B144" s="371" t="inlineStr">
        <is>
          <t>11.2.13.04-0012</t>
        </is>
      </c>
      <c r="C144" s="370" t="inlineStr">
        <is>
          <t>Щиты: из досок толщиной 40 мм</t>
        </is>
      </c>
      <c r="D144" s="371" t="inlineStr">
        <is>
          <t>м2</t>
        </is>
      </c>
      <c r="E144" s="318" t="n">
        <v>5.7</v>
      </c>
      <c r="F144" s="373" t="n">
        <v>57.63</v>
      </c>
      <c r="G144" s="320">
        <f>ROUND(E144*F144,2)</f>
        <v/>
      </c>
      <c r="H144" s="313">
        <f>G144/$G$279</f>
        <v/>
      </c>
      <c r="I144" s="320">
        <f>ROUND(F144*Прил.10!$D$13,2)</f>
        <v/>
      </c>
      <c r="J144" s="320">
        <f>ROUND(I144*E144,2)</f>
        <v/>
      </c>
    </row>
    <row r="145" hidden="1" outlineLevel="1" ht="76.5" customFormat="1" customHeight="1" s="332">
      <c r="A145" s="371" t="n">
        <v>117</v>
      </c>
      <c r="B145" s="371" t="inlineStr">
        <is>
          <t>07.2.07.12-0003</t>
        </is>
      </c>
      <c r="C145" s="37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71" t="inlineStr">
        <is>
          <t>т</t>
        </is>
      </c>
      <c r="E145" s="318" t="n">
        <v>0.0274</v>
      </c>
      <c r="F145" s="373" t="n">
        <v>11255</v>
      </c>
      <c r="G145" s="320">
        <f>ROUND(E145*F145,2)</f>
        <v/>
      </c>
      <c r="H145" s="313">
        <f>G145/$G$279</f>
        <v/>
      </c>
      <c r="I145" s="320">
        <f>ROUND(F145*Прил.10!$D$13,2)</f>
        <v/>
      </c>
      <c r="J145" s="320">
        <f>ROUND(I145*E145,2)</f>
        <v/>
      </c>
    </row>
    <row r="146" hidden="1" outlineLevel="1" ht="25.5" customFormat="1" customHeight="1" s="332">
      <c r="A146" s="371" t="n">
        <v>118</v>
      </c>
      <c r="B146" s="371" t="inlineStr">
        <is>
          <t>01.1.02.06-0015</t>
        </is>
      </c>
      <c r="C146" s="370" t="inlineStr">
        <is>
          <t>Паронит маслобензостойкий марки ПМБ-1, толщиной: 1,5 мм</t>
        </is>
      </c>
      <c r="D146" s="371" t="inlineStr">
        <is>
          <t>кг</t>
        </is>
      </c>
      <c r="E146" s="318" t="n">
        <v>5</v>
      </c>
      <c r="F146" s="373" t="n">
        <v>58.59</v>
      </c>
      <c r="G146" s="320">
        <f>ROUND(E146*F146,2)</f>
        <v/>
      </c>
      <c r="H146" s="313">
        <f>G146/$G$279</f>
        <v/>
      </c>
      <c r="I146" s="320">
        <f>ROUND(F146*Прил.10!$D$13,2)</f>
        <v/>
      </c>
      <c r="J146" s="320">
        <f>ROUND(I146*E146,2)</f>
        <v/>
      </c>
    </row>
    <row r="147" hidden="1" outlineLevel="1" ht="14.25" customFormat="1" customHeight="1" s="332">
      <c r="A147" s="371" t="n">
        <v>119</v>
      </c>
      <c r="B147" s="371" t="inlineStr">
        <is>
          <t>01.7.15.03-0042</t>
        </is>
      </c>
      <c r="C147" s="370" t="inlineStr">
        <is>
          <t>Болты с гайками и шайбами строительные</t>
        </is>
      </c>
      <c r="D147" s="371" t="inlineStr">
        <is>
          <t>кг</t>
        </is>
      </c>
      <c r="E147" s="318" t="n">
        <v>32.234</v>
      </c>
      <c r="F147" s="373" t="n">
        <v>9.039999999999999</v>
      </c>
      <c r="G147" s="320">
        <f>ROUND(E147*F147,2)</f>
        <v/>
      </c>
      <c r="H147" s="313">
        <f>G147/$G$279</f>
        <v/>
      </c>
      <c r="I147" s="320">
        <f>ROUND(F147*Прил.10!$D$13,2)</f>
        <v/>
      </c>
      <c r="J147" s="320">
        <f>ROUND(I147*E147,2)</f>
        <v/>
      </c>
    </row>
    <row r="148" hidden="1" outlineLevel="1" ht="51" customFormat="1" customHeight="1" s="332">
      <c r="A148" s="371" t="n">
        <v>120</v>
      </c>
      <c r="B148" s="371" t="inlineStr">
        <is>
          <t>23.3.01.04-0048</t>
        </is>
      </c>
      <c r="C148" s="370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71" t="inlineStr">
        <is>
          <t>м</t>
        </is>
      </c>
      <c r="E148" s="318" t="n">
        <v>0.42</v>
      </c>
      <c r="F148" s="373" t="n">
        <v>677.51</v>
      </c>
      <c r="G148" s="320">
        <f>ROUND(E148*F148,2)</f>
        <v/>
      </c>
      <c r="H148" s="313">
        <f>G148/$G$279</f>
        <v/>
      </c>
      <c r="I148" s="320">
        <f>ROUND(F148*Прил.10!$D$13,2)</f>
        <v/>
      </c>
      <c r="J148" s="320">
        <f>ROUND(I148*E148,2)</f>
        <v/>
      </c>
    </row>
    <row r="149" hidden="1" outlineLevel="1" ht="25.5" customFormat="1" customHeight="1" s="332">
      <c r="A149" s="371" t="n">
        <v>121</v>
      </c>
      <c r="B149" s="371" t="inlineStr">
        <is>
          <t>04.1.02.05-0043</t>
        </is>
      </c>
      <c r="C149" s="370" t="inlineStr">
        <is>
          <t>Бетон тяжелый, крупность заполнителя 20 мм, класс В 15 (М200)</t>
        </is>
      </c>
      <c r="D149" s="371" t="inlineStr">
        <is>
          <t>м3</t>
        </is>
      </c>
      <c r="E149" s="318" t="n">
        <v>0.408</v>
      </c>
      <c r="F149" s="373" t="n">
        <v>665</v>
      </c>
      <c r="G149" s="320">
        <f>ROUND(E149*F149,2)</f>
        <v/>
      </c>
      <c r="H149" s="313">
        <f>G149/$G$279</f>
        <v/>
      </c>
      <c r="I149" s="320">
        <f>ROUND(F149*Прил.10!$D$13,2)</f>
        <v/>
      </c>
      <c r="J149" s="320">
        <f>ROUND(I149*E149,2)</f>
        <v/>
      </c>
    </row>
    <row r="150" hidden="1" outlineLevel="1" ht="14.25" customFormat="1" customHeight="1" s="332">
      <c r="A150" s="371" t="n">
        <v>122</v>
      </c>
      <c r="B150" s="371" t="inlineStr">
        <is>
          <t>01.4.01.03-0123</t>
        </is>
      </c>
      <c r="C150" s="370" t="inlineStr">
        <is>
          <t>Долота лопастные</t>
        </is>
      </c>
      <c r="D150" s="371" t="inlineStr">
        <is>
          <t>шт.</t>
        </is>
      </c>
      <c r="E150" s="318" t="n">
        <v>0.1848</v>
      </c>
      <c r="F150" s="373" t="n">
        <v>1434.26</v>
      </c>
      <c r="G150" s="320">
        <f>ROUND(E150*F150,2)</f>
        <v/>
      </c>
      <c r="H150" s="313">
        <f>G150/$G$279</f>
        <v/>
      </c>
      <c r="I150" s="320">
        <f>ROUND(F150*Прил.10!$D$13,2)</f>
        <v/>
      </c>
      <c r="J150" s="320">
        <f>ROUND(I150*E150,2)</f>
        <v/>
      </c>
    </row>
    <row r="151" hidden="1" outlineLevel="1" ht="14.25" customFormat="1" customHeight="1" s="332">
      <c r="A151" s="371" t="n">
        <v>123</v>
      </c>
      <c r="B151" s="371" t="inlineStr">
        <is>
          <t>01.2.03.03-0013</t>
        </is>
      </c>
      <c r="C151" s="370" t="inlineStr">
        <is>
          <t>Мастика битумная кровельная горячая</t>
        </is>
      </c>
      <c r="D151" s="371" t="inlineStr">
        <is>
          <t>т</t>
        </is>
      </c>
      <c r="E151" s="318" t="n">
        <v>0.07679999999999999</v>
      </c>
      <c r="F151" s="373" t="n">
        <v>3390</v>
      </c>
      <c r="G151" s="320">
        <f>ROUND(E151*F151,2)</f>
        <v/>
      </c>
      <c r="H151" s="313">
        <f>G151/$G$279</f>
        <v/>
      </c>
      <c r="I151" s="320">
        <f>ROUND(F151*Прил.10!$D$13,2)</f>
        <v/>
      </c>
      <c r="J151" s="320">
        <f>ROUND(I151*E151,2)</f>
        <v/>
      </c>
    </row>
    <row r="152" hidden="1" outlineLevel="1" ht="25.5" customFormat="1" customHeight="1" s="332">
      <c r="A152" s="371" t="n">
        <v>124</v>
      </c>
      <c r="B152" s="371" t="inlineStr">
        <is>
          <t>20.1.01.02-0067</t>
        </is>
      </c>
      <c r="C152" s="370" t="inlineStr">
        <is>
          <t>Зажим аппаратный прессуемый: А4А-400-2</t>
        </is>
      </c>
      <c r="D152" s="371" t="inlineStr">
        <is>
          <t>100 шт.</t>
        </is>
      </c>
      <c r="E152" s="318" t="n">
        <v>0.04</v>
      </c>
      <c r="F152" s="373" t="n">
        <v>6505</v>
      </c>
      <c r="G152" s="320">
        <f>ROUND(E152*F152,2)</f>
        <v/>
      </c>
      <c r="H152" s="313">
        <f>G152/$G$279</f>
        <v/>
      </c>
      <c r="I152" s="320">
        <f>ROUND(F152*Прил.10!$D$13,2)</f>
        <v/>
      </c>
      <c r="J152" s="320">
        <f>ROUND(I152*E152,2)</f>
        <v/>
      </c>
    </row>
    <row r="153" hidden="1" outlineLevel="1" ht="25.5" customFormat="1" customHeight="1" s="332">
      <c r="A153" s="371" t="n">
        <v>125</v>
      </c>
      <c r="B153" s="371" t="inlineStr">
        <is>
          <t>01.7.15.12-0047</t>
        </is>
      </c>
      <c r="C153" s="370" t="inlineStr">
        <is>
          <t>Шпильки оцинкованные стяжные диаметром 16 мм длиной 400 мм</t>
        </is>
      </c>
      <c r="D153" s="371" t="inlineStr">
        <is>
          <t>т</t>
        </is>
      </c>
      <c r="E153" s="318" t="n">
        <v>0.0192</v>
      </c>
      <c r="F153" s="373" t="n">
        <v>13388.69</v>
      </c>
      <c r="G153" s="320">
        <f>ROUND(E153*F153,2)</f>
        <v/>
      </c>
      <c r="H153" s="313">
        <f>G153/$G$279</f>
        <v/>
      </c>
      <c r="I153" s="320">
        <f>ROUND(F153*Прил.10!$D$13,2)</f>
        <v/>
      </c>
      <c r="J153" s="320">
        <f>ROUND(I153*E153,2)</f>
        <v/>
      </c>
    </row>
    <row r="154" hidden="1" outlineLevel="1" ht="25.5" customFormat="1" customHeight="1" s="332">
      <c r="A154" s="371" t="n">
        <v>126</v>
      </c>
      <c r="B154" s="371" t="inlineStr">
        <is>
          <t>04.3.01.09-0012</t>
        </is>
      </c>
      <c r="C154" s="370" t="inlineStr">
        <is>
          <t>Раствор готовый кладочный цементный, марка 50</t>
        </is>
      </c>
      <c r="D154" s="371" t="inlineStr">
        <is>
          <t>м3</t>
        </is>
      </c>
      <c r="E154" s="318" t="n">
        <v>0.51</v>
      </c>
      <c r="F154" s="373" t="n">
        <v>485.9</v>
      </c>
      <c r="G154" s="320">
        <f>ROUND(E154*F154,2)</f>
        <v/>
      </c>
      <c r="H154" s="313">
        <f>G154/$G$279</f>
        <v/>
      </c>
      <c r="I154" s="320">
        <f>ROUND(F154*Прил.10!$D$13,2)</f>
        <v/>
      </c>
      <c r="J154" s="320">
        <f>ROUND(I154*E154,2)</f>
        <v/>
      </c>
    </row>
    <row r="155" hidden="1" outlineLevel="1" ht="14.25" customFormat="1" customHeight="1" s="332">
      <c r="A155" s="371" t="n">
        <v>127</v>
      </c>
      <c r="B155" s="371" t="inlineStr">
        <is>
          <t>14.4.04.11-0011</t>
        </is>
      </c>
      <c r="C155" s="370" t="inlineStr">
        <is>
          <t>Эмаль ХС-759 белая</t>
        </is>
      </c>
      <c r="D155" s="371" t="inlineStr">
        <is>
          <t>т</t>
        </is>
      </c>
      <c r="E155" s="318" t="n">
        <v>0.008200000000000001</v>
      </c>
      <c r="F155" s="373" t="n">
        <v>26640</v>
      </c>
      <c r="G155" s="320">
        <f>ROUND(E155*F155,2)</f>
        <v/>
      </c>
      <c r="H155" s="313">
        <f>G155/$G$279</f>
        <v/>
      </c>
      <c r="I155" s="320">
        <f>ROUND(F155*Прил.10!$D$13,2)</f>
        <v/>
      </c>
      <c r="J155" s="320">
        <f>ROUND(I155*E155,2)</f>
        <v/>
      </c>
    </row>
    <row r="156" hidden="1" outlineLevel="1" ht="25.5" customFormat="1" customHeight="1" s="332">
      <c r="A156" s="371" t="n">
        <v>128</v>
      </c>
      <c r="B156" s="371" t="inlineStr">
        <is>
          <t>10.1.02.03-0001</t>
        </is>
      </c>
      <c r="C156" s="370" t="inlineStr">
        <is>
          <t>Проволока алюминиевая (АМЦ) диаметром 1,4-1,8 мм</t>
        </is>
      </c>
      <c r="D156" s="371" t="inlineStr">
        <is>
          <t>т</t>
        </is>
      </c>
      <c r="E156" s="318" t="n">
        <v>0.0072</v>
      </c>
      <c r="F156" s="373" t="n">
        <v>30090</v>
      </c>
      <c r="G156" s="320">
        <f>ROUND(E156*F156,2)</f>
        <v/>
      </c>
      <c r="H156" s="313">
        <f>G156/$G$279</f>
        <v/>
      </c>
      <c r="I156" s="320">
        <f>ROUND(F156*Прил.10!$D$13,2)</f>
        <v/>
      </c>
      <c r="J156" s="320">
        <f>ROUND(I156*E156,2)</f>
        <v/>
      </c>
    </row>
    <row r="157" hidden="1" outlineLevel="1" ht="14.25" customFormat="1" customHeight="1" s="332">
      <c r="A157" s="371" t="n">
        <v>129</v>
      </c>
      <c r="B157" s="371" t="inlineStr">
        <is>
          <t>14.4.02.09-0001</t>
        </is>
      </c>
      <c r="C157" s="370" t="inlineStr">
        <is>
          <t>Краска</t>
        </is>
      </c>
      <c r="D157" s="371" t="inlineStr">
        <is>
          <t>кг</t>
        </is>
      </c>
      <c r="E157" s="318" t="n">
        <v>7.14</v>
      </c>
      <c r="F157" s="373" t="n">
        <v>28.6</v>
      </c>
      <c r="G157" s="320">
        <f>ROUND(E157*F157,2)</f>
        <v/>
      </c>
      <c r="H157" s="313">
        <f>G157/$G$279</f>
        <v/>
      </c>
      <c r="I157" s="320">
        <f>ROUND(F157*Прил.10!$D$13,2)</f>
        <v/>
      </c>
      <c r="J157" s="320">
        <f>ROUND(I157*E157,2)</f>
        <v/>
      </c>
    </row>
    <row r="158" hidden="1" outlineLevel="1" ht="25.5" customFormat="1" customHeight="1" s="332">
      <c r="A158" s="371" t="n">
        <v>130</v>
      </c>
      <c r="B158" s="371" t="inlineStr">
        <is>
          <t>08.1.02.13-0010</t>
        </is>
      </c>
      <c r="C158" s="370" t="inlineStr">
        <is>
          <t>Рукава металлические диаметром: 27 мм РЗ-Ц-Х (d=38 мм)</t>
        </is>
      </c>
      <c r="D158" s="371" t="inlineStr">
        <is>
          <t>м</t>
        </is>
      </c>
      <c r="E158" s="318" t="n">
        <v>15</v>
      </c>
      <c r="F158" s="373" t="n">
        <v>13.56</v>
      </c>
      <c r="G158" s="320">
        <f>ROUND(E158*F158,2)</f>
        <v/>
      </c>
      <c r="H158" s="313">
        <f>G158/$G$279</f>
        <v/>
      </c>
      <c r="I158" s="320">
        <f>ROUND(F158*Прил.10!$D$13,2)</f>
        <v/>
      </c>
      <c r="J158" s="320">
        <f>ROUND(I158*E158,2)</f>
        <v/>
      </c>
    </row>
    <row r="159" hidden="1" outlineLevel="1" ht="38.25" customFormat="1" customHeight="1" s="332">
      <c r="A159" s="371" t="n">
        <v>131</v>
      </c>
      <c r="B159" s="371" t="inlineStr">
        <is>
          <t>08.3.05.02-0101</t>
        </is>
      </c>
      <c r="C159" s="370" t="inlineStr">
        <is>
          <t>Сталь листовая углеродистая обыкновенного качества марки ВСт3пс5 толщиной: 4-6 мм</t>
        </is>
      </c>
      <c r="D159" s="371" t="inlineStr">
        <is>
          <t>т</t>
        </is>
      </c>
      <c r="E159" s="318" t="n">
        <v>0.035</v>
      </c>
      <c r="F159" s="373" t="n">
        <v>5763</v>
      </c>
      <c r="G159" s="320">
        <f>ROUND(E159*F159,2)</f>
        <v/>
      </c>
      <c r="H159" s="313">
        <f>G159/$G$279</f>
        <v/>
      </c>
      <c r="I159" s="320">
        <f>ROUND(F159*Прил.10!$D$13,2)</f>
        <v/>
      </c>
      <c r="J159" s="320">
        <f>ROUND(I159*E159,2)</f>
        <v/>
      </c>
    </row>
    <row r="160" hidden="1" outlineLevel="1" ht="25.5" customFormat="1" customHeight="1" s="332">
      <c r="A160" s="371" t="n">
        <v>132</v>
      </c>
      <c r="B160" s="371" t="inlineStr">
        <is>
          <t>20.1.01.02-0050</t>
        </is>
      </c>
      <c r="C160" s="370" t="inlineStr">
        <is>
          <t>Зажим аппаратный прессуемый: А2А-150-2</t>
        </is>
      </c>
      <c r="D160" s="371" t="inlineStr">
        <is>
          <t>100 шт.</t>
        </is>
      </c>
      <c r="E160" s="318" t="n">
        <v>0.07000000000000001</v>
      </c>
      <c r="F160" s="373" t="n">
        <v>2695</v>
      </c>
      <c r="G160" s="320">
        <f>ROUND(E160*F160,2)</f>
        <v/>
      </c>
      <c r="H160" s="313">
        <f>G160/$G$279</f>
        <v/>
      </c>
      <c r="I160" s="320">
        <f>ROUND(F160*Прил.10!$D$13,2)</f>
        <v/>
      </c>
      <c r="J160" s="320">
        <f>ROUND(I160*E160,2)</f>
        <v/>
      </c>
    </row>
    <row r="161" hidden="1" outlineLevel="1" ht="14.25" customFormat="1" customHeight="1" s="332">
      <c r="A161" s="371" t="n">
        <v>133</v>
      </c>
      <c r="B161" s="371" t="inlineStr">
        <is>
          <t>14.4.04.09-0016</t>
        </is>
      </c>
      <c r="C161" s="370" t="inlineStr">
        <is>
          <t>Эмаль ХВ-124 голубая</t>
        </is>
      </c>
      <c r="D161" s="371" t="inlineStr">
        <is>
          <t>т</t>
        </is>
      </c>
      <c r="E161" s="318" t="n">
        <v>0.008</v>
      </c>
      <c r="F161" s="373" t="n">
        <v>22050</v>
      </c>
      <c r="G161" s="320">
        <f>ROUND(E161*F161,2)</f>
        <v/>
      </c>
      <c r="H161" s="313">
        <f>G161/$G$279</f>
        <v/>
      </c>
      <c r="I161" s="320">
        <f>ROUND(F161*Прил.10!$D$13,2)</f>
        <v/>
      </c>
      <c r="J161" s="320">
        <f>ROUND(I161*E161,2)</f>
        <v/>
      </c>
    </row>
    <row r="162" hidden="1" outlineLevel="1" ht="25.5" customFormat="1" customHeight="1" s="332">
      <c r="A162" s="371" t="n">
        <v>134</v>
      </c>
      <c r="B162" s="371" t="inlineStr">
        <is>
          <t>08.3.07.01-0076</t>
        </is>
      </c>
      <c r="C162" s="370" t="inlineStr">
        <is>
          <t>Сталь полосовая, марка стали: Ст3сп шириной 50-200 мм толщиной 4-5 мм</t>
        </is>
      </c>
      <c r="D162" s="371" t="inlineStr">
        <is>
          <t>т</t>
        </is>
      </c>
      <c r="E162" s="318" t="n">
        <v>0.0347</v>
      </c>
      <c r="F162" s="373" t="n">
        <v>5000</v>
      </c>
      <c r="G162" s="320">
        <f>ROUND(E162*F162,2)</f>
        <v/>
      </c>
      <c r="H162" s="313">
        <f>G162/$G$279</f>
        <v/>
      </c>
      <c r="I162" s="320">
        <f>ROUND(F162*Прил.10!$D$13,2)</f>
        <v/>
      </c>
      <c r="J162" s="320">
        <f>ROUND(I162*E162,2)</f>
        <v/>
      </c>
    </row>
    <row r="163" hidden="1" outlineLevel="1" ht="14.25" customFormat="1" customHeight="1" s="332">
      <c r="A163" s="371" t="n">
        <v>135</v>
      </c>
      <c r="B163" s="371" t="inlineStr">
        <is>
          <t>20.1.01.07-0003</t>
        </is>
      </c>
      <c r="C163" s="370" t="inlineStr">
        <is>
          <t>Зажим опорный 2АА-6-3</t>
        </is>
      </c>
      <c r="D163" s="371" t="inlineStr">
        <is>
          <t>шт</t>
        </is>
      </c>
      <c r="E163" s="318" t="n">
        <v>4</v>
      </c>
      <c r="F163" s="373" t="n">
        <v>42.77</v>
      </c>
      <c r="G163" s="320">
        <f>ROUND(E163*F163,2)</f>
        <v/>
      </c>
      <c r="H163" s="313">
        <f>G163/$G$279</f>
        <v/>
      </c>
      <c r="I163" s="320">
        <f>ROUND(F163*Прил.10!$D$13,2)</f>
        <v/>
      </c>
      <c r="J163" s="320">
        <f>ROUND(I163*E163,2)</f>
        <v/>
      </c>
    </row>
    <row r="164" hidden="1" outlineLevel="1" ht="14.25" customFormat="1" customHeight="1" s="332">
      <c r="A164" s="371" t="n">
        <v>136</v>
      </c>
      <c r="B164" s="371" t="inlineStr">
        <is>
          <t>01.7.07.29-0031</t>
        </is>
      </c>
      <c r="C164" s="370" t="inlineStr">
        <is>
          <t>Каболка</t>
        </is>
      </c>
      <c r="D164" s="371" t="inlineStr">
        <is>
          <t>т</t>
        </is>
      </c>
      <c r="E164" s="318" t="n">
        <v>0.0054</v>
      </c>
      <c r="F164" s="373" t="n">
        <v>30030</v>
      </c>
      <c r="G164" s="320">
        <f>ROUND(E164*F164,2)</f>
        <v/>
      </c>
      <c r="H164" s="313">
        <f>G164/$G$279</f>
        <v/>
      </c>
      <c r="I164" s="320">
        <f>ROUND(F164*Прил.10!$D$13,2)</f>
        <v/>
      </c>
      <c r="J164" s="320">
        <f>ROUND(I164*E164,2)</f>
        <v/>
      </c>
    </row>
    <row r="165" hidden="1" outlineLevel="1" ht="25.5" customFormat="1" customHeight="1" s="332">
      <c r="A165" s="371" t="n">
        <v>137</v>
      </c>
      <c r="B165" s="371" t="inlineStr">
        <is>
          <t>20.1.01.02-0062</t>
        </is>
      </c>
      <c r="C165" s="370" t="inlineStr">
        <is>
          <t>Зажим аппаратный прессуемый: А4А-150-2</t>
        </is>
      </c>
      <c r="D165" s="371" t="inlineStr">
        <is>
          <t>100 шт.</t>
        </is>
      </c>
      <c r="E165" s="318" t="n">
        <v>0.06</v>
      </c>
      <c r="F165" s="373" t="n">
        <v>2695</v>
      </c>
      <c r="G165" s="320">
        <f>ROUND(E165*F165,2)</f>
        <v/>
      </c>
      <c r="H165" s="313">
        <f>G165/$G$279</f>
        <v/>
      </c>
      <c r="I165" s="320">
        <f>ROUND(F165*Прил.10!$D$13,2)</f>
        <v/>
      </c>
      <c r="J165" s="320">
        <f>ROUND(I165*E165,2)</f>
        <v/>
      </c>
    </row>
    <row r="166" hidden="1" outlineLevel="1" ht="14.25" customFormat="1" customHeight="1" s="332">
      <c r="A166" s="371" t="n">
        <v>138</v>
      </c>
      <c r="B166" s="371" t="inlineStr">
        <is>
          <t>01.1.02.01-0003</t>
        </is>
      </c>
      <c r="C166" s="370" t="inlineStr">
        <is>
          <t>Асботекстолит марки Г</t>
        </is>
      </c>
      <c r="D166" s="371" t="inlineStr">
        <is>
          <t>т</t>
        </is>
      </c>
      <c r="E166" s="318" t="n">
        <v>0.001</v>
      </c>
      <c r="F166" s="373" t="n">
        <v>161000</v>
      </c>
      <c r="G166" s="320">
        <f>ROUND(E166*F166,2)</f>
        <v/>
      </c>
      <c r="H166" s="313">
        <f>G166/$G$279</f>
        <v/>
      </c>
      <c r="I166" s="320">
        <f>ROUND(F166*Прил.10!$D$13,2)</f>
        <v/>
      </c>
      <c r="J166" s="320">
        <f>ROUND(I166*E166,2)</f>
        <v/>
      </c>
    </row>
    <row r="167" hidden="1" outlineLevel="1" ht="38.25" customFormat="1" customHeight="1" s="332">
      <c r="A167" s="371" t="n">
        <v>139</v>
      </c>
      <c r="B167" s="371" t="inlineStr">
        <is>
          <t>02.3.01.02-0016</t>
        </is>
      </c>
      <c r="C167" s="370" t="inlineStr">
        <is>
          <t>Песок природный для строительных: работ средний с крупностью зерен размером свыше 5 мм-до 5% по массе</t>
        </is>
      </c>
      <c r="D167" s="371" t="inlineStr">
        <is>
          <t>м3</t>
        </is>
      </c>
      <c r="E167" s="318" t="n">
        <v>2.768</v>
      </c>
      <c r="F167" s="373" t="n">
        <v>55.26</v>
      </c>
      <c r="G167" s="320">
        <f>ROUND(E167*F167,2)</f>
        <v/>
      </c>
      <c r="H167" s="313">
        <f>G167/$G$279</f>
        <v/>
      </c>
      <c r="I167" s="320">
        <f>ROUND(F167*Прил.10!$D$13,2)</f>
        <v/>
      </c>
      <c r="J167" s="320">
        <f>ROUND(I167*E167,2)</f>
        <v/>
      </c>
    </row>
    <row r="168" hidden="1" outlineLevel="1" ht="51" customFormat="1" customHeight="1" s="332">
      <c r="A168" s="371" t="n">
        <v>140</v>
      </c>
      <c r="B168" s="371" t="inlineStr">
        <is>
          <t>05.2.02.01-0037</t>
        </is>
      </c>
      <c r="C168" s="370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71" t="inlineStr">
        <is>
          <t>шт.</t>
        </is>
      </c>
      <c r="E168" s="318" t="n">
        <v>1</v>
      </c>
      <c r="F168" s="373" t="n">
        <v>151.28</v>
      </c>
      <c r="G168" s="320">
        <f>ROUND(E168*F168,2)</f>
        <v/>
      </c>
      <c r="H168" s="313">
        <f>G168/$G$279</f>
        <v/>
      </c>
      <c r="I168" s="320">
        <f>ROUND(F168*Прил.10!$D$13,2)</f>
        <v/>
      </c>
      <c r="J168" s="320">
        <f>ROUND(I168*E168,2)</f>
        <v/>
      </c>
    </row>
    <row r="169" hidden="1" outlineLevel="1" ht="14.25" customFormat="1" customHeight="1" s="332">
      <c r="A169" s="371" t="n">
        <v>141</v>
      </c>
      <c r="B169" s="371" t="inlineStr">
        <is>
          <t>01.2.03.03-0007</t>
        </is>
      </c>
      <c r="C169" s="370" t="inlineStr">
        <is>
          <t>Мастика битумная</t>
        </is>
      </c>
      <c r="D169" s="371" t="inlineStr">
        <is>
          <t>т</t>
        </is>
      </c>
      <c r="E169" s="318" t="n">
        <v>0.043</v>
      </c>
      <c r="F169" s="373" t="n">
        <v>3316.55</v>
      </c>
      <c r="G169" s="320">
        <f>ROUND(E169*F169,2)</f>
        <v/>
      </c>
      <c r="H169" s="313">
        <f>G169/$G$279</f>
        <v/>
      </c>
      <c r="I169" s="320">
        <f>ROUND(F169*Прил.10!$D$13,2)</f>
        <v/>
      </c>
      <c r="J169" s="320">
        <f>ROUND(I169*E169,2)</f>
        <v/>
      </c>
    </row>
    <row r="170" hidden="1" outlineLevel="1" ht="14.25" customFormat="1" customHeight="1" s="332">
      <c r="A170" s="371" t="n">
        <v>142</v>
      </c>
      <c r="B170" s="371" t="inlineStr">
        <is>
          <t>01.3.02.09-0022</t>
        </is>
      </c>
      <c r="C170" s="370" t="inlineStr">
        <is>
          <t>Пропан-бутан, смесь техническая</t>
        </is>
      </c>
      <c r="D170" s="371" t="inlineStr">
        <is>
          <t>кг</t>
        </is>
      </c>
      <c r="E170" s="318" t="n">
        <v>23</v>
      </c>
      <c r="F170" s="373" t="n">
        <v>6.09</v>
      </c>
      <c r="G170" s="320">
        <f>ROUND(E170*F170,2)</f>
        <v/>
      </c>
      <c r="H170" s="313">
        <f>G170/$G$279</f>
        <v/>
      </c>
      <c r="I170" s="320">
        <f>ROUND(F170*Прил.10!$D$13,2)</f>
        <v/>
      </c>
      <c r="J170" s="320">
        <f>ROUND(I170*E170,2)</f>
        <v/>
      </c>
    </row>
    <row r="171" hidden="1" outlineLevel="1" ht="14.25" customFormat="1" customHeight="1" s="332">
      <c r="A171" s="371" t="n">
        <v>143</v>
      </c>
      <c r="B171" s="371" t="inlineStr">
        <is>
          <t>01.7.15.10-0052</t>
        </is>
      </c>
      <c r="C171" s="370" t="inlineStr">
        <is>
          <t>Скобы: двухлапковые</t>
        </is>
      </c>
      <c r="D171" s="371" t="inlineStr">
        <is>
          <t>10 шт.</t>
        </is>
      </c>
      <c r="E171" s="318" t="n">
        <v>11.77</v>
      </c>
      <c r="F171" s="373" t="n">
        <v>11.89</v>
      </c>
      <c r="G171" s="320">
        <f>ROUND(E171*F171,2)</f>
        <v/>
      </c>
      <c r="H171" s="313">
        <f>G171/$G$279</f>
        <v/>
      </c>
      <c r="I171" s="320">
        <f>ROUND(F171*Прил.10!$D$13,2)</f>
        <v/>
      </c>
      <c r="J171" s="320">
        <f>ROUND(I171*E171,2)</f>
        <v/>
      </c>
    </row>
    <row r="172" hidden="1" outlineLevel="1" ht="14.25" customFormat="1" customHeight="1" s="332">
      <c r="A172" s="371" t="n">
        <v>144</v>
      </c>
      <c r="B172" s="371" t="inlineStr">
        <is>
          <t>01.7.15.06-0111</t>
        </is>
      </c>
      <c r="C172" s="370" t="inlineStr">
        <is>
          <t>Гвозди строительные</t>
        </is>
      </c>
      <c r="D172" s="371" t="inlineStr">
        <is>
          <t>т</t>
        </is>
      </c>
      <c r="E172" s="318" t="n">
        <v>0.0092</v>
      </c>
      <c r="F172" s="373" t="n">
        <v>11978</v>
      </c>
      <c r="G172" s="320">
        <f>ROUND(E172*F172,2)</f>
        <v/>
      </c>
      <c r="H172" s="313">
        <f>G172/$G$279</f>
        <v/>
      </c>
      <c r="I172" s="320">
        <f>ROUND(F172*Прил.10!$D$13,2)</f>
        <v/>
      </c>
      <c r="J172" s="320">
        <f>ROUND(I172*E172,2)</f>
        <v/>
      </c>
    </row>
    <row r="173" hidden="1" outlineLevel="1" ht="25.5" customFormat="1" customHeight="1" s="332">
      <c r="A173" s="371" t="n">
        <v>145</v>
      </c>
      <c r="B173" s="371" t="inlineStr">
        <is>
          <t>04.3.01.09-0012</t>
        </is>
      </c>
      <c r="C173" s="370" t="inlineStr">
        <is>
          <t>Раствор готовый кладочный цементный марки 50</t>
        </is>
      </c>
      <c r="D173" s="371" t="inlineStr">
        <is>
          <t>м3</t>
        </is>
      </c>
      <c r="E173" s="318" t="n">
        <v>0.221</v>
      </c>
      <c r="F173" s="373" t="n">
        <v>485.9</v>
      </c>
      <c r="G173" s="320">
        <f>ROUND(E173*F173,2)</f>
        <v/>
      </c>
      <c r="H173" s="313">
        <f>G173/$G$279</f>
        <v/>
      </c>
      <c r="I173" s="320">
        <f>ROUND(F173*Прил.10!$D$13,2)</f>
        <v/>
      </c>
      <c r="J173" s="320">
        <f>ROUND(I173*E173,2)</f>
        <v/>
      </c>
    </row>
    <row r="174" hidden="1" outlineLevel="1" ht="38.25" customFormat="1" customHeight="1" s="332">
      <c r="A174" s="371" t="n">
        <v>146</v>
      </c>
      <c r="B174" s="371" t="inlineStr">
        <is>
          <t>10.2.02.08-0001</t>
        </is>
      </c>
      <c r="C174" s="370" t="inlineStr">
        <is>
          <t>Проволока медная круглая электротехническая ММ (мягкая) диаметром 1,0-3,0 мм и выше</t>
        </is>
      </c>
      <c r="D174" s="371" t="inlineStr">
        <is>
          <t>т</t>
        </is>
      </c>
      <c r="E174" s="318" t="n">
        <v>0.0028</v>
      </c>
      <c r="F174" s="373" t="n">
        <v>37517</v>
      </c>
      <c r="G174" s="320">
        <f>ROUND(E174*F174,2)</f>
        <v/>
      </c>
      <c r="H174" s="313">
        <f>G174/$G$279</f>
        <v/>
      </c>
      <c r="I174" s="320">
        <f>ROUND(F174*Прил.10!$D$13,2)</f>
        <v/>
      </c>
      <c r="J174" s="320">
        <f>ROUND(I174*E174,2)</f>
        <v/>
      </c>
    </row>
    <row r="175" hidden="1" outlineLevel="1" ht="14.25" customFormat="1" customHeight="1" s="332">
      <c r="A175" s="371" t="n">
        <v>147</v>
      </c>
      <c r="B175" s="371" t="inlineStr">
        <is>
          <t>14.4.01.01-0003</t>
        </is>
      </c>
      <c r="C175" s="370" t="inlineStr">
        <is>
          <t>Грунтовка: ГФ-021 красно-коричневая</t>
        </is>
      </c>
      <c r="D175" s="371" t="inlineStr">
        <is>
          <t>т</t>
        </is>
      </c>
      <c r="E175" s="318" t="n">
        <v>0.0066</v>
      </c>
      <c r="F175" s="373" t="n">
        <v>15620</v>
      </c>
      <c r="G175" s="320">
        <f>ROUND(E175*F175,2)</f>
        <v/>
      </c>
      <c r="H175" s="313">
        <f>G175/$G$279</f>
        <v/>
      </c>
      <c r="I175" s="320">
        <f>ROUND(F175*Прил.10!$D$13,2)</f>
        <v/>
      </c>
      <c r="J175" s="320">
        <f>ROUND(I175*E175,2)</f>
        <v/>
      </c>
    </row>
    <row r="176" hidden="1" outlineLevel="1" ht="38.25" customFormat="1" customHeight="1" s="332">
      <c r="A176" s="371" t="n">
        <v>148</v>
      </c>
      <c r="B176" s="371" t="inlineStr">
        <is>
          <t>11.1.03.06-0095</t>
        </is>
      </c>
      <c r="C176" s="370" t="inlineStr">
        <is>
          <t>Доски обрезные хвойных пород длиной: 4-6,5 м, шириной 75-150 мм, толщиной 44 мм и более, III сорта</t>
        </is>
      </c>
      <c r="D176" s="371" t="inlineStr">
        <is>
          <t>м3</t>
        </is>
      </c>
      <c r="E176" s="318" t="n">
        <v>0.097</v>
      </c>
      <c r="F176" s="373" t="n">
        <v>1056</v>
      </c>
      <c r="G176" s="320">
        <f>ROUND(E176*F176,2)</f>
        <v/>
      </c>
      <c r="H176" s="313">
        <f>G176/$G$279</f>
        <v/>
      </c>
      <c r="I176" s="320">
        <f>ROUND(F176*Прил.10!$D$13,2)</f>
        <v/>
      </c>
      <c r="J176" s="320">
        <f>ROUND(I176*E176,2)</f>
        <v/>
      </c>
    </row>
    <row r="177" hidden="1" outlineLevel="1" ht="14.25" customFormat="1" customHeight="1" s="332">
      <c r="A177" s="371" t="n">
        <v>149</v>
      </c>
      <c r="B177" s="371" t="inlineStr">
        <is>
          <t>01.7.11.07-0054</t>
        </is>
      </c>
      <c r="C177" s="370" t="inlineStr">
        <is>
          <t>Электроды диаметром: 6 мм Э42</t>
        </is>
      </c>
      <c r="D177" s="371" t="inlineStr">
        <is>
          <t>т</t>
        </is>
      </c>
      <c r="E177" s="318" t="n">
        <v>0.0107</v>
      </c>
      <c r="F177" s="373" t="n">
        <v>9424</v>
      </c>
      <c r="G177" s="320">
        <f>ROUND(E177*F177,2)</f>
        <v/>
      </c>
      <c r="H177" s="313">
        <f>G177/$G$279</f>
        <v/>
      </c>
      <c r="I177" s="320">
        <f>ROUND(F177*Прил.10!$D$13,2)</f>
        <v/>
      </c>
      <c r="J177" s="320">
        <f>ROUND(I177*E177,2)</f>
        <v/>
      </c>
    </row>
    <row r="178" hidden="1" outlineLevel="1" ht="14.25" customFormat="1" customHeight="1" s="332">
      <c r="A178" s="371" t="n">
        <v>150</v>
      </c>
      <c r="B178" s="371" t="inlineStr">
        <is>
          <t>14.5.09.11-0102</t>
        </is>
      </c>
      <c r="C178" s="370" t="inlineStr">
        <is>
          <t>Уайт-спирит</t>
        </is>
      </c>
      <c r="D178" s="371" t="inlineStr">
        <is>
          <t>кг</t>
        </is>
      </c>
      <c r="E178" s="318" t="n">
        <v>15</v>
      </c>
      <c r="F178" s="373" t="n">
        <v>6.67</v>
      </c>
      <c r="G178" s="320">
        <f>ROUND(E178*F178,2)</f>
        <v/>
      </c>
      <c r="H178" s="313">
        <f>G178/$G$279</f>
        <v/>
      </c>
      <c r="I178" s="320">
        <f>ROUND(F178*Прил.10!$D$13,2)</f>
        <v/>
      </c>
      <c r="J178" s="320">
        <f>ROUND(I178*E178,2)</f>
        <v/>
      </c>
    </row>
    <row r="179" hidden="1" outlineLevel="1" ht="51" customFormat="1" customHeight="1" s="332">
      <c r="A179" s="371" t="n">
        <v>151</v>
      </c>
      <c r="B179" s="371" t="inlineStr">
        <is>
          <t>07.2.07.12-0021</t>
        </is>
      </c>
      <c r="C179" s="3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71" t="inlineStr">
        <is>
          <t>т</t>
        </is>
      </c>
      <c r="E179" s="318" t="n">
        <v>0.014</v>
      </c>
      <c r="F179" s="373" t="n">
        <v>7008.5</v>
      </c>
      <c r="G179" s="320">
        <f>ROUND(E179*F179,2)</f>
        <v/>
      </c>
      <c r="H179" s="313">
        <f>G179/$G$279</f>
        <v/>
      </c>
      <c r="I179" s="320">
        <f>ROUND(F179*Прил.10!$D$13,2)</f>
        <v/>
      </c>
      <c r="J179" s="320">
        <f>ROUND(I179*E179,2)</f>
        <v/>
      </c>
    </row>
    <row r="180" hidden="1" outlineLevel="1" ht="38.25" customFormat="1" customHeight="1" s="332">
      <c r="A180" s="371" t="n">
        <v>152</v>
      </c>
      <c r="B180" s="371" t="inlineStr">
        <is>
          <t>02.2.05.04-1822</t>
        </is>
      </c>
      <c r="C180" s="370" t="inlineStr">
        <is>
          <t>Щебень из природного камня для строительных работ марка 1000, фракция 40-70 мм</t>
        </is>
      </c>
      <c r="D180" s="371" t="inlineStr">
        <is>
          <t>м3</t>
        </is>
      </c>
      <c r="E180" s="318" t="n">
        <v>0.6</v>
      </c>
      <c r="F180" s="373" t="n">
        <v>155.94</v>
      </c>
      <c r="G180" s="320">
        <f>ROUND(E180*F180,2)</f>
        <v/>
      </c>
      <c r="H180" s="313">
        <f>G180/$G$279</f>
        <v/>
      </c>
      <c r="I180" s="320">
        <f>ROUND(F180*Прил.10!$D$13,2)</f>
        <v/>
      </c>
      <c r="J180" s="320">
        <f>ROUND(I180*E180,2)</f>
        <v/>
      </c>
    </row>
    <row r="181" hidden="1" outlineLevel="1" ht="25.5" customFormat="1" customHeight="1" s="332">
      <c r="A181" s="371" t="n">
        <v>153</v>
      </c>
      <c r="B181" s="371" t="inlineStr">
        <is>
          <t>10.3.02.04-0001</t>
        </is>
      </c>
      <c r="C181" s="370" t="inlineStr">
        <is>
          <t>Роли свинцовые марки С1 толщиной: 1,0 мм</t>
        </is>
      </c>
      <c r="D181" s="371" t="inlineStr">
        <is>
          <t>т</t>
        </is>
      </c>
      <c r="E181" s="318" t="n">
        <v>0.0023</v>
      </c>
      <c r="F181" s="373" t="n">
        <v>40600</v>
      </c>
      <c r="G181" s="320">
        <f>ROUND(E181*F181,2)</f>
        <v/>
      </c>
      <c r="H181" s="313">
        <f>G181/$G$279</f>
        <v/>
      </c>
      <c r="I181" s="320">
        <f>ROUND(F181*Прил.10!$D$13,2)</f>
        <v/>
      </c>
      <c r="J181" s="320">
        <f>ROUND(I181*E181,2)</f>
        <v/>
      </c>
    </row>
    <row r="182" hidden="1" outlineLevel="1" ht="14.25" customFormat="1" customHeight="1" s="332">
      <c r="A182" s="371" t="n">
        <v>154</v>
      </c>
      <c r="B182" s="371" t="inlineStr">
        <is>
          <t>18.5.08.09-0001</t>
        </is>
      </c>
      <c r="C182" s="370" t="inlineStr">
        <is>
          <t>Патрубки</t>
        </is>
      </c>
      <c r="D182" s="371" t="inlineStr">
        <is>
          <t>10 шт.</t>
        </is>
      </c>
      <c r="E182" s="318" t="n">
        <v>0.33</v>
      </c>
      <c r="F182" s="373" t="n">
        <v>277.5</v>
      </c>
      <c r="G182" s="320">
        <f>ROUND(E182*F182,2)</f>
        <v/>
      </c>
      <c r="H182" s="313">
        <f>G182/$G$279</f>
        <v/>
      </c>
      <c r="I182" s="320">
        <f>ROUND(F182*Прил.10!$D$13,2)</f>
        <v/>
      </c>
      <c r="J182" s="320">
        <f>ROUND(I182*E182,2)</f>
        <v/>
      </c>
    </row>
    <row r="183" hidden="1" outlineLevel="1" ht="14.25" customFormat="1" customHeight="1" s="332">
      <c r="A183" s="371" t="n">
        <v>155</v>
      </c>
      <c r="B183" s="371" t="inlineStr">
        <is>
          <t>01.7.11.07-0032</t>
        </is>
      </c>
      <c r="C183" s="370" t="inlineStr">
        <is>
          <t>Электроды диаметром: 4 мм Э42</t>
        </is>
      </c>
      <c r="D183" s="371" t="inlineStr">
        <is>
          <t>т</t>
        </is>
      </c>
      <c r="E183" s="318" t="n">
        <v>0.008399999999999999</v>
      </c>
      <c r="F183" s="373" t="n">
        <v>10315.01</v>
      </c>
      <c r="G183" s="320">
        <f>ROUND(E183*F183,2)</f>
        <v/>
      </c>
      <c r="H183" s="313">
        <f>G183/$G$279</f>
        <v/>
      </c>
      <c r="I183" s="320">
        <f>ROUND(F183*Прил.10!$D$13,2)</f>
        <v/>
      </c>
      <c r="J183" s="320">
        <f>ROUND(I183*E183,2)</f>
        <v/>
      </c>
    </row>
    <row r="184" hidden="1" outlineLevel="1" ht="14.25" customFormat="1" customHeight="1" s="332">
      <c r="A184" s="371" t="n">
        <v>156</v>
      </c>
      <c r="B184" s="371" t="inlineStr">
        <is>
          <t>01.7.15.10-0053</t>
        </is>
      </c>
      <c r="C184" s="370" t="inlineStr">
        <is>
          <t>Скобы: металлические</t>
        </is>
      </c>
      <c r="D184" s="371" t="inlineStr">
        <is>
          <t>кг</t>
        </is>
      </c>
      <c r="E184" s="318" t="n">
        <v>13.34</v>
      </c>
      <c r="F184" s="373" t="n">
        <v>6.4</v>
      </c>
      <c r="G184" s="320">
        <f>ROUND(E184*F184,2)</f>
        <v/>
      </c>
      <c r="H184" s="313">
        <f>G184/$G$279</f>
        <v/>
      </c>
      <c r="I184" s="320">
        <f>ROUND(F184*Прил.10!$D$13,2)</f>
        <v/>
      </c>
      <c r="J184" s="320">
        <f>ROUND(I184*E184,2)</f>
        <v/>
      </c>
    </row>
    <row r="185" hidden="1" outlineLevel="1" ht="25.5" customFormat="1" customHeight="1" s="332">
      <c r="A185" s="371" t="n">
        <v>157</v>
      </c>
      <c r="B185" s="371" t="inlineStr">
        <is>
          <t>02.2.05.04-1577</t>
        </is>
      </c>
      <c r="C185" s="370" t="inlineStr">
        <is>
          <t>Щебень М 800, фракция 5(3)-10 мм, группа 2</t>
        </is>
      </c>
      <c r="D185" s="371" t="inlineStr">
        <is>
          <t>м3</t>
        </is>
      </c>
      <c r="E185" s="318" t="n">
        <v>0.54</v>
      </c>
      <c r="F185" s="373" t="n">
        <v>155.94</v>
      </c>
      <c r="G185" s="320">
        <f>ROUND(E185*F185,2)</f>
        <v/>
      </c>
      <c r="H185" s="313">
        <f>G185/$G$279</f>
        <v/>
      </c>
      <c r="I185" s="320">
        <f>ROUND(F185*Прил.10!$D$13,2)</f>
        <v/>
      </c>
      <c r="J185" s="320">
        <f>ROUND(I185*E185,2)</f>
        <v/>
      </c>
    </row>
    <row r="186" hidden="1" outlineLevel="1" ht="25.5" customFormat="1" customHeight="1" s="332">
      <c r="A186" s="371" t="n">
        <v>158</v>
      </c>
      <c r="B186" s="371" t="inlineStr">
        <is>
          <t>08.4.03.02-0001</t>
        </is>
      </c>
      <c r="C186" s="370" t="inlineStr">
        <is>
          <t>Горячекатаная арматурная сталь гладкая класса А-I диаметром 6 мм</t>
        </is>
      </c>
      <c r="D186" s="371" t="inlineStr">
        <is>
          <t>т</t>
        </is>
      </c>
      <c r="E186" s="318" t="n">
        <v>0.011</v>
      </c>
      <c r="F186" s="373" t="n">
        <v>7418.82</v>
      </c>
      <c r="G186" s="320">
        <f>ROUND(E186*F186,2)</f>
        <v/>
      </c>
      <c r="H186" s="313">
        <f>G186/$G$279</f>
        <v/>
      </c>
      <c r="I186" s="320">
        <f>ROUND(F186*Прил.10!$D$13,2)</f>
        <v/>
      </c>
      <c r="J186" s="320">
        <f>ROUND(I186*E186,2)</f>
        <v/>
      </c>
    </row>
    <row r="187" hidden="1" outlineLevel="1" ht="14.25" customFormat="1" customHeight="1" s="332">
      <c r="A187" s="371" t="n">
        <v>159</v>
      </c>
      <c r="B187" s="371" t="inlineStr">
        <is>
          <t>01.7.11.07-0032</t>
        </is>
      </c>
      <c r="C187" s="370" t="inlineStr">
        <is>
          <t>Электроды диаметром 4 мм Э42</t>
        </is>
      </c>
      <c r="D187" s="371" t="inlineStr">
        <is>
          <t>т</t>
        </is>
      </c>
      <c r="E187" s="318" t="n">
        <v>0.007900000000000001</v>
      </c>
      <c r="F187" s="373" t="n">
        <v>10315</v>
      </c>
      <c r="G187" s="320">
        <f>ROUND(E187*F187,2)</f>
        <v/>
      </c>
      <c r="H187" s="313">
        <f>G187/$G$279</f>
        <v/>
      </c>
      <c r="I187" s="320">
        <f>ROUND(F187*Прил.10!$D$13,2)</f>
        <v/>
      </c>
      <c r="J187" s="320">
        <f>ROUND(I187*E187,2)</f>
        <v/>
      </c>
    </row>
    <row r="188" hidden="1" outlineLevel="1" ht="14.25" customFormat="1" customHeight="1" s="332">
      <c r="A188" s="371" t="n">
        <v>160</v>
      </c>
      <c r="B188" s="371" t="inlineStr">
        <is>
          <t>14.4.03.03-0102</t>
        </is>
      </c>
      <c r="C188" s="370" t="inlineStr">
        <is>
          <t>Лак БТ-577</t>
        </is>
      </c>
      <c r="D188" s="371" t="inlineStr">
        <is>
          <t>т</t>
        </is>
      </c>
      <c r="E188" s="318" t="n">
        <v>0.0083</v>
      </c>
      <c r="F188" s="373" t="n">
        <v>9550.01</v>
      </c>
      <c r="G188" s="320">
        <f>ROUND(E188*F188,2)</f>
        <v/>
      </c>
      <c r="H188" s="313">
        <f>G188/$G$279</f>
        <v/>
      </c>
      <c r="I188" s="320">
        <f>ROUND(F188*Прил.10!$D$13,2)</f>
        <v/>
      </c>
      <c r="J188" s="320">
        <f>ROUND(I188*E188,2)</f>
        <v/>
      </c>
    </row>
    <row r="189" hidden="1" outlineLevel="1" ht="14.25" customFormat="1" customHeight="1" s="332">
      <c r="A189" s="371" t="n">
        <v>161</v>
      </c>
      <c r="B189" s="371" t="inlineStr">
        <is>
          <t>01.7.11.07-0040</t>
        </is>
      </c>
      <c r="C189" s="370" t="inlineStr">
        <is>
          <t>Электроды диаметром: 4 мм Э50А</t>
        </is>
      </c>
      <c r="D189" s="371" t="inlineStr">
        <is>
          <t>т</t>
        </is>
      </c>
      <c r="E189" s="318" t="n">
        <v>0.0068</v>
      </c>
      <c r="F189" s="373" t="n">
        <v>11524</v>
      </c>
      <c r="G189" s="320">
        <f>ROUND(E189*F189,2)</f>
        <v/>
      </c>
      <c r="H189" s="313">
        <f>G189/$G$279</f>
        <v/>
      </c>
      <c r="I189" s="320">
        <f>ROUND(F189*Прил.10!$D$13,2)</f>
        <v/>
      </c>
      <c r="J189" s="320">
        <f>ROUND(I189*E189,2)</f>
        <v/>
      </c>
    </row>
    <row r="190" hidden="1" outlineLevel="1" ht="14.25" customFormat="1" customHeight="1" s="332">
      <c r="A190" s="371" t="n">
        <v>162</v>
      </c>
      <c r="B190" s="371" t="inlineStr">
        <is>
          <t>11.2.13.04-0011</t>
        </is>
      </c>
      <c r="C190" s="370" t="inlineStr">
        <is>
          <t>Щиты: из досок толщиной 25 мм</t>
        </is>
      </c>
      <c r="D190" s="371" t="inlineStr">
        <is>
          <t>м2</t>
        </is>
      </c>
      <c r="E190" s="318" t="n">
        <v>1.8576</v>
      </c>
      <c r="F190" s="373" t="n">
        <v>35.53</v>
      </c>
      <c r="G190" s="320">
        <f>ROUND(E190*F190,2)</f>
        <v/>
      </c>
      <c r="H190" s="313">
        <f>G190/$G$279</f>
        <v/>
      </c>
      <c r="I190" s="320">
        <f>ROUND(F190*Прил.10!$D$13,2)</f>
        <v/>
      </c>
      <c r="J190" s="320">
        <f>ROUND(I190*E190,2)</f>
        <v/>
      </c>
    </row>
    <row r="191" hidden="1" outlineLevel="1" ht="38.25" customFormat="1" customHeight="1" s="332">
      <c r="A191" s="371" t="n">
        <v>163</v>
      </c>
      <c r="B191" s="371" t="inlineStr">
        <is>
          <t>11.1.02.04-0031</t>
        </is>
      </c>
      <c r="C191" s="370" t="inlineStr">
        <is>
          <t>Лесоматериалы круглые хвойных пород для строительства диаметром 14-24 см, длиной 3-6,5 м</t>
        </is>
      </c>
      <c r="D191" s="371" t="inlineStr">
        <is>
          <t>м3</t>
        </is>
      </c>
      <c r="E191" s="318" t="n">
        <v>0.1167</v>
      </c>
      <c r="F191" s="373" t="n">
        <v>558.33</v>
      </c>
      <c r="G191" s="320">
        <f>ROUND(E191*F191,2)</f>
        <v/>
      </c>
      <c r="H191" s="313">
        <f>G191/$G$279</f>
        <v/>
      </c>
      <c r="I191" s="320">
        <f>ROUND(F191*Прил.10!$D$13,2)</f>
        <v/>
      </c>
      <c r="J191" s="320">
        <f>ROUND(I191*E191,2)</f>
        <v/>
      </c>
    </row>
    <row r="192" hidden="1" outlineLevel="1" ht="25.5" customFormat="1" customHeight="1" s="332">
      <c r="A192" s="371" t="n">
        <v>164</v>
      </c>
      <c r="B192" s="371" t="inlineStr">
        <is>
          <t>Прайс из СД ОП</t>
        </is>
      </c>
      <c r="C192" s="370" t="inlineStr">
        <is>
          <t>Зажимы ответвительный прессуемый ОА-150-1 цена=92,92/6,06</t>
        </is>
      </c>
      <c r="D192" s="371" t="inlineStr">
        <is>
          <t>шт</t>
        </is>
      </c>
      <c r="E192" s="318" t="n">
        <v>4</v>
      </c>
      <c r="F192" s="373" t="n">
        <v>15.34</v>
      </c>
      <c r="G192" s="320">
        <f>ROUND(E192*F192,2)</f>
        <v/>
      </c>
      <c r="H192" s="313">
        <f>G192/$G$279</f>
        <v/>
      </c>
      <c r="I192" s="320">
        <f>ROUND(F192*Прил.10!$D$13,2)</f>
        <v/>
      </c>
      <c r="J192" s="320">
        <f>ROUND(I192*E192,2)</f>
        <v/>
      </c>
    </row>
    <row r="193" hidden="1" outlineLevel="1" ht="14.25" customFormat="1" customHeight="1" s="332">
      <c r="A193" s="371" t="n">
        <v>165</v>
      </c>
      <c r="B193" s="371" t="inlineStr">
        <is>
          <t>11.1.03.06-0002</t>
        </is>
      </c>
      <c r="C193" s="370" t="inlineStr">
        <is>
          <t>Доски дубовые II сорта</t>
        </is>
      </c>
      <c r="D193" s="371" t="inlineStr">
        <is>
          <t>м3</t>
        </is>
      </c>
      <c r="E193" s="318" t="n">
        <v>0.0432</v>
      </c>
      <c r="F193" s="373" t="n">
        <v>1410</v>
      </c>
      <c r="G193" s="320">
        <f>ROUND(E193*F193,2)</f>
        <v/>
      </c>
      <c r="H193" s="313">
        <f>G193/$G$279</f>
        <v/>
      </c>
      <c r="I193" s="320">
        <f>ROUND(F193*Прил.10!$D$13,2)</f>
        <v/>
      </c>
      <c r="J193" s="320">
        <f>ROUND(I193*E193,2)</f>
        <v/>
      </c>
    </row>
    <row r="194" hidden="1" outlineLevel="1" ht="25.5" customFormat="1" customHeight="1" s="332">
      <c r="A194" s="371" t="n">
        <v>166</v>
      </c>
      <c r="B194" s="371" t="inlineStr">
        <is>
          <t>01.7.07.12-0024</t>
        </is>
      </c>
      <c r="C194" s="370" t="inlineStr">
        <is>
          <t>Пленка полиэтиленовая толщиной: 0,15 мм</t>
        </is>
      </c>
      <c r="D194" s="371" t="inlineStr">
        <is>
          <t>м2</t>
        </is>
      </c>
      <c r="E194" s="318" t="n">
        <v>15.73</v>
      </c>
      <c r="F194" s="373" t="n">
        <v>3.62</v>
      </c>
      <c r="G194" s="320">
        <f>ROUND(E194*F194,2)</f>
        <v/>
      </c>
      <c r="H194" s="313">
        <f>G194/$G$279</f>
        <v/>
      </c>
      <c r="I194" s="320">
        <f>ROUND(F194*Прил.10!$D$13,2)</f>
        <v/>
      </c>
      <c r="J194" s="320">
        <f>ROUND(I194*E194,2)</f>
        <v/>
      </c>
    </row>
    <row r="195" hidden="1" outlineLevel="1" ht="38.25" customFormat="1" customHeight="1" s="332">
      <c r="A195" s="371" t="n">
        <v>167</v>
      </c>
      <c r="B195" s="371" t="inlineStr">
        <is>
          <t>999-9950</t>
        </is>
      </c>
      <c r="C195" s="370" t="inlineStr">
        <is>
          <t>Вспомогательные ненормируемые материальные ресурсы (2% от оплаты труда рабочих)</t>
        </is>
      </c>
      <c r="D195" s="371" t="inlineStr">
        <is>
          <t>руб</t>
        </is>
      </c>
      <c r="E195" s="318" t="n">
        <v>55.1586</v>
      </c>
      <c r="F195" s="373" t="n">
        <v>1</v>
      </c>
      <c r="G195" s="320">
        <f>ROUND(E195*F195,2)</f>
        <v/>
      </c>
      <c r="H195" s="313">
        <f>G195/$G$279</f>
        <v/>
      </c>
      <c r="I195" s="320">
        <f>ROUND(F195*Прил.10!$D$13,2)</f>
        <v/>
      </c>
      <c r="J195" s="320">
        <f>ROUND(I195*E195,2)</f>
        <v/>
      </c>
    </row>
    <row r="196" hidden="1" outlineLevel="1" ht="14.25" customFormat="1" customHeight="1" s="332">
      <c r="A196" s="371" t="n">
        <v>168</v>
      </c>
      <c r="B196" s="371" t="inlineStr">
        <is>
          <t>25.2.01.01-0015</t>
        </is>
      </c>
      <c r="C196" s="370" t="inlineStr">
        <is>
          <t>Бирки маркировочные</t>
        </is>
      </c>
      <c r="D196" s="371" t="inlineStr">
        <is>
          <t>100 шт.</t>
        </is>
      </c>
      <c r="E196" s="318" t="n">
        <v>0.375</v>
      </c>
      <c r="F196" s="373" t="n">
        <v>142.5</v>
      </c>
      <c r="G196" s="320">
        <f>ROUND(E196*F196,2)</f>
        <v/>
      </c>
      <c r="H196" s="313">
        <f>G196/$G$279</f>
        <v/>
      </c>
      <c r="I196" s="320">
        <f>ROUND(F196*Прил.10!$D$13,2)</f>
        <v/>
      </c>
      <c r="J196" s="320">
        <f>ROUND(I196*E196,2)</f>
        <v/>
      </c>
    </row>
    <row r="197" hidden="1" outlineLevel="1" ht="51" customFormat="1" customHeight="1" s="332">
      <c r="A197" s="371" t="n">
        <v>169</v>
      </c>
      <c r="B197" s="371" t="inlineStr">
        <is>
          <t>23.8.03.11-0617</t>
        </is>
      </c>
      <c r="C197" s="370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71" t="inlineStr">
        <is>
          <t>шт</t>
        </is>
      </c>
      <c r="E197" s="318" t="n">
        <v>2</v>
      </c>
      <c r="F197" s="373" t="n">
        <v>26.2</v>
      </c>
      <c r="G197" s="320">
        <f>ROUND(E197*F197,2)</f>
        <v/>
      </c>
      <c r="H197" s="313">
        <f>G197/$G$279</f>
        <v/>
      </c>
      <c r="I197" s="320">
        <f>ROUND(F197*Прил.10!$D$13,2)</f>
        <v/>
      </c>
      <c r="J197" s="320">
        <f>ROUND(I197*E197,2)</f>
        <v/>
      </c>
    </row>
    <row r="198" hidden="1" outlineLevel="1" ht="25.5" customFormat="1" customHeight="1" s="332">
      <c r="A198" s="371" t="n">
        <v>170</v>
      </c>
      <c r="B198" s="371" t="inlineStr">
        <is>
          <t>01.2.03.03-0107</t>
        </is>
      </c>
      <c r="C198" s="370" t="inlineStr">
        <is>
          <t>Мастика клеящая морозостойкая битумно-масляная МБ-50</t>
        </is>
      </c>
      <c r="D198" s="371" t="inlineStr">
        <is>
          <t>т</t>
        </is>
      </c>
      <c r="E198" s="318" t="n">
        <v>0.013</v>
      </c>
      <c r="F198" s="373" t="n">
        <v>3960</v>
      </c>
      <c r="G198" s="320">
        <f>ROUND(E198*F198,2)</f>
        <v/>
      </c>
      <c r="H198" s="313">
        <f>G198/$G$279</f>
        <v/>
      </c>
      <c r="I198" s="320">
        <f>ROUND(F198*Прил.10!$D$13,2)</f>
        <v/>
      </c>
      <c r="J198" s="320">
        <f>ROUND(I198*E198,2)</f>
        <v/>
      </c>
    </row>
    <row r="199" hidden="1" outlineLevel="1" ht="14.25" customFormat="1" customHeight="1" s="332">
      <c r="A199" s="371" t="n">
        <v>171</v>
      </c>
      <c r="B199" s="371" t="inlineStr">
        <is>
          <t>01.7.03.01-0001</t>
        </is>
      </c>
      <c r="C199" s="370" t="inlineStr">
        <is>
          <t>Вода</t>
        </is>
      </c>
      <c r="D199" s="371" t="inlineStr">
        <is>
          <t>м3</t>
        </is>
      </c>
      <c r="E199" s="318" t="n">
        <v>21.02</v>
      </c>
      <c r="F199" s="373" t="n">
        <v>2.44</v>
      </c>
      <c r="G199" s="320">
        <f>ROUND(E199*F199,2)</f>
        <v/>
      </c>
      <c r="H199" s="313">
        <f>G199/$G$279</f>
        <v/>
      </c>
      <c r="I199" s="320">
        <f>ROUND(F199*Прил.10!$D$13,2)</f>
        <v/>
      </c>
      <c r="J199" s="320">
        <f>ROUND(I199*E199,2)</f>
        <v/>
      </c>
    </row>
    <row r="200" hidden="1" outlineLevel="1" ht="14.25" customFormat="1" customHeight="1" s="332">
      <c r="A200" s="371" t="n">
        <v>172</v>
      </c>
      <c r="B200" s="371" t="inlineStr">
        <is>
          <t>25.2.01.01-0001</t>
        </is>
      </c>
      <c r="C200" s="370" t="inlineStr">
        <is>
          <t>Бирки-оконцеватели</t>
        </is>
      </c>
      <c r="D200" s="371" t="inlineStr">
        <is>
          <t>100 шт.</t>
        </is>
      </c>
      <c r="E200" s="318" t="n">
        <v>0.8</v>
      </c>
      <c r="F200" s="373" t="n">
        <v>63</v>
      </c>
      <c r="G200" s="320">
        <f>ROUND(E200*F200,2)</f>
        <v/>
      </c>
      <c r="H200" s="313">
        <f>G200/$G$279</f>
        <v/>
      </c>
      <c r="I200" s="320">
        <f>ROUND(F200*Прил.10!$D$13,2)</f>
        <v/>
      </c>
      <c r="J200" s="320">
        <f>ROUND(I200*E200,2)</f>
        <v/>
      </c>
    </row>
    <row r="201" hidden="1" outlineLevel="1" ht="14.25" customFormat="1" customHeight="1" s="332">
      <c r="A201" s="371" t="n">
        <v>173</v>
      </c>
      <c r="B201" s="371" t="inlineStr">
        <is>
          <t>20.2.09.13-0011</t>
        </is>
      </c>
      <c r="C201" s="370" t="inlineStr">
        <is>
          <t>Муфта</t>
        </is>
      </c>
      <c r="D201" s="371" t="inlineStr">
        <is>
          <t>шт.</t>
        </is>
      </c>
      <c r="E201" s="318" t="n">
        <v>10</v>
      </c>
      <c r="F201" s="373" t="n">
        <v>5</v>
      </c>
      <c r="G201" s="320">
        <f>ROUND(E201*F201,2)</f>
        <v/>
      </c>
      <c r="H201" s="313">
        <f>G201/$G$279</f>
        <v/>
      </c>
      <c r="I201" s="320">
        <f>ROUND(F201*Прил.10!$D$13,2)</f>
        <v/>
      </c>
      <c r="J201" s="320">
        <f>ROUND(I201*E201,2)</f>
        <v/>
      </c>
    </row>
    <row r="202" hidden="1" outlineLevel="1" ht="14.25" customFormat="1" customHeight="1" s="332">
      <c r="A202" s="371" t="n">
        <v>174</v>
      </c>
      <c r="B202" s="371" t="inlineStr">
        <is>
          <t>14.5.09.07-0029</t>
        </is>
      </c>
      <c r="C202" s="370" t="inlineStr">
        <is>
          <t>Растворитель марки: Р-4</t>
        </is>
      </c>
      <c r="D202" s="371" t="inlineStr">
        <is>
          <t>т</t>
        </is>
      </c>
      <c r="E202" s="318" t="n">
        <v>0.0053</v>
      </c>
      <c r="F202" s="373" t="n">
        <v>9420</v>
      </c>
      <c r="G202" s="320">
        <f>ROUND(E202*F202,2)</f>
        <v/>
      </c>
      <c r="H202" s="313">
        <f>G202/$G$279</f>
        <v/>
      </c>
      <c r="I202" s="320">
        <f>ROUND(F202*Прил.10!$D$13,2)</f>
        <v/>
      </c>
      <c r="J202" s="320">
        <f>ROUND(I202*E202,2)</f>
        <v/>
      </c>
    </row>
    <row r="203" hidden="1" outlineLevel="1" ht="14.25" customFormat="1" customHeight="1" s="332">
      <c r="A203" s="371" t="n">
        <v>175</v>
      </c>
      <c r="B203" s="371" t="inlineStr">
        <is>
          <t>01.3.02.08-0001</t>
        </is>
      </c>
      <c r="C203" s="370" t="inlineStr">
        <is>
          <t>Кислород технический: газообразный</t>
        </is>
      </c>
      <c r="D203" s="371" t="inlineStr">
        <is>
          <t>м3</t>
        </is>
      </c>
      <c r="E203" s="318" t="n">
        <v>7.9</v>
      </c>
      <c r="F203" s="373" t="n">
        <v>6.22</v>
      </c>
      <c r="G203" s="320">
        <f>ROUND(E203*F203,2)</f>
        <v/>
      </c>
      <c r="H203" s="313">
        <f>G203/$G$279</f>
        <v/>
      </c>
      <c r="I203" s="320">
        <f>ROUND(F203*Прил.10!$D$13,2)</f>
        <v/>
      </c>
      <c r="J203" s="320">
        <f>ROUND(I203*E203,2)</f>
        <v/>
      </c>
    </row>
    <row r="204" hidden="1" outlineLevel="1" ht="14.25" customFormat="1" customHeight="1" s="332">
      <c r="A204" s="371" t="n">
        <v>176</v>
      </c>
      <c r="B204" s="371" t="inlineStr">
        <is>
          <t>01.7.15.07-0003</t>
        </is>
      </c>
      <c r="C204" s="370" t="inlineStr">
        <is>
          <t>Дюбели для пристрелки стальные</t>
        </is>
      </c>
      <c r="D204" s="371" t="inlineStr">
        <is>
          <t>10 шт.</t>
        </is>
      </c>
      <c r="E204" s="318" t="n">
        <v>11.59</v>
      </c>
      <c r="F204" s="373" t="n">
        <v>4.16</v>
      </c>
      <c r="G204" s="320">
        <f>ROUND(E204*F204,2)</f>
        <v/>
      </c>
      <c r="H204" s="313">
        <f>G204/$G$279</f>
        <v/>
      </c>
      <c r="I204" s="320">
        <f>ROUND(F204*Прил.10!$D$13,2)</f>
        <v/>
      </c>
      <c r="J204" s="320">
        <f>ROUND(I204*E204,2)</f>
        <v/>
      </c>
    </row>
    <row r="205" hidden="1" outlineLevel="1" ht="25.5" customFormat="1" customHeight="1" s="332">
      <c r="A205" s="371" t="n">
        <v>177</v>
      </c>
      <c r="B205" s="371" t="inlineStr">
        <is>
          <t>01.1.02.08-0022</t>
        </is>
      </c>
      <c r="C205" s="370" t="inlineStr">
        <is>
          <t>Прокладки из паронита марки ПМБ, толщиной: 4 мм, диаметром 200 мм</t>
        </is>
      </c>
      <c r="D205" s="371" t="inlineStr">
        <is>
          <t>1000 шт</t>
        </is>
      </c>
      <c r="E205" s="318" t="n">
        <v>0.004</v>
      </c>
      <c r="F205" s="373" t="n">
        <v>11995.07</v>
      </c>
      <c r="G205" s="320">
        <f>ROUND(E205*F205,2)</f>
        <v/>
      </c>
      <c r="H205" s="313">
        <f>G205/$G$279</f>
        <v/>
      </c>
      <c r="I205" s="320">
        <f>ROUND(F205*Прил.10!$D$13,2)</f>
        <v/>
      </c>
      <c r="J205" s="320">
        <f>ROUND(I205*E205,2)</f>
        <v/>
      </c>
    </row>
    <row r="206" hidden="1" outlineLevel="1" ht="14.25" customFormat="1" customHeight="1" s="332">
      <c r="A206" s="371" t="n">
        <v>178</v>
      </c>
      <c r="B206" s="371" t="inlineStr">
        <is>
          <t>01.7.11.07-0034</t>
        </is>
      </c>
      <c r="C206" s="370" t="inlineStr">
        <is>
          <t>Электроды диаметром: 4 мм Э42А</t>
        </is>
      </c>
      <c r="D206" s="371" t="inlineStr">
        <is>
          <t>кг</t>
        </is>
      </c>
      <c r="E206" s="318" t="n">
        <v>4.4707</v>
      </c>
      <c r="F206" s="373" t="n">
        <v>10.57</v>
      </c>
      <c r="G206" s="320">
        <f>ROUND(E206*F206,2)</f>
        <v/>
      </c>
      <c r="H206" s="313">
        <f>G206/$G$279</f>
        <v/>
      </c>
      <c r="I206" s="320">
        <f>ROUND(F206*Прил.10!$D$13,2)</f>
        <v/>
      </c>
      <c r="J206" s="320">
        <f>ROUND(I206*E206,2)</f>
        <v/>
      </c>
    </row>
    <row r="207" hidden="1" outlineLevel="1" ht="25.5" customFormat="1" customHeight="1" s="332">
      <c r="A207" s="371" t="n">
        <v>179</v>
      </c>
      <c r="B207" s="371" t="inlineStr">
        <is>
          <t>08.1.02.11-0023</t>
        </is>
      </c>
      <c r="C207" s="370" t="inlineStr">
        <is>
          <t>Поковки простые строительные /скобы, закрепы, хомуты и т,п,/ массой до 1,6 кг</t>
        </is>
      </c>
      <c r="D207" s="371" t="inlineStr">
        <is>
          <t>кг</t>
        </is>
      </c>
      <c r="E207" s="318" t="n">
        <v>2.8</v>
      </c>
      <c r="F207" s="373" t="n">
        <v>15.14</v>
      </c>
      <c r="G207" s="320">
        <f>ROUND(E207*F207,2)</f>
        <v/>
      </c>
      <c r="H207" s="313">
        <f>G207/$G$279</f>
        <v/>
      </c>
      <c r="I207" s="320">
        <f>ROUND(F207*Прил.10!$D$13,2)</f>
        <v/>
      </c>
      <c r="J207" s="320">
        <f>ROUND(I207*E207,2)</f>
        <v/>
      </c>
    </row>
    <row r="208" hidden="1" outlineLevel="1" ht="38.25" customFormat="1" customHeight="1" s="332">
      <c r="A208" s="371" t="n">
        <v>180</v>
      </c>
      <c r="B208" s="371" t="inlineStr">
        <is>
          <t>11.1.03.01-0079</t>
        </is>
      </c>
      <c r="C208" s="370" t="inlineStr">
        <is>
          <t>Бруски обрезные хвойных пород длиной: 4-6,5 м, шириной 75-150 мм, толщиной 40-75 мм, III сорта</t>
        </is>
      </c>
      <c r="D208" s="371" t="inlineStr">
        <is>
          <t>м3</t>
        </is>
      </c>
      <c r="E208" s="318" t="n">
        <v>0.0321</v>
      </c>
      <c r="F208" s="373" t="n">
        <v>1287</v>
      </c>
      <c r="G208" s="320">
        <f>ROUND(E208*F208,2)</f>
        <v/>
      </c>
      <c r="H208" s="313">
        <f>G208/$G$279</f>
        <v/>
      </c>
      <c r="I208" s="320">
        <f>ROUND(F208*Прил.10!$D$13,2)</f>
        <v/>
      </c>
      <c r="J208" s="320">
        <f>ROUND(I208*E208,2)</f>
        <v/>
      </c>
    </row>
    <row r="209" hidden="1" outlineLevel="1" ht="25.5" customFormat="1" customHeight="1" s="332">
      <c r="A209" s="371" t="n">
        <v>181</v>
      </c>
      <c r="B209" s="371" t="inlineStr">
        <is>
          <t>02.3.01.02-1012</t>
        </is>
      </c>
      <c r="C209" s="370" t="inlineStr">
        <is>
          <t>Песок природный II класс, средний, круглые сита</t>
        </is>
      </c>
      <c r="D209" s="371" t="inlineStr">
        <is>
          <t>м3</t>
        </is>
      </c>
      <c r="E209" s="318" t="n">
        <v>0.6</v>
      </c>
      <c r="F209" s="373" t="n">
        <v>59.99</v>
      </c>
      <c r="G209" s="320">
        <f>ROUND(E209*F209,2)</f>
        <v/>
      </c>
      <c r="H209" s="313">
        <f>G209/$G$279</f>
        <v/>
      </c>
      <c r="I209" s="320">
        <f>ROUND(F209*Прил.10!$D$13,2)</f>
        <v/>
      </c>
      <c r="J209" s="320">
        <f>ROUND(I209*E209,2)</f>
        <v/>
      </c>
    </row>
    <row r="210" hidden="1" outlineLevel="1" ht="14.25" customFormat="1" customHeight="1" s="332">
      <c r="A210" s="371" t="n">
        <v>182</v>
      </c>
      <c r="B210" s="371" t="inlineStr">
        <is>
          <t>11.2.13.04-0011</t>
        </is>
      </c>
      <c r="C210" s="370" t="inlineStr">
        <is>
          <t>Щиты из досок толщиной 25 мм</t>
        </is>
      </c>
      <c r="D210" s="371" t="inlineStr">
        <is>
          <t>м2</t>
        </is>
      </c>
      <c r="E210" s="318" t="n">
        <v>0.99</v>
      </c>
      <c r="F210" s="373" t="n">
        <v>35.53</v>
      </c>
      <c r="G210" s="320">
        <f>ROUND(E210*F210,2)</f>
        <v/>
      </c>
      <c r="H210" s="313">
        <f>G210/$G$279</f>
        <v/>
      </c>
      <c r="I210" s="320">
        <f>ROUND(F210*Прил.10!$D$13,2)</f>
        <v/>
      </c>
      <c r="J210" s="320">
        <f>ROUND(I210*E210,2)</f>
        <v/>
      </c>
    </row>
    <row r="211" hidden="1" outlineLevel="1" ht="14.25" customFormat="1" customHeight="1" s="332">
      <c r="A211" s="371" t="n">
        <v>183</v>
      </c>
      <c r="B211" s="371" t="inlineStr">
        <is>
          <t>01.7.15.03-0042</t>
        </is>
      </c>
      <c r="C211" s="370" t="inlineStr">
        <is>
          <t>Болты строительные с гайками и шайбами</t>
        </is>
      </c>
      <c r="D211" s="371" t="inlineStr">
        <is>
          <t>кг</t>
        </is>
      </c>
      <c r="E211" s="318" t="n">
        <v>3.67</v>
      </c>
      <c r="F211" s="373" t="n">
        <v>9.039999999999999</v>
      </c>
      <c r="G211" s="320">
        <f>ROUND(E211*F211,2)</f>
        <v/>
      </c>
      <c r="H211" s="313">
        <f>G211/$G$279</f>
        <v/>
      </c>
      <c r="I211" s="320">
        <f>ROUND(F211*Прил.10!$D$13,2)</f>
        <v/>
      </c>
      <c r="J211" s="320">
        <f>ROUND(I211*E211,2)</f>
        <v/>
      </c>
    </row>
    <row r="212" hidden="1" outlineLevel="1" ht="25.5" customFormat="1" customHeight="1" s="332">
      <c r="A212" s="371" t="n">
        <v>184</v>
      </c>
      <c r="B212" s="371" t="inlineStr">
        <is>
          <t>08.3.03.06-0002</t>
        </is>
      </c>
      <c r="C212" s="370" t="inlineStr">
        <is>
          <t>Проволока горячекатаная в мотках, диаметром 6,3-6,5 мм</t>
        </is>
      </c>
      <c r="D212" s="371" t="inlineStr">
        <is>
          <t>т</t>
        </is>
      </c>
      <c r="E212" s="318" t="n">
        <v>0.007</v>
      </c>
      <c r="F212" s="373" t="n">
        <v>4455.2</v>
      </c>
      <c r="G212" s="320">
        <f>ROUND(E212*F212,2)</f>
        <v/>
      </c>
      <c r="H212" s="313">
        <f>G212/$G$279</f>
        <v/>
      </c>
      <c r="I212" s="320">
        <f>ROUND(F212*Прил.10!$D$13,2)</f>
        <v/>
      </c>
      <c r="J212" s="320">
        <f>ROUND(I212*E212,2)</f>
        <v/>
      </c>
    </row>
    <row r="213" hidden="1" outlineLevel="1" ht="14.25" customFormat="1" customHeight="1" s="332">
      <c r="A213" s="371" t="n">
        <v>185</v>
      </c>
      <c r="B213" s="371" t="inlineStr">
        <is>
          <t>01.7.20.08-0031</t>
        </is>
      </c>
      <c r="C213" s="370" t="inlineStr">
        <is>
          <t>Бязь суровая арт. 6804</t>
        </is>
      </c>
      <c r="D213" s="371" t="inlineStr">
        <is>
          <t>10 м2</t>
        </is>
      </c>
      <c r="E213" s="318" t="n">
        <v>0.384</v>
      </c>
      <c r="F213" s="373" t="n">
        <v>79.09999999999999</v>
      </c>
      <c r="G213" s="320">
        <f>ROUND(E213*F213,2)</f>
        <v/>
      </c>
      <c r="H213" s="313">
        <f>G213/$G$279</f>
        <v/>
      </c>
      <c r="I213" s="320">
        <f>ROUND(F213*Прил.10!$D$13,2)</f>
        <v/>
      </c>
      <c r="J213" s="320">
        <f>ROUND(I213*E213,2)</f>
        <v/>
      </c>
    </row>
    <row r="214" hidden="1" outlineLevel="1" ht="14.25" customFormat="1" customHeight="1" s="332">
      <c r="A214" s="371" t="n">
        <v>186</v>
      </c>
      <c r="B214" s="371" t="inlineStr">
        <is>
          <t>01.7.07.10-0001</t>
        </is>
      </c>
      <c r="C214" s="370" t="inlineStr">
        <is>
          <t>Патроны для пристрелки</t>
        </is>
      </c>
      <c r="D214" s="371" t="inlineStr">
        <is>
          <t>10 шт.</t>
        </is>
      </c>
      <c r="E214" s="318" t="n">
        <v>0.1159</v>
      </c>
      <c r="F214" s="373" t="n">
        <v>253.8</v>
      </c>
      <c r="G214" s="320">
        <f>ROUND(E214*F214,2)</f>
        <v/>
      </c>
      <c r="H214" s="313">
        <f>G214/$G$279</f>
        <v/>
      </c>
      <c r="I214" s="320">
        <f>ROUND(F214*Прил.10!$D$13,2)</f>
        <v/>
      </c>
      <c r="J214" s="320">
        <f>ROUND(I214*E214,2)</f>
        <v/>
      </c>
    </row>
    <row r="215" hidden="1" outlineLevel="1" ht="38.25" customFormat="1" customHeight="1" s="332">
      <c r="A215" s="371" t="n">
        <v>187</v>
      </c>
      <c r="B215" s="371" t="inlineStr">
        <is>
          <t>08.3.03.05-0017</t>
        </is>
      </c>
      <c r="C215" s="370" t="inlineStr">
        <is>
          <t>Проволока стальная низкоуглеродистая разного назначения оцинкованная диаметром: 3,0 мм</t>
        </is>
      </c>
      <c r="D215" s="371" t="inlineStr">
        <is>
          <t>т</t>
        </is>
      </c>
      <c r="E215" s="318" t="n">
        <v>0.0023</v>
      </c>
      <c r="F215" s="373" t="n">
        <v>12242</v>
      </c>
      <c r="G215" s="320">
        <f>ROUND(E215*F215,2)</f>
        <v/>
      </c>
      <c r="H215" s="313">
        <f>G215/$G$279</f>
        <v/>
      </c>
      <c r="I215" s="320">
        <f>ROUND(F215*Прил.10!$D$13,2)</f>
        <v/>
      </c>
      <c r="J215" s="320">
        <f>ROUND(I215*E215,2)</f>
        <v/>
      </c>
    </row>
    <row r="216" hidden="1" outlineLevel="1" ht="14.25" customFormat="1" customHeight="1" s="332">
      <c r="A216" s="371" t="n">
        <v>188</v>
      </c>
      <c r="B216" s="371" t="inlineStr">
        <is>
          <t>01.3.02.08-0001</t>
        </is>
      </c>
      <c r="C216" s="370" t="inlineStr">
        <is>
          <t>Кислород технический: газообразный</t>
        </is>
      </c>
      <c r="D216" s="371" t="inlineStr">
        <is>
          <t>м3</t>
        </is>
      </c>
      <c r="E216" s="318" t="n">
        <v>4.0497</v>
      </c>
      <c r="F216" s="373" t="n">
        <v>6.22</v>
      </c>
      <c r="G216" s="320">
        <f>ROUND(E216*F216,2)</f>
        <v/>
      </c>
      <c r="H216" s="313">
        <f>G216/$G$279</f>
        <v/>
      </c>
      <c r="I216" s="320">
        <f>ROUND(F216*Прил.10!$D$13,2)</f>
        <v/>
      </c>
      <c r="J216" s="320">
        <f>ROUND(I216*E216,2)</f>
        <v/>
      </c>
    </row>
    <row r="217" hidden="1" outlineLevel="1" ht="25.5" customFormat="1" customHeight="1" s="332">
      <c r="A217" s="371" t="n">
        <v>189</v>
      </c>
      <c r="B217" s="371" t="inlineStr">
        <is>
          <t>01.7.15.12-0041</t>
        </is>
      </c>
      <c r="C217" s="370" t="inlineStr">
        <is>
          <t>Шпильки оцинкованные стяжные диаметром 12 мм длиной 400, 500 мм</t>
        </is>
      </c>
      <c r="D217" s="371" t="inlineStr">
        <is>
          <t>т</t>
        </is>
      </c>
      <c r="E217" s="318" t="n">
        <v>0.001824</v>
      </c>
      <c r="F217" s="373" t="n">
        <v>13387.08</v>
      </c>
      <c r="G217" s="320">
        <f>ROUND(E217*F217,2)</f>
        <v/>
      </c>
      <c r="H217" s="313">
        <f>G217/$G$279</f>
        <v/>
      </c>
      <c r="I217" s="320">
        <f>ROUND(F217*Прил.10!$D$13,2)</f>
        <v/>
      </c>
      <c r="J217" s="320">
        <f>ROUND(I217*E217,2)</f>
        <v/>
      </c>
    </row>
    <row r="218" hidden="1" outlineLevel="1" ht="14.25" customFormat="1" customHeight="1" s="332">
      <c r="A218" s="371" t="n">
        <v>190</v>
      </c>
      <c r="B218" s="371" t="inlineStr">
        <is>
          <t>01.7.03.01-0001</t>
        </is>
      </c>
      <c r="C218" s="370" t="inlineStr">
        <is>
          <t>Вода</t>
        </is>
      </c>
      <c r="D218" s="371" t="inlineStr">
        <is>
          <t>м3</t>
        </is>
      </c>
      <c r="E218" s="318" t="n">
        <v>9.940799999999999</v>
      </c>
      <c r="F218" s="373" t="n">
        <v>2.44</v>
      </c>
      <c r="G218" s="320">
        <f>ROUND(E218*F218,2)</f>
        <v/>
      </c>
      <c r="H218" s="313">
        <f>G218/$G$279</f>
        <v/>
      </c>
      <c r="I218" s="320">
        <f>ROUND(F218*Прил.10!$D$13,2)</f>
        <v/>
      </c>
      <c r="J218" s="320">
        <f>ROUND(I218*E218,2)</f>
        <v/>
      </c>
    </row>
    <row r="219" hidden="1" outlineLevel="1" ht="14.25" customFormat="1" customHeight="1" s="332">
      <c r="A219" s="371" t="n">
        <v>191</v>
      </c>
      <c r="B219" s="371" t="inlineStr">
        <is>
          <t>20.1.02.06-0001</t>
        </is>
      </c>
      <c r="C219" s="370" t="inlineStr">
        <is>
          <t>Жир паяльный</t>
        </is>
      </c>
      <c r="D219" s="371" t="inlineStr">
        <is>
          <t>кг</t>
        </is>
      </c>
      <c r="E219" s="318" t="n">
        <v>0.24</v>
      </c>
      <c r="F219" s="373" t="n">
        <v>100.8</v>
      </c>
      <c r="G219" s="320">
        <f>ROUND(E219*F219,2)</f>
        <v/>
      </c>
      <c r="H219" s="313">
        <f>G219/$G$279</f>
        <v/>
      </c>
      <c r="I219" s="320">
        <f>ROUND(F219*Прил.10!$D$13,2)</f>
        <v/>
      </c>
      <c r="J219" s="320">
        <f>ROUND(I219*E219,2)</f>
        <v/>
      </c>
    </row>
    <row r="220" hidden="1" outlineLevel="1" ht="25.5" customFormat="1" customHeight="1" s="332">
      <c r="A220" s="371" t="n">
        <v>192</v>
      </c>
      <c r="B220" s="371" t="inlineStr">
        <is>
          <t>08.1.02.11-0001</t>
        </is>
      </c>
      <c r="C220" s="370" t="inlineStr">
        <is>
          <t>Поковки из квадратных заготовок, масса 1,8 кг</t>
        </is>
      </c>
      <c r="D220" s="371" t="inlineStr">
        <is>
          <t>т</t>
        </is>
      </c>
      <c r="E220" s="318" t="n">
        <v>0.0039</v>
      </c>
      <c r="F220" s="373" t="n">
        <v>5989</v>
      </c>
      <c r="G220" s="320">
        <f>ROUND(E220*F220,2)</f>
        <v/>
      </c>
      <c r="H220" s="313">
        <f>G220/$G$279</f>
        <v/>
      </c>
      <c r="I220" s="320">
        <f>ROUND(F220*Прил.10!$D$13,2)</f>
        <v/>
      </c>
      <c r="J220" s="320">
        <f>ROUND(I220*E220,2)</f>
        <v/>
      </c>
    </row>
    <row r="221" hidden="1" outlineLevel="1" ht="14.25" customFormat="1" customHeight="1" s="332">
      <c r="A221" s="371" t="n">
        <v>193</v>
      </c>
      <c r="B221" s="371" t="inlineStr">
        <is>
          <t>14.4.03.03-0002</t>
        </is>
      </c>
      <c r="C221" s="370" t="inlineStr">
        <is>
          <t>Лак битумный: БТ-123</t>
        </is>
      </c>
      <c r="D221" s="371" t="inlineStr">
        <is>
          <t>т</t>
        </is>
      </c>
      <c r="E221" s="318" t="n">
        <v>0.0027</v>
      </c>
      <c r="F221" s="373" t="n">
        <v>7826.9</v>
      </c>
      <c r="G221" s="320">
        <f>ROUND(E221*F221,2)</f>
        <v/>
      </c>
      <c r="H221" s="313">
        <f>G221/$G$279</f>
        <v/>
      </c>
      <c r="I221" s="320">
        <f>ROUND(F221*Прил.10!$D$13,2)</f>
        <v/>
      </c>
      <c r="J221" s="320">
        <f>ROUND(I221*E221,2)</f>
        <v/>
      </c>
    </row>
    <row r="222" hidden="1" outlineLevel="1" ht="25.5" customFormat="1" customHeight="1" s="332">
      <c r="A222" s="371" t="n">
        <v>194</v>
      </c>
      <c r="B222" s="371" t="inlineStr">
        <is>
          <t>01.3.01.03-0002</t>
        </is>
      </c>
      <c r="C222" s="370" t="inlineStr">
        <is>
          <t>Керосин для технических целей марок КТ-1, КТ-2</t>
        </is>
      </c>
      <c r="D222" s="371" t="inlineStr">
        <is>
          <t>т</t>
        </is>
      </c>
      <c r="E222" s="318" t="n">
        <v>0.0077</v>
      </c>
      <c r="F222" s="373" t="n">
        <v>2606.9</v>
      </c>
      <c r="G222" s="320">
        <f>ROUND(E222*F222,2)</f>
        <v/>
      </c>
      <c r="H222" s="313">
        <f>G222/$G$279</f>
        <v/>
      </c>
      <c r="I222" s="320">
        <f>ROUND(F222*Прил.10!$D$13,2)</f>
        <v/>
      </c>
      <c r="J222" s="320">
        <f>ROUND(I222*E222,2)</f>
        <v/>
      </c>
    </row>
    <row r="223" hidden="1" outlineLevel="1" ht="25.5" customFormat="1" customHeight="1" s="332">
      <c r="A223" s="371" t="n">
        <v>195</v>
      </c>
      <c r="B223" s="371" t="inlineStr">
        <is>
          <t>999-9950</t>
        </is>
      </c>
      <c r="C223" s="370" t="inlineStr">
        <is>
          <t>Вспомогательные ненормируемые ресурсы (2% от Оплаты труда рабочих)</t>
        </is>
      </c>
      <c r="D223" s="371" t="inlineStr">
        <is>
          <t>руб.</t>
        </is>
      </c>
      <c r="E223" s="318" t="n">
        <v>18.5408</v>
      </c>
      <c r="F223" s="373" t="n">
        <v>1</v>
      </c>
      <c r="G223" s="320">
        <f>ROUND(E223*F223,2)</f>
        <v/>
      </c>
      <c r="H223" s="313">
        <f>G223/$G$279</f>
        <v/>
      </c>
      <c r="I223" s="320">
        <f>ROUND(F223*Прил.10!$D$13,2)</f>
        <v/>
      </c>
      <c r="J223" s="320">
        <f>ROUND(I223*E223,2)</f>
        <v/>
      </c>
    </row>
    <row r="224" hidden="1" outlineLevel="1" ht="51" customFormat="1" customHeight="1" s="332">
      <c r="A224" s="371" t="n">
        <v>196</v>
      </c>
      <c r="B224" s="371" t="inlineStr">
        <is>
          <t>07.2.07.12-0020</t>
        </is>
      </c>
      <c r="C224" s="3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71" t="inlineStr">
        <is>
          <t>т</t>
        </is>
      </c>
      <c r="E224" s="318" t="n">
        <v>0.0024</v>
      </c>
      <c r="F224" s="373" t="n">
        <v>7712</v>
      </c>
      <c r="G224" s="320">
        <f>ROUND(E224*F224,2)</f>
        <v/>
      </c>
      <c r="H224" s="313">
        <f>G224/$G$279</f>
        <v/>
      </c>
      <c r="I224" s="320">
        <f>ROUND(F224*Прил.10!$D$13,2)</f>
        <v/>
      </c>
      <c r="J224" s="320">
        <f>ROUND(I224*E224,2)</f>
        <v/>
      </c>
    </row>
    <row r="225" hidden="1" outlineLevel="1" ht="25.5" customFormat="1" customHeight="1" s="332">
      <c r="A225" s="371" t="n">
        <v>197</v>
      </c>
      <c r="B225" s="371" t="inlineStr">
        <is>
          <t>01.3.01.06-0050</t>
        </is>
      </c>
      <c r="C225" s="370" t="inlineStr">
        <is>
          <t>Смазка универсальная тугоплавкая УТ (консталин жировой)</t>
        </is>
      </c>
      <c r="D225" s="371" t="inlineStr">
        <is>
          <t>т</t>
        </is>
      </c>
      <c r="E225" s="318" t="n">
        <v>0.001</v>
      </c>
      <c r="F225" s="373" t="n">
        <v>17500</v>
      </c>
      <c r="G225" s="320">
        <f>ROUND(E225*F225,2)</f>
        <v/>
      </c>
      <c r="H225" s="313">
        <f>G225/$G$279</f>
        <v/>
      </c>
      <c r="I225" s="320">
        <f>ROUND(F225*Прил.10!$D$13,2)</f>
        <v/>
      </c>
      <c r="J225" s="320">
        <f>ROUND(I225*E225,2)</f>
        <v/>
      </c>
    </row>
    <row r="226" hidden="1" outlineLevel="1" ht="14.25" customFormat="1" customHeight="1" s="332">
      <c r="A226" s="371" t="n">
        <v>198</v>
      </c>
      <c r="B226" s="371" t="inlineStr">
        <is>
          <t>14.5.09.11-0102</t>
        </is>
      </c>
      <c r="C226" s="370" t="inlineStr">
        <is>
          <t>Уайт-спирит</t>
        </is>
      </c>
      <c r="D226" s="371" t="inlineStr">
        <is>
          <t>кг</t>
        </is>
      </c>
      <c r="E226" s="318" t="n">
        <v>2.4</v>
      </c>
      <c r="F226" s="373" t="n">
        <v>6.67</v>
      </c>
      <c r="G226" s="320">
        <f>ROUND(E226*F226,2)</f>
        <v/>
      </c>
      <c r="H226" s="313">
        <f>G226/$G$279</f>
        <v/>
      </c>
      <c r="I226" s="320">
        <f>ROUND(F226*Прил.10!$D$13,2)</f>
        <v/>
      </c>
      <c r="J226" s="320">
        <f>ROUND(I226*E226,2)</f>
        <v/>
      </c>
    </row>
    <row r="227" hidden="1" outlineLevel="1" ht="14.25" customFormat="1" customHeight="1" s="332">
      <c r="A227" s="371" t="n">
        <v>199</v>
      </c>
      <c r="B227" s="371" t="inlineStr">
        <is>
          <t>01.2.03.03-0044</t>
        </is>
      </c>
      <c r="C227" s="370" t="inlineStr">
        <is>
          <t>Мастика битумно-латексная кровельная</t>
        </is>
      </c>
      <c r="D227" s="371" t="inlineStr">
        <is>
          <t>т</t>
        </is>
      </c>
      <c r="E227" s="318" t="n">
        <v>0.0052</v>
      </c>
      <c r="F227" s="373" t="n">
        <v>3039.7</v>
      </c>
      <c r="G227" s="320">
        <f>ROUND(E227*F227,2)</f>
        <v/>
      </c>
      <c r="H227" s="313">
        <f>G227/$G$279</f>
        <v/>
      </c>
      <c r="I227" s="320">
        <f>ROUND(F227*Прил.10!$D$13,2)</f>
        <v/>
      </c>
      <c r="J227" s="320">
        <f>ROUND(I227*E227,2)</f>
        <v/>
      </c>
    </row>
    <row r="228" hidden="1" outlineLevel="1" ht="14.25" customFormat="1" customHeight="1" s="332">
      <c r="A228" s="371" t="n">
        <v>200</v>
      </c>
      <c r="B228" s="371" t="inlineStr">
        <is>
          <t>01.7.15.06-0111</t>
        </is>
      </c>
      <c r="C228" s="370" t="inlineStr">
        <is>
          <t>Гвозди строительные</t>
        </is>
      </c>
      <c r="D228" s="371" t="inlineStr">
        <is>
          <t>т</t>
        </is>
      </c>
      <c r="E228" s="318" t="n">
        <v>0.0013</v>
      </c>
      <c r="F228" s="373" t="n">
        <v>11978</v>
      </c>
      <c r="G228" s="320">
        <f>ROUND(E228*F228,2)</f>
        <v/>
      </c>
      <c r="H228" s="313">
        <f>G228/$G$279</f>
        <v/>
      </c>
      <c r="I228" s="320">
        <f>ROUND(F228*Прил.10!$D$13,2)</f>
        <v/>
      </c>
      <c r="J228" s="320">
        <f>ROUND(I228*E228,2)</f>
        <v/>
      </c>
    </row>
    <row r="229" hidden="1" outlineLevel="1" ht="14.25" customFormat="1" customHeight="1" s="332">
      <c r="A229" s="371" t="n">
        <v>201</v>
      </c>
      <c r="B229" s="371" t="inlineStr">
        <is>
          <t>01.7.17.11-0001</t>
        </is>
      </c>
      <c r="C229" s="370" t="inlineStr">
        <is>
          <t>Бумага шлифовальная</t>
        </is>
      </c>
      <c r="D229" s="371" t="inlineStr">
        <is>
          <t>кг</t>
        </is>
      </c>
      <c r="E229" s="318" t="n">
        <v>0.3</v>
      </c>
      <c r="F229" s="373" t="n">
        <v>50</v>
      </c>
      <c r="G229" s="320">
        <f>ROUND(E229*F229,2)</f>
        <v/>
      </c>
      <c r="H229" s="313">
        <f>G229/$G$279</f>
        <v/>
      </c>
      <c r="I229" s="320">
        <f>ROUND(F229*Прил.10!$D$13,2)</f>
        <v/>
      </c>
      <c r="J229" s="320">
        <f>ROUND(I229*E229,2)</f>
        <v/>
      </c>
    </row>
    <row r="230" hidden="1" outlineLevel="1" ht="38.25" customFormat="1" customHeight="1" s="332">
      <c r="A230" s="371" t="n">
        <v>202</v>
      </c>
      <c r="B230" s="371" t="inlineStr">
        <is>
          <t>11.1.03.06-0095</t>
        </is>
      </c>
      <c r="C230" s="370" t="inlineStr">
        <is>
          <t>Доски обрезные хвойных пород длиной 4-6,5 м, шириной 75-150 мм, толщиной 44 мм и более, III сорта</t>
        </is>
      </c>
      <c r="D230" s="371" t="inlineStr">
        <is>
          <t>м3</t>
        </is>
      </c>
      <c r="E230" s="318" t="n">
        <v>0.0138</v>
      </c>
      <c r="F230" s="373" t="n">
        <v>1056</v>
      </c>
      <c r="G230" s="320">
        <f>ROUND(E230*F230,2)</f>
        <v/>
      </c>
      <c r="H230" s="313">
        <f>G230/$G$279</f>
        <v/>
      </c>
      <c r="I230" s="320">
        <f>ROUND(F230*Прил.10!$D$13,2)</f>
        <v/>
      </c>
      <c r="J230" s="320">
        <f>ROUND(I230*E230,2)</f>
        <v/>
      </c>
    </row>
    <row r="231" hidden="1" outlineLevel="1" ht="51" customFormat="1" customHeight="1" s="332">
      <c r="A231" s="371" t="n">
        <v>203</v>
      </c>
      <c r="B231" s="371" t="inlineStr">
        <is>
          <t>07.2.01.01-0003</t>
        </is>
      </c>
      <c r="C231" s="37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71" t="inlineStr">
        <is>
          <t>т</t>
        </is>
      </c>
      <c r="E231" s="318" t="n">
        <v>0.0015</v>
      </c>
      <c r="F231" s="373" t="n">
        <v>9670</v>
      </c>
      <c r="G231" s="320">
        <f>ROUND(E231*F231,2)</f>
        <v/>
      </c>
      <c r="H231" s="313">
        <f>G231/$G$279</f>
        <v/>
      </c>
      <c r="I231" s="320">
        <f>ROUND(F231*Прил.10!$D$13,2)</f>
        <v/>
      </c>
      <c r="J231" s="320">
        <f>ROUND(I231*E231,2)</f>
        <v/>
      </c>
    </row>
    <row r="232" hidden="1" outlineLevel="1" ht="38.25" customFormat="1" customHeight="1" s="332">
      <c r="A232" s="371" t="n">
        <v>204</v>
      </c>
      <c r="B232" s="371" t="inlineStr">
        <is>
          <t>11.1.03.06-0087</t>
        </is>
      </c>
      <c r="C232" s="370" t="inlineStr">
        <is>
          <t>Доски обрезные хвойных пород длиной: 4-6,5 м, шириной 75-150 мм, толщиной 25 мм, III сорта</t>
        </is>
      </c>
      <c r="D232" s="371" t="inlineStr">
        <is>
          <t>м3</t>
        </is>
      </c>
      <c r="E232" s="318" t="n">
        <v>0.0113</v>
      </c>
      <c r="F232" s="373" t="n">
        <v>1100</v>
      </c>
      <c r="G232" s="320">
        <f>ROUND(E232*F232,2)</f>
        <v/>
      </c>
      <c r="H232" s="313">
        <f>G232/$G$279</f>
        <v/>
      </c>
      <c r="I232" s="320">
        <f>ROUND(F232*Прил.10!$D$13,2)</f>
        <v/>
      </c>
      <c r="J232" s="320">
        <f>ROUND(I232*E232,2)</f>
        <v/>
      </c>
    </row>
    <row r="233" hidden="1" outlineLevel="1" ht="14.25" customFormat="1" customHeight="1" s="332">
      <c r="A233" s="371" t="n">
        <v>205</v>
      </c>
      <c r="B233" s="371" t="inlineStr">
        <is>
          <t>01.3.01.05-0009</t>
        </is>
      </c>
      <c r="C233" s="370" t="inlineStr">
        <is>
          <t>Парафины нефтяные твердые марки Т-1</t>
        </is>
      </c>
      <c r="D233" s="371" t="inlineStr">
        <is>
          <t>т</t>
        </is>
      </c>
      <c r="E233" s="318" t="n">
        <v>0.0014</v>
      </c>
      <c r="F233" s="373" t="n">
        <v>8105.71</v>
      </c>
      <c r="G233" s="320">
        <f>ROUND(E233*F233,2)</f>
        <v/>
      </c>
      <c r="H233" s="313">
        <f>G233/$G$279</f>
        <v/>
      </c>
      <c r="I233" s="320">
        <f>ROUND(F233*Прил.10!$D$13,2)</f>
        <v/>
      </c>
      <c r="J233" s="320">
        <f>ROUND(I233*E233,2)</f>
        <v/>
      </c>
    </row>
    <row r="234" hidden="1" outlineLevel="1" ht="14.25" customFormat="1" customHeight="1" s="332">
      <c r="A234" s="371" t="n">
        <v>206</v>
      </c>
      <c r="B234" s="371" t="inlineStr">
        <is>
          <t>01.7.06.07-0001</t>
        </is>
      </c>
      <c r="C234" s="370" t="inlineStr">
        <is>
          <t>Лента К226</t>
        </is>
      </c>
      <c r="D234" s="371" t="inlineStr">
        <is>
          <t>100 м</t>
        </is>
      </c>
      <c r="E234" s="318" t="n">
        <v>0.0919</v>
      </c>
      <c r="F234" s="373" t="n">
        <v>120</v>
      </c>
      <c r="G234" s="320">
        <f>ROUND(E234*F234,2)</f>
        <v/>
      </c>
      <c r="H234" s="313">
        <f>G234/$G$279</f>
        <v/>
      </c>
      <c r="I234" s="320">
        <f>ROUND(F234*Прил.10!$D$13,2)</f>
        <v/>
      </c>
      <c r="J234" s="320">
        <f>ROUND(I234*E234,2)</f>
        <v/>
      </c>
    </row>
    <row r="235" hidden="1" outlineLevel="1" ht="25.5" customFormat="1" customHeight="1" s="332">
      <c r="A235" s="371" t="n">
        <v>207</v>
      </c>
      <c r="B235" s="371" t="inlineStr">
        <is>
          <t>14.5.09.10-0001</t>
        </is>
      </c>
      <c r="C235" s="370" t="inlineStr">
        <is>
          <t>Толуол каменноугольный и сланцевый марки А</t>
        </is>
      </c>
      <c r="D235" s="371" t="inlineStr">
        <is>
          <t>т</t>
        </is>
      </c>
      <c r="E235" s="318" t="n">
        <v>0.0026</v>
      </c>
      <c r="F235" s="373" t="n">
        <v>3922</v>
      </c>
      <c r="G235" s="320">
        <f>ROUND(E235*F235,2)</f>
        <v/>
      </c>
      <c r="H235" s="313">
        <f>G235/$G$279</f>
        <v/>
      </c>
      <c r="I235" s="320">
        <f>ROUND(F235*Прил.10!$D$13,2)</f>
        <v/>
      </c>
      <c r="J235" s="320">
        <f>ROUND(I235*E235,2)</f>
        <v/>
      </c>
    </row>
    <row r="236" hidden="1" outlineLevel="1" ht="25.5" customFormat="1" customHeight="1" s="332">
      <c r="A236" s="371" t="n">
        <v>208</v>
      </c>
      <c r="B236" s="371" t="inlineStr">
        <is>
          <t>04.3.01.09-0023</t>
        </is>
      </c>
      <c r="C236" s="370" t="inlineStr">
        <is>
          <t>Раствор готовый отделочный тяжелый, цементный 1:3</t>
        </is>
      </c>
      <c r="D236" s="371" t="inlineStr">
        <is>
          <t>м3</t>
        </is>
      </c>
      <c r="E236" s="318" t="n">
        <v>0.0201</v>
      </c>
      <c r="F236" s="373" t="n">
        <v>497</v>
      </c>
      <c r="G236" s="320">
        <f>ROUND(E236*F236,2)</f>
        <v/>
      </c>
      <c r="H236" s="313">
        <f>G236/$G$279</f>
        <v/>
      </c>
      <c r="I236" s="320">
        <f>ROUND(F236*Прил.10!$D$13,2)</f>
        <v/>
      </c>
      <c r="J236" s="320">
        <f>ROUND(I236*E236,2)</f>
        <v/>
      </c>
    </row>
    <row r="237" hidden="1" outlineLevel="1" ht="14.25" customFormat="1" customHeight="1" s="332">
      <c r="A237" s="371" t="n">
        <v>209</v>
      </c>
      <c r="B237" s="371" t="inlineStr">
        <is>
          <t>14.5.09.02-0002</t>
        </is>
      </c>
      <c r="C237" s="370" t="inlineStr">
        <is>
          <t>Ксилол нефтяной марки А</t>
        </is>
      </c>
      <c r="D237" s="371" t="inlineStr">
        <is>
          <t>т</t>
        </is>
      </c>
      <c r="E237" s="318" t="n">
        <v>0.0011</v>
      </c>
      <c r="F237" s="373" t="n">
        <v>7640</v>
      </c>
      <c r="G237" s="320">
        <f>ROUND(E237*F237,2)</f>
        <v/>
      </c>
      <c r="H237" s="313">
        <f>G237/$G$279</f>
        <v/>
      </c>
      <c r="I237" s="320">
        <f>ROUND(F237*Прил.10!$D$13,2)</f>
        <v/>
      </c>
      <c r="J237" s="320">
        <f>ROUND(I237*E237,2)</f>
        <v/>
      </c>
    </row>
    <row r="238" hidden="1" outlineLevel="1" ht="38.25" customFormat="1" customHeight="1" s="332">
      <c r="A238" s="371" t="n">
        <v>210</v>
      </c>
      <c r="B238" s="371" t="inlineStr">
        <is>
          <t>11.1.02.04-0031</t>
        </is>
      </c>
      <c r="C238" s="370" t="inlineStr">
        <is>
          <t>Лесоматериалы круглые хвойных пород для строительства диаметром 14-24 см, длиной 3-6,5 м</t>
        </is>
      </c>
      <c r="D238" s="371" t="inlineStr">
        <is>
          <t>м3</t>
        </is>
      </c>
      <c r="E238" s="318" t="n">
        <v>0.0138</v>
      </c>
      <c r="F238" s="373" t="n">
        <v>558.33</v>
      </c>
      <c r="G238" s="320">
        <f>ROUND(E238*F238,2)</f>
        <v/>
      </c>
      <c r="H238" s="313">
        <f>G238/$G$279</f>
        <v/>
      </c>
      <c r="I238" s="320">
        <f>ROUND(F238*Прил.10!$D$13,2)</f>
        <v/>
      </c>
      <c r="J238" s="320">
        <f>ROUND(I238*E238,2)</f>
        <v/>
      </c>
    </row>
    <row r="239" hidden="1" outlineLevel="1" ht="25.5" customFormat="1" customHeight="1" s="332">
      <c r="A239" s="371" t="n">
        <v>211</v>
      </c>
      <c r="B239" s="371" t="inlineStr">
        <is>
          <t>01.2.01.02-0031</t>
        </is>
      </c>
      <c r="C239" s="370" t="inlineStr">
        <is>
          <t>Битумы нефтяные строительные изоляционные БНИ-IV-3, БНИ-IV, БНИ-V</t>
        </is>
      </c>
      <c r="D239" s="371" t="inlineStr">
        <is>
          <t>т</t>
        </is>
      </c>
      <c r="E239" s="318" t="n">
        <v>0.0054</v>
      </c>
      <c r="F239" s="373" t="n">
        <v>1412.5</v>
      </c>
      <c r="G239" s="320">
        <f>ROUND(E239*F239,2)</f>
        <v/>
      </c>
      <c r="H239" s="313">
        <f>G239/$G$279</f>
        <v/>
      </c>
      <c r="I239" s="320">
        <f>ROUND(F239*Прил.10!$D$13,2)</f>
        <v/>
      </c>
      <c r="J239" s="320">
        <f>ROUND(I239*E239,2)</f>
        <v/>
      </c>
    </row>
    <row r="240" hidden="1" outlineLevel="1" ht="14.25" customFormat="1" customHeight="1" s="332">
      <c r="A240" s="371" t="n">
        <v>212</v>
      </c>
      <c r="B240" s="371" t="inlineStr">
        <is>
          <t>20.5.04.03-0011</t>
        </is>
      </c>
      <c r="C240" s="370" t="inlineStr">
        <is>
          <t>Зажимы наборные</t>
        </is>
      </c>
      <c r="D240" s="371" t="inlineStr">
        <is>
          <t>шт</t>
        </is>
      </c>
      <c r="E240" s="318" t="n">
        <v>2.04</v>
      </c>
      <c r="F240" s="373" t="n">
        <v>3.5</v>
      </c>
      <c r="G240" s="320">
        <f>ROUND(E240*F240,2)</f>
        <v/>
      </c>
      <c r="H240" s="313">
        <f>G240/$G$279</f>
        <v/>
      </c>
      <c r="I240" s="320">
        <f>ROUND(F240*Прил.10!$D$13,2)</f>
        <v/>
      </c>
      <c r="J240" s="320">
        <f>ROUND(I240*E240,2)</f>
        <v/>
      </c>
    </row>
    <row r="241" hidden="1" outlineLevel="1" ht="14.25" customFormat="1" customHeight="1" s="332">
      <c r="A241" s="371" t="n">
        <v>213</v>
      </c>
      <c r="B241" s="371" t="inlineStr">
        <is>
          <t>01.7.02.07-0011</t>
        </is>
      </c>
      <c r="C241" s="370" t="inlineStr">
        <is>
          <t>Прессшпан листовой, марки А</t>
        </is>
      </c>
      <c r="D241" s="371" t="inlineStr">
        <is>
          <t>кг</t>
        </is>
      </c>
      <c r="E241" s="318" t="n">
        <v>0.15</v>
      </c>
      <c r="F241" s="373" t="n">
        <v>47.57</v>
      </c>
      <c r="G241" s="320">
        <f>ROUND(E241*F241,2)</f>
        <v/>
      </c>
      <c r="H241" s="313">
        <f>G241/$G$279</f>
        <v/>
      </c>
      <c r="I241" s="320">
        <f>ROUND(F241*Прил.10!$D$13,2)</f>
        <v/>
      </c>
      <c r="J241" s="320">
        <f>ROUND(I241*E241,2)</f>
        <v/>
      </c>
    </row>
    <row r="242" hidden="1" outlineLevel="1" ht="25.5" customFormat="1" customHeight="1" s="332">
      <c r="A242" s="371" t="n">
        <v>214</v>
      </c>
      <c r="B242" s="371" t="inlineStr">
        <is>
          <t>01.2.01.02-0054</t>
        </is>
      </c>
      <c r="C242" s="370" t="inlineStr">
        <is>
          <t>Битумы нефтяные строительные марки: БН-90/10</t>
        </is>
      </c>
      <c r="D242" s="371" t="inlineStr">
        <is>
          <t>т</t>
        </is>
      </c>
      <c r="E242" s="318" t="n">
        <v>0.0051</v>
      </c>
      <c r="F242" s="373" t="n">
        <v>1383.1</v>
      </c>
      <c r="G242" s="320">
        <f>ROUND(E242*F242,2)</f>
        <v/>
      </c>
      <c r="H242" s="313">
        <f>G242/$G$279</f>
        <v/>
      </c>
      <c r="I242" s="320">
        <f>ROUND(F242*Прил.10!$D$13,2)</f>
        <v/>
      </c>
      <c r="J242" s="320">
        <f>ROUND(I242*E242,2)</f>
        <v/>
      </c>
    </row>
    <row r="243" hidden="1" outlineLevel="1" ht="25.5" customFormat="1" customHeight="1" s="332">
      <c r="A243" s="371" t="n">
        <v>215</v>
      </c>
      <c r="B243" s="371" t="inlineStr">
        <is>
          <t>01.1.02.08-0018</t>
        </is>
      </c>
      <c r="C243" s="370" t="inlineStr">
        <is>
          <t>Прокладки из паронита марки ПМБ, толщиной: 4 мм, диаметром 50 мм</t>
        </is>
      </c>
      <c r="D243" s="371" t="inlineStr">
        <is>
          <t>1000 шт</t>
        </is>
      </c>
      <c r="E243" s="318" t="n">
        <v>0.002</v>
      </c>
      <c r="F243" s="373" t="n">
        <v>3489.1</v>
      </c>
      <c r="G243" s="320">
        <f>ROUND(E243*F243,2)</f>
        <v/>
      </c>
      <c r="H243" s="313">
        <f>G243/$G$279</f>
        <v/>
      </c>
      <c r="I243" s="320">
        <f>ROUND(F243*Прил.10!$D$13,2)</f>
        <v/>
      </c>
      <c r="J243" s="320">
        <f>ROUND(I243*E243,2)</f>
        <v/>
      </c>
    </row>
    <row r="244" hidden="1" outlineLevel="1" ht="25.5" customFormat="1" customHeight="1" s="332">
      <c r="A244" s="371" t="n">
        <v>216</v>
      </c>
      <c r="B244" s="371" t="inlineStr">
        <is>
          <t>03.1.02.03-0011</t>
        </is>
      </c>
      <c r="C244" s="370" t="inlineStr">
        <is>
          <t>Известь строительная: негашеная комовая, сорт I</t>
        </is>
      </c>
      <c r="D244" s="371" t="inlineStr">
        <is>
          <t>т</t>
        </is>
      </c>
      <c r="E244" s="318" t="n">
        <v>0.009299999999999999</v>
      </c>
      <c r="F244" s="373" t="n">
        <v>734.5</v>
      </c>
      <c r="G244" s="320">
        <f>ROUND(E244*F244,2)</f>
        <v/>
      </c>
      <c r="H244" s="313">
        <f>G244/$G$279</f>
        <v/>
      </c>
      <c r="I244" s="320">
        <f>ROUND(F244*Прил.10!$D$13,2)</f>
        <v/>
      </c>
      <c r="J244" s="320">
        <f>ROUND(I244*E244,2)</f>
        <v/>
      </c>
    </row>
    <row r="245" hidden="1" outlineLevel="1" ht="25.5" customFormat="1" customHeight="1" s="332">
      <c r="A245" s="371" t="n">
        <v>217</v>
      </c>
      <c r="B245" s="371" t="inlineStr">
        <is>
          <t>08.3.08.02-0052</t>
        </is>
      </c>
      <c r="C245" s="370" t="inlineStr">
        <is>
          <t>Сталь угловая равнополочная, марка стали: ВСт3кп2, размером 50x50x5 мм</t>
        </is>
      </c>
      <c r="D245" s="371" t="inlineStr">
        <is>
          <t>т</t>
        </is>
      </c>
      <c r="E245" s="318" t="n">
        <v>0.001</v>
      </c>
      <c r="F245" s="373" t="n">
        <v>5763</v>
      </c>
      <c r="G245" s="320">
        <f>ROUND(E245*F245,2)</f>
        <v/>
      </c>
      <c r="H245" s="313">
        <f>G245/$G$279</f>
        <v/>
      </c>
      <c r="I245" s="320">
        <f>ROUND(F245*Прил.10!$D$13,2)</f>
        <v/>
      </c>
      <c r="J245" s="320">
        <f>ROUND(I245*E245,2)</f>
        <v/>
      </c>
    </row>
    <row r="246" hidden="1" outlineLevel="1" ht="38.25" customFormat="1" customHeight="1" s="332">
      <c r="A246" s="371" t="n">
        <v>218</v>
      </c>
      <c r="B246" s="371" t="inlineStr">
        <is>
          <t>01.7.15.03-0013</t>
        </is>
      </c>
      <c r="C246" s="370" t="inlineStr">
        <is>
          <t>Болты с гайками и шайбами для санитарно-технических работ диаметром: 12 мм</t>
        </is>
      </c>
      <c r="D246" s="371" t="inlineStr">
        <is>
          <t>т</t>
        </is>
      </c>
      <c r="E246" s="318" t="n">
        <v>0.000368</v>
      </c>
      <c r="F246" s="373" t="n">
        <v>15323</v>
      </c>
      <c r="G246" s="320">
        <f>ROUND(E246*F246,2)</f>
        <v/>
      </c>
      <c r="H246" s="313">
        <f>G246/$G$279</f>
        <v/>
      </c>
      <c r="I246" s="320">
        <f>ROUND(F246*Прил.10!$D$13,2)</f>
        <v/>
      </c>
      <c r="J246" s="320">
        <f>ROUND(I246*E246,2)</f>
        <v/>
      </c>
    </row>
    <row r="247" hidden="1" outlineLevel="1" ht="14.25" customFormat="1" customHeight="1" s="332">
      <c r="A247" s="371" t="n">
        <v>219</v>
      </c>
      <c r="B247" s="371" t="inlineStr">
        <is>
          <t>20.2.08.07-0033</t>
        </is>
      </c>
      <c r="C247" s="370" t="inlineStr">
        <is>
          <t>Скоба У1078</t>
        </is>
      </c>
      <c r="D247" s="371" t="inlineStr">
        <is>
          <t>шт.</t>
        </is>
      </c>
      <c r="E247" s="318" t="n">
        <v>0.88</v>
      </c>
      <c r="F247" s="373" t="n">
        <v>6.17</v>
      </c>
      <c r="G247" s="320">
        <f>ROUND(E247*F247,2)</f>
        <v/>
      </c>
      <c r="H247" s="313">
        <f>G247/$G$279</f>
        <v/>
      </c>
      <c r="I247" s="320">
        <f>ROUND(F247*Прил.10!$D$13,2)</f>
        <v/>
      </c>
      <c r="J247" s="320">
        <f>ROUND(I247*E247,2)</f>
        <v/>
      </c>
    </row>
    <row r="248" hidden="1" outlineLevel="1" ht="14.25" customFormat="1" customHeight="1" s="332">
      <c r="A248" s="371" t="n">
        <v>220</v>
      </c>
      <c r="B248" s="371" t="inlineStr">
        <is>
          <t>01.7.15.14-0165</t>
        </is>
      </c>
      <c r="C248" s="370" t="inlineStr">
        <is>
          <t>Шурупы с полукруглой головкой: 4х40 мм</t>
        </is>
      </c>
      <c r="D248" s="371" t="inlineStr">
        <is>
          <t>т</t>
        </is>
      </c>
      <c r="E248" s="318" t="n">
        <v>0.0004</v>
      </c>
      <c r="F248" s="373" t="n">
        <v>12430</v>
      </c>
      <c r="G248" s="320">
        <f>ROUND(E248*F248,2)</f>
        <v/>
      </c>
      <c r="H248" s="313">
        <f>G248/$G$279</f>
        <v/>
      </c>
      <c r="I248" s="320">
        <f>ROUND(F248*Прил.10!$D$13,2)</f>
        <v/>
      </c>
      <c r="J248" s="320">
        <f>ROUND(I248*E248,2)</f>
        <v/>
      </c>
    </row>
    <row r="249" hidden="1" outlineLevel="1" ht="38.25" customFormat="1" customHeight="1" s="332">
      <c r="A249" s="371" t="n">
        <v>221</v>
      </c>
      <c r="B249" s="371" t="inlineStr">
        <is>
          <t>11.1.03.06-0087</t>
        </is>
      </c>
      <c r="C249" s="370" t="inlineStr">
        <is>
          <t>Доски обрезные хвойных пород длиной 4-6,5 м, шириной 75-150 мм, толщиной 25 мм, III сорта</t>
        </is>
      </c>
      <c r="D249" s="371" t="inlineStr">
        <is>
          <t>м3</t>
        </is>
      </c>
      <c r="E249" s="318" t="n">
        <v>0.004</v>
      </c>
      <c r="F249" s="373" t="n">
        <v>1100</v>
      </c>
      <c r="G249" s="320">
        <f>ROUND(E249*F249,2)</f>
        <v/>
      </c>
      <c r="H249" s="313">
        <f>G249/$G$279</f>
        <v/>
      </c>
      <c r="I249" s="320">
        <f>ROUND(F249*Прил.10!$D$13,2)</f>
        <v/>
      </c>
      <c r="J249" s="320">
        <f>ROUND(I249*E249,2)</f>
        <v/>
      </c>
    </row>
    <row r="250" hidden="1" outlineLevel="1" ht="38.25" customFormat="1" customHeight="1" s="332">
      <c r="A250" s="371" t="n">
        <v>222</v>
      </c>
      <c r="B250" s="371" t="inlineStr">
        <is>
          <t>11.1.03.05-0085</t>
        </is>
      </c>
      <c r="C250" s="370" t="inlineStr">
        <is>
          <t>Доски необрезные хвойных пород длиной: 4-6,5 м, все ширины, толщиной 44 мм и более, III сорта</t>
        </is>
      </c>
      <c r="D250" s="371" t="inlineStr">
        <is>
          <t>м3</t>
        </is>
      </c>
      <c r="E250" s="318" t="n">
        <v>0.006</v>
      </c>
      <c r="F250" s="373" t="n">
        <v>684</v>
      </c>
      <c r="G250" s="320">
        <f>ROUND(E250*F250,2)</f>
        <v/>
      </c>
      <c r="H250" s="313">
        <f>G250/$G$279</f>
        <v/>
      </c>
      <c r="I250" s="320">
        <f>ROUND(F250*Прил.10!$D$13,2)</f>
        <v/>
      </c>
      <c r="J250" s="320">
        <f>ROUND(I250*E250,2)</f>
        <v/>
      </c>
    </row>
    <row r="251" hidden="1" outlineLevel="1" ht="14.25" customFormat="1" customHeight="1" s="332">
      <c r="A251" s="371" t="n">
        <v>223</v>
      </c>
      <c r="B251" s="371" t="inlineStr">
        <is>
          <t>01.7.20.08-0051</t>
        </is>
      </c>
      <c r="C251" s="370" t="inlineStr">
        <is>
          <t>Ветошь</t>
        </is>
      </c>
      <c r="D251" s="371" t="inlineStr">
        <is>
          <t>кг</t>
        </is>
      </c>
      <c r="E251" s="318" t="n">
        <v>2.182</v>
      </c>
      <c r="F251" s="373" t="n">
        <v>1.82</v>
      </c>
      <c r="G251" s="320">
        <f>ROUND(E251*F251,2)</f>
        <v/>
      </c>
      <c r="H251" s="313">
        <f>G251/$G$279</f>
        <v/>
      </c>
      <c r="I251" s="320">
        <f>ROUND(F251*Прил.10!$D$13,2)</f>
        <v/>
      </c>
      <c r="J251" s="320">
        <f>ROUND(I251*E251,2)</f>
        <v/>
      </c>
    </row>
    <row r="252" hidden="1" outlineLevel="1" ht="25.5" customFormat="1" customHeight="1" s="332">
      <c r="A252" s="371" t="n">
        <v>224</v>
      </c>
      <c r="B252" s="371" t="inlineStr">
        <is>
          <t>01.7.15.04-0011</t>
        </is>
      </c>
      <c r="C252" s="370" t="inlineStr">
        <is>
          <t>Винты с полукруглой головкой длиной: 50 мм</t>
        </is>
      </c>
      <c r="D252" s="371" t="inlineStr">
        <is>
          <t>т</t>
        </is>
      </c>
      <c r="E252" s="318" t="n">
        <v>0.0003</v>
      </c>
      <c r="F252" s="373" t="n">
        <v>12430</v>
      </c>
      <c r="G252" s="320">
        <f>ROUND(E252*F252,2)</f>
        <v/>
      </c>
      <c r="H252" s="313">
        <f>G252/$G$279</f>
        <v/>
      </c>
      <c r="I252" s="320">
        <f>ROUND(F252*Прил.10!$D$13,2)</f>
        <v/>
      </c>
      <c r="J252" s="320">
        <f>ROUND(I252*E252,2)</f>
        <v/>
      </c>
    </row>
    <row r="253" hidden="1" outlineLevel="1" ht="25.5" customFormat="1" customHeight="1" s="332">
      <c r="A253" s="371" t="n">
        <v>225</v>
      </c>
      <c r="B253" s="371" t="inlineStr">
        <is>
          <t>08.3.03.06-0002</t>
        </is>
      </c>
      <c r="C253" s="370" t="inlineStr">
        <is>
          <t>Проволока горячекатаная в мотках, диаметром 6,3-6,5 мм</t>
        </is>
      </c>
      <c r="D253" s="371" t="inlineStr">
        <is>
          <t>т</t>
        </is>
      </c>
      <c r="E253" s="318" t="n">
        <v>0.0008</v>
      </c>
      <c r="F253" s="373" t="n">
        <v>4455.2</v>
      </c>
      <c r="G253" s="320">
        <f>ROUND(E253*F253,2)</f>
        <v/>
      </c>
      <c r="H253" s="313">
        <f>G253/$G$279</f>
        <v/>
      </c>
      <c r="I253" s="320">
        <f>ROUND(F253*Прил.10!$D$13,2)</f>
        <v/>
      </c>
      <c r="J253" s="320">
        <f>ROUND(I253*E253,2)</f>
        <v/>
      </c>
    </row>
    <row r="254" hidden="1" outlineLevel="1" ht="14.25" customFormat="1" customHeight="1" s="332">
      <c r="A254" s="371" t="n">
        <v>226</v>
      </c>
      <c r="B254" s="371" t="inlineStr">
        <is>
          <t>08.3.11.01-0091</t>
        </is>
      </c>
      <c r="C254" s="370" t="inlineStr">
        <is>
          <t>Швеллеры № 40 из стали марки: Ст0</t>
        </is>
      </c>
      <c r="D254" s="371" t="inlineStr">
        <is>
          <t>т</t>
        </is>
      </c>
      <c r="E254" s="318" t="n">
        <v>0.0007</v>
      </c>
      <c r="F254" s="373" t="n">
        <v>4920</v>
      </c>
      <c r="G254" s="320">
        <f>ROUND(E254*F254,2)</f>
        <v/>
      </c>
      <c r="H254" s="313">
        <f>G254/$G$279</f>
        <v/>
      </c>
      <c r="I254" s="320">
        <f>ROUND(F254*Прил.10!$D$13,2)</f>
        <v/>
      </c>
      <c r="J254" s="320">
        <f>ROUND(I254*E254,2)</f>
        <v/>
      </c>
    </row>
    <row r="255" hidden="1" outlineLevel="1" ht="14.25" customFormat="1" customHeight="1" s="332">
      <c r="A255" s="371" t="n">
        <v>227</v>
      </c>
      <c r="B255" s="371" t="inlineStr">
        <is>
          <t>01.3.02.09-0022</t>
        </is>
      </c>
      <c r="C255" s="370" t="inlineStr">
        <is>
          <t>Пропан-бутан, смесь техническая</t>
        </is>
      </c>
      <c r="D255" s="371" t="inlineStr">
        <is>
          <t>кг</t>
        </is>
      </c>
      <c r="E255" s="318" t="n">
        <v>0.5366</v>
      </c>
      <c r="F255" s="373" t="n">
        <v>6.09</v>
      </c>
      <c r="G255" s="320">
        <f>ROUND(E255*F255,2)</f>
        <v/>
      </c>
      <c r="H255" s="313">
        <f>G255/$G$279</f>
        <v/>
      </c>
      <c r="I255" s="320">
        <f>ROUND(F255*Прил.10!$D$13,2)</f>
        <v/>
      </c>
      <c r="J255" s="320">
        <f>ROUND(I255*E255,2)</f>
        <v/>
      </c>
    </row>
    <row r="256" hidden="1" outlineLevel="1" ht="14.25" customFormat="1" customHeight="1" s="332">
      <c r="A256" s="371" t="n">
        <v>228</v>
      </c>
      <c r="B256" s="371" t="inlineStr">
        <is>
          <t>01.7.11.07-0035</t>
        </is>
      </c>
      <c r="C256" s="370" t="inlineStr">
        <is>
          <t>Электроды диаметром: 4 мм Э46</t>
        </is>
      </c>
      <c r="D256" s="371" t="inlineStr">
        <is>
          <t>т</t>
        </is>
      </c>
      <c r="E256" s="318" t="n">
        <v>0.0003</v>
      </c>
      <c r="F256" s="373" t="n">
        <v>10749</v>
      </c>
      <c r="G256" s="320">
        <f>ROUND(E256*F256,2)</f>
        <v/>
      </c>
      <c r="H256" s="313">
        <f>G256/$G$279</f>
        <v/>
      </c>
      <c r="I256" s="320">
        <f>ROUND(F256*Прил.10!$D$13,2)</f>
        <v/>
      </c>
      <c r="J256" s="320">
        <f>ROUND(I256*E256,2)</f>
        <v/>
      </c>
    </row>
    <row r="257" hidden="1" outlineLevel="1" ht="25.5" customFormat="1" customHeight="1" s="332">
      <c r="A257" s="371" t="n">
        <v>229</v>
      </c>
      <c r="B257" s="371" t="inlineStr">
        <is>
          <t>04.3.01.09-0014</t>
        </is>
      </c>
      <c r="C257" s="370" t="inlineStr">
        <is>
          <t>Раствор готовый кладочный цементный марки: 100</t>
        </is>
      </c>
      <c r="D257" s="371" t="inlineStr">
        <is>
          <t>м3</t>
        </is>
      </c>
      <c r="E257" s="318" t="n">
        <v>0.0058</v>
      </c>
      <c r="F257" s="373" t="n">
        <v>519.8</v>
      </c>
      <c r="G257" s="320">
        <f>ROUND(E257*F257,2)</f>
        <v/>
      </c>
      <c r="H257" s="313">
        <f>G257/$G$279</f>
        <v/>
      </c>
      <c r="I257" s="320">
        <f>ROUND(F257*Прил.10!$D$13,2)</f>
        <v/>
      </c>
      <c r="J257" s="320">
        <f>ROUND(I257*E257,2)</f>
        <v/>
      </c>
    </row>
    <row r="258" hidden="1" outlineLevel="1" ht="14.25" customFormat="1" customHeight="1" s="332">
      <c r="A258" s="371" t="n">
        <v>230</v>
      </c>
      <c r="B258" s="371" t="inlineStr">
        <is>
          <t>20.1.02.23-0082</t>
        </is>
      </c>
      <c r="C258" s="370" t="inlineStr">
        <is>
          <t>Перемычки гибкие, тип ПГС-50</t>
        </is>
      </c>
      <c r="D258" s="371" t="inlineStr">
        <is>
          <t>10 шт.</t>
        </is>
      </c>
      <c r="E258" s="318" t="n">
        <v>0.075</v>
      </c>
      <c r="F258" s="373" t="n">
        <v>39</v>
      </c>
      <c r="G258" s="320">
        <f>ROUND(E258*F258,2)</f>
        <v/>
      </c>
      <c r="H258" s="313">
        <f>G258/$G$279</f>
        <v/>
      </c>
      <c r="I258" s="320">
        <f>ROUND(F258*Прил.10!$D$13,2)</f>
        <v/>
      </c>
      <c r="J258" s="320">
        <f>ROUND(I258*E258,2)</f>
        <v/>
      </c>
    </row>
    <row r="259" hidden="1" outlineLevel="1" ht="14.25" customFormat="1" customHeight="1" s="332">
      <c r="A259" s="371" t="n">
        <v>231</v>
      </c>
      <c r="B259" s="371" t="inlineStr">
        <is>
          <t>01.7.15.07-0014</t>
        </is>
      </c>
      <c r="C259" s="370" t="inlineStr">
        <is>
          <t>Дюбели распорные полипропиленовые</t>
        </is>
      </c>
      <c r="D259" s="371" t="inlineStr">
        <is>
          <t>100 шт.</t>
        </is>
      </c>
      <c r="E259" s="318" t="n">
        <v>0.032</v>
      </c>
      <c r="F259" s="373" t="n">
        <v>86</v>
      </c>
      <c r="G259" s="320">
        <f>ROUND(E259*F259,2)</f>
        <v/>
      </c>
      <c r="H259" s="313">
        <f>G259/$G$279</f>
        <v/>
      </c>
      <c r="I259" s="320">
        <f>ROUND(F259*Прил.10!$D$13,2)</f>
        <v/>
      </c>
      <c r="J259" s="320">
        <f>ROUND(I259*E259,2)</f>
        <v/>
      </c>
    </row>
    <row r="260" hidden="1" outlineLevel="1" ht="14.25" customFormat="1" customHeight="1" s="332">
      <c r="A260" s="371" t="n">
        <v>232</v>
      </c>
      <c r="B260" s="371" t="inlineStr">
        <is>
          <t>01.7.15.03-0042</t>
        </is>
      </c>
      <c r="C260" s="370" t="inlineStr">
        <is>
          <t>Болты с гайками и шайбами строительные</t>
        </is>
      </c>
      <c r="D260" s="371" t="inlineStr">
        <is>
          <t>кг</t>
        </is>
      </c>
      <c r="E260" s="318" t="n">
        <v>0.3</v>
      </c>
      <c r="F260" s="373" t="n">
        <v>9.039999999999999</v>
      </c>
      <c r="G260" s="320">
        <f>ROUND(E260*F260,2)</f>
        <v/>
      </c>
      <c r="H260" s="313">
        <f>G260/$G$279</f>
        <v/>
      </c>
      <c r="I260" s="320">
        <f>ROUND(F260*Прил.10!$D$13,2)</f>
        <v/>
      </c>
      <c r="J260" s="320">
        <f>ROUND(I260*E260,2)</f>
        <v/>
      </c>
    </row>
    <row r="261" hidden="1" outlineLevel="1" ht="25.5" customFormat="1" customHeight="1" s="332">
      <c r="A261" s="371" t="n">
        <v>233</v>
      </c>
      <c r="B261" s="371" t="inlineStr">
        <is>
          <t>03.2.01.01-0001</t>
        </is>
      </c>
      <c r="C261" s="370" t="inlineStr">
        <is>
          <t>Портландцемент общестроительного назначения бездобавочный, марки: 400</t>
        </is>
      </c>
      <c r="D261" s="371" t="inlineStr">
        <is>
          <t>т</t>
        </is>
      </c>
      <c r="E261" s="318" t="n">
        <v>0.0064</v>
      </c>
      <c r="F261" s="373" t="n">
        <v>412</v>
      </c>
      <c r="G261" s="320">
        <f>ROUND(E261*F261,2)</f>
        <v/>
      </c>
      <c r="H261" s="313">
        <f>G261/$G$279</f>
        <v/>
      </c>
      <c r="I261" s="320">
        <f>ROUND(F261*Прил.10!$D$13,2)</f>
        <v/>
      </c>
      <c r="J261" s="320">
        <f>ROUND(I261*E261,2)</f>
        <v/>
      </c>
    </row>
    <row r="262" hidden="1" outlineLevel="1" ht="14.25" customFormat="1" customHeight="1" s="332">
      <c r="A262" s="371" t="n">
        <v>234</v>
      </c>
      <c r="B262" s="371" t="inlineStr">
        <is>
          <t>14.1.02.01-0002</t>
        </is>
      </c>
      <c r="C262" s="370" t="inlineStr">
        <is>
          <t>Клей БМК-5к</t>
        </is>
      </c>
      <c r="D262" s="371" t="inlineStr">
        <is>
          <t>кг</t>
        </is>
      </c>
      <c r="E262" s="318" t="n">
        <v>0.08500000000000001</v>
      </c>
      <c r="F262" s="373" t="n">
        <v>25.8</v>
      </c>
      <c r="G262" s="320">
        <f>ROUND(E262*F262,2)</f>
        <v/>
      </c>
      <c r="H262" s="313">
        <f>G262/$G$279</f>
        <v/>
      </c>
      <c r="I262" s="320">
        <f>ROUND(F262*Прил.10!$D$13,2)</f>
        <v/>
      </c>
      <c r="J262" s="320">
        <f>ROUND(I262*E262,2)</f>
        <v/>
      </c>
    </row>
    <row r="263" hidden="1" outlineLevel="1" ht="38.25" customFormat="1" customHeight="1" s="332">
      <c r="A263" s="371" t="n">
        <v>235</v>
      </c>
      <c r="B263" s="371" t="inlineStr">
        <is>
          <t>11.1.03.01-0079</t>
        </is>
      </c>
      <c r="C263" s="370" t="inlineStr">
        <is>
          <t>Бруски обрезные хвойных пород длиной 4-6,5 м, шириной 75-150 мм, толщиной 40-75 мм, III сорта</t>
        </is>
      </c>
      <c r="D263" s="371" t="inlineStr">
        <is>
          <t>м3</t>
        </is>
      </c>
      <c r="E263" s="318" t="n">
        <v>0.0016</v>
      </c>
      <c r="F263" s="373" t="n">
        <v>1287</v>
      </c>
      <c r="G263" s="320">
        <f>ROUND(E263*F263,2)</f>
        <v/>
      </c>
      <c r="H263" s="313">
        <f>G263/$G$279</f>
        <v/>
      </c>
      <c r="I263" s="320">
        <f>ROUND(F263*Прил.10!$D$13,2)</f>
        <v/>
      </c>
      <c r="J263" s="320">
        <f>ROUND(I263*E263,2)</f>
        <v/>
      </c>
    </row>
    <row r="264" hidden="1" outlineLevel="1" ht="38.25" customFormat="1" customHeight="1" s="332">
      <c r="A264" s="371" t="n">
        <v>236</v>
      </c>
      <c r="B264" s="371" t="inlineStr">
        <is>
          <t>11.1.03.05-0066</t>
        </is>
      </c>
      <c r="C264" s="370" t="inlineStr">
        <is>
          <t>Доски необрезные хвойных пород длиной 2-3,75 м, все ширины, толщиной 32-40 мм, IV сорта</t>
        </is>
      </c>
      <c r="D264" s="371" t="inlineStr">
        <is>
          <t>м3</t>
        </is>
      </c>
      <c r="E264" s="318" t="n">
        <v>0.0026</v>
      </c>
      <c r="F264" s="373" t="n">
        <v>602</v>
      </c>
      <c r="G264" s="320">
        <f>ROUND(E264*F264,2)</f>
        <v/>
      </c>
      <c r="H264" s="313">
        <f>G264/$G$279</f>
        <v/>
      </c>
      <c r="I264" s="320">
        <f>ROUND(F264*Прил.10!$D$13,2)</f>
        <v/>
      </c>
      <c r="J264" s="320">
        <f>ROUND(I264*E264,2)</f>
        <v/>
      </c>
    </row>
    <row r="265" hidden="1" outlineLevel="1" ht="14.25" customFormat="1" customHeight="1" s="332">
      <c r="A265" s="371" t="n">
        <v>237</v>
      </c>
      <c r="B265" s="371" t="inlineStr">
        <is>
          <t>20.2.08.03-0001</t>
        </is>
      </c>
      <c r="C265" s="370" t="inlineStr">
        <is>
          <t>Кнопки монтажные</t>
        </is>
      </c>
      <c r="D265" s="371" t="inlineStr">
        <is>
          <t>1000 шт.</t>
        </is>
      </c>
      <c r="E265" s="318" t="n">
        <v>0.078</v>
      </c>
      <c r="F265" s="373" t="n">
        <v>19.5</v>
      </c>
      <c r="G265" s="320">
        <f>ROUND(E265*F265,2)</f>
        <v/>
      </c>
      <c r="H265" s="313">
        <f>G265/$G$279</f>
        <v/>
      </c>
      <c r="I265" s="320">
        <f>ROUND(F265*Прил.10!$D$13,2)</f>
        <v/>
      </c>
      <c r="J265" s="320">
        <f>ROUND(I265*E265,2)</f>
        <v/>
      </c>
    </row>
    <row r="266" hidden="1" outlineLevel="1" ht="25.5" customFormat="1" customHeight="1" s="332">
      <c r="A266" s="371" t="n">
        <v>238</v>
      </c>
      <c r="B266" s="371" t="inlineStr">
        <is>
          <t>14.4.02.04-0142</t>
        </is>
      </c>
      <c r="C266" s="370" t="inlineStr">
        <is>
          <t>Краски масляные земляные марки МА-0115 мумия, сурик железный</t>
        </is>
      </c>
      <c r="D266" s="371" t="inlineStr">
        <is>
          <t>кг</t>
        </is>
      </c>
      <c r="E266" s="318" t="n">
        <v>0.1</v>
      </c>
      <c r="F266" s="373" t="n">
        <v>15.12</v>
      </c>
      <c r="G266" s="320">
        <f>ROUND(E266*F266,2)</f>
        <v/>
      </c>
      <c r="H266" s="313">
        <f>G266/$G$279</f>
        <v/>
      </c>
      <c r="I266" s="320">
        <f>ROUND(F266*Прил.10!$D$13,2)</f>
        <v/>
      </c>
      <c r="J266" s="320">
        <f>ROUND(I266*E266,2)</f>
        <v/>
      </c>
    </row>
    <row r="267" hidden="1" outlineLevel="1" ht="14.25" customFormat="1" customHeight="1" s="332">
      <c r="A267" s="371" t="n">
        <v>239</v>
      </c>
      <c r="B267" s="371" t="inlineStr">
        <is>
          <t>01.7.20.08-0111</t>
        </is>
      </c>
      <c r="C267" s="370" t="inlineStr">
        <is>
          <t>Рогожа</t>
        </is>
      </c>
      <c r="D267" s="371" t="inlineStr">
        <is>
          <t>м2</t>
        </is>
      </c>
      <c r="E267" s="318" t="n">
        <v>0.112</v>
      </c>
      <c r="F267" s="373" t="n">
        <v>10.2</v>
      </c>
      <c r="G267" s="320">
        <f>ROUND(E267*F267,2)</f>
        <v/>
      </c>
      <c r="H267" s="313">
        <f>G267/$G$279</f>
        <v/>
      </c>
      <c r="I267" s="320">
        <f>ROUND(F267*Прил.10!$D$13,2)</f>
        <v/>
      </c>
      <c r="J267" s="320">
        <f>ROUND(I267*E267,2)</f>
        <v/>
      </c>
    </row>
    <row r="268" hidden="1" outlineLevel="1" ht="14.25" customFormat="1" customHeight="1" s="332">
      <c r="A268" s="371" t="n">
        <v>240</v>
      </c>
      <c r="B268" s="371" t="inlineStr">
        <is>
          <t>20.2.09.05-0012</t>
        </is>
      </c>
      <c r="C268" s="370" t="inlineStr">
        <is>
          <t>Муфты соединительные</t>
        </is>
      </c>
      <c r="D268" s="371" t="inlineStr">
        <is>
          <t>шт.</t>
        </is>
      </c>
      <c r="E268" s="318" t="n">
        <v>1.5</v>
      </c>
      <c r="F268" s="373" t="n">
        <v>0.71</v>
      </c>
      <c r="G268" s="320">
        <f>ROUND(E268*F268,2)</f>
        <v/>
      </c>
      <c r="H268" s="313">
        <f>G268/$G$279</f>
        <v/>
      </c>
      <c r="I268" s="320">
        <f>ROUND(F268*Прил.10!$D$13,2)</f>
        <v/>
      </c>
      <c r="J268" s="320">
        <f>ROUND(I268*E268,2)</f>
        <v/>
      </c>
    </row>
    <row r="269" hidden="1" outlineLevel="1" ht="14.25" customFormat="1" customHeight="1" s="332">
      <c r="A269" s="371" t="n">
        <v>241</v>
      </c>
      <c r="B269" s="371" t="inlineStr">
        <is>
          <t>20.2.02.01-0019</t>
        </is>
      </c>
      <c r="C269" s="370" t="inlineStr">
        <is>
          <t>Втулки изолирующие</t>
        </is>
      </c>
      <c r="D269" s="371" t="inlineStr">
        <is>
          <t>1000 шт</t>
        </is>
      </c>
      <c r="E269" s="318" t="n">
        <v>0.0033</v>
      </c>
      <c r="F269" s="373" t="n">
        <v>270</v>
      </c>
      <c r="G269" s="320">
        <f>ROUND(E269*F269,2)</f>
        <v/>
      </c>
      <c r="H269" s="313">
        <f>G269/$G$279</f>
        <v/>
      </c>
      <c r="I269" s="320">
        <f>ROUND(F269*Прил.10!$D$13,2)</f>
        <v/>
      </c>
      <c r="J269" s="320">
        <f>ROUND(I269*E269,2)</f>
        <v/>
      </c>
    </row>
    <row r="270" hidden="1" outlineLevel="1" ht="25.5" customFormat="1" customHeight="1" s="332">
      <c r="A270" s="371" t="n">
        <v>242</v>
      </c>
      <c r="B270" s="371" t="inlineStr">
        <is>
          <t>01.7.15.06-0121</t>
        </is>
      </c>
      <c r="C270" s="370" t="inlineStr">
        <is>
          <t>Гвозди строительные с плоской головкой: 1,6х50 мм</t>
        </is>
      </c>
      <c r="D270" s="371" t="inlineStr">
        <is>
          <t>т</t>
        </is>
      </c>
      <c r="E270" s="318" t="n">
        <v>0.0001</v>
      </c>
      <c r="F270" s="373" t="n">
        <v>8475</v>
      </c>
      <c r="G270" s="320">
        <f>ROUND(E270*F270,2)</f>
        <v/>
      </c>
      <c r="H270" s="313">
        <f>G270/$G$279</f>
        <v/>
      </c>
      <c r="I270" s="320">
        <f>ROUND(F270*Прил.10!$D$13,2)</f>
        <v/>
      </c>
      <c r="J270" s="320">
        <f>ROUND(I270*E270,2)</f>
        <v/>
      </c>
    </row>
    <row r="271" hidden="1" outlineLevel="1" ht="14.25" customFormat="1" customHeight="1" s="332">
      <c r="A271" s="371" t="n">
        <v>243</v>
      </c>
      <c r="B271" s="371" t="inlineStr">
        <is>
          <t>14.4.03.03-0002</t>
        </is>
      </c>
      <c r="C271" s="370" t="inlineStr">
        <is>
          <t>Лак битумный БТ-123</t>
        </is>
      </c>
      <c r="D271" s="371" t="inlineStr">
        <is>
          <t>т</t>
        </is>
      </c>
      <c r="E271" s="318" t="n">
        <v>0.0001</v>
      </c>
      <c r="F271" s="373" t="n">
        <v>7826.9</v>
      </c>
      <c r="G271" s="320">
        <f>ROUND(E271*F271,2)</f>
        <v/>
      </c>
      <c r="H271" s="313">
        <f>G271/$G$279</f>
        <v/>
      </c>
      <c r="I271" s="320">
        <f>ROUND(F271*Прил.10!$D$13,2)</f>
        <v/>
      </c>
      <c r="J271" s="320">
        <f>ROUND(I271*E271,2)</f>
        <v/>
      </c>
    </row>
    <row r="272" hidden="1" outlineLevel="1" ht="25.5" customFormat="1" customHeight="1" s="332">
      <c r="A272" s="371" t="n">
        <v>244</v>
      </c>
      <c r="B272" s="371" t="inlineStr">
        <is>
          <t>03.1.02.03-0011</t>
        </is>
      </c>
      <c r="C272" s="370" t="inlineStr">
        <is>
          <t>Известь строительная негашеная комовая, сорт I</t>
        </is>
      </c>
      <c r="D272" s="371" t="inlineStr">
        <is>
          <t>т</t>
        </is>
      </c>
      <c r="E272" s="318" t="n">
        <v>0.001</v>
      </c>
      <c r="F272" s="373" t="n">
        <v>734.5</v>
      </c>
      <c r="G272" s="320">
        <f>ROUND(E272*F272,2)</f>
        <v/>
      </c>
      <c r="H272" s="313">
        <f>G272/$G$279</f>
        <v/>
      </c>
      <c r="I272" s="320">
        <f>ROUND(F272*Прил.10!$D$13,2)</f>
        <v/>
      </c>
      <c r="J272" s="320">
        <f>ROUND(I272*E272,2)</f>
        <v/>
      </c>
    </row>
    <row r="273" hidden="1" outlineLevel="1" ht="38.25" customFormat="1" customHeight="1" s="332">
      <c r="A273" s="371" t="n">
        <v>245</v>
      </c>
      <c r="B273" s="371" t="inlineStr">
        <is>
          <t>11.1.03.01-0077</t>
        </is>
      </c>
      <c r="C273" s="370" t="inlineStr">
        <is>
          <t>Бруски обрезные хвойных пород длиной: 4-6,5 м, шириной 75-150 мм, толщиной 40-75 мм, I сорта</t>
        </is>
      </c>
      <c r="D273" s="371" t="inlineStr">
        <is>
          <t>м3</t>
        </is>
      </c>
      <c r="E273" s="318" t="n">
        <v>0.0003</v>
      </c>
      <c r="F273" s="373" t="n">
        <v>1700</v>
      </c>
      <c r="G273" s="320">
        <f>ROUND(E273*F273,2)</f>
        <v/>
      </c>
      <c r="H273" s="313">
        <f>G273/$G$279</f>
        <v/>
      </c>
      <c r="I273" s="320">
        <f>ROUND(F273*Прил.10!$D$13,2)</f>
        <v/>
      </c>
      <c r="J273" s="320">
        <f>ROUND(I273*E273,2)</f>
        <v/>
      </c>
    </row>
    <row r="274" hidden="1" outlineLevel="1" ht="25.5" customFormat="1" customHeight="1" s="332">
      <c r="A274" s="371" t="n">
        <v>246</v>
      </c>
      <c r="B274" s="371" t="inlineStr">
        <is>
          <t>08.3.07.01-0076</t>
        </is>
      </c>
      <c r="C274" s="370" t="inlineStr">
        <is>
          <t>Сталь полосовая, марка стали: Ст3сп шириной 50-200 мм толщиной 4-5 мм</t>
        </is>
      </c>
      <c r="D274" s="371" t="inlineStr">
        <is>
          <t>т</t>
        </is>
      </c>
      <c r="E274" s="318" t="n">
        <v>0.0001</v>
      </c>
      <c r="F274" s="373" t="n">
        <v>5000</v>
      </c>
      <c r="G274" s="320">
        <f>ROUND(E274*F274,2)</f>
        <v/>
      </c>
      <c r="H274" s="313">
        <f>G274/$G$279</f>
        <v/>
      </c>
      <c r="I274" s="320">
        <f>ROUND(F274*Прил.10!$D$13,2)</f>
        <v/>
      </c>
      <c r="J274" s="320">
        <f>ROUND(I274*E274,2)</f>
        <v/>
      </c>
    </row>
    <row r="275" hidden="1" outlineLevel="1" ht="38.25" customFormat="1" customHeight="1" s="332">
      <c r="A275" s="371" t="n">
        <v>247</v>
      </c>
      <c r="B275" s="371" t="inlineStr">
        <is>
          <t>02.2.05.04-1777</t>
        </is>
      </c>
      <c r="C275" s="370" t="inlineStr">
        <is>
          <t>Щебень из природного камня для строительных работ марка: 800, фракция 20-40 мм</t>
        </is>
      </c>
      <c r="D275" s="371" t="inlineStr">
        <is>
          <t>м3</t>
        </is>
      </c>
      <c r="E275" s="318" t="n">
        <v>0.0044</v>
      </c>
      <c r="F275" s="373" t="n">
        <v>108.4</v>
      </c>
      <c r="G275" s="320">
        <f>ROUND(E275*F275,2)</f>
        <v/>
      </c>
      <c r="H275" s="313">
        <f>G275/$G$279</f>
        <v/>
      </c>
      <c r="I275" s="320">
        <f>ROUND(F275*Прил.10!$D$13,2)</f>
        <v/>
      </c>
      <c r="J275" s="320">
        <f>ROUND(I275*E275,2)</f>
        <v/>
      </c>
    </row>
    <row r="276" hidden="1" outlineLevel="1" ht="14.25" customFormat="1" customHeight="1" s="332">
      <c r="A276" s="371" t="n">
        <v>248</v>
      </c>
      <c r="B276" s="371" t="inlineStr">
        <is>
          <t>14.4.02.09-0001</t>
        </is>
      </c>
      <c r="C276" s="370" t="inlineStr">
        <is>
          <t>Краска</t>
        </is>
      </c>
      <c r="D276" s="371" t="inlineStr">
        <is>
          <t>кг</t>
        </is>
      </c>
      <c r="E276" s="318" t="n">
        <v>0.016</v>
      </c>
      <c r="F276" s="373" t="n">
        <v>28.6</v>
      </c>
      <c r="G276" s="320">
        <f>ROUND(E276*F276,2)</f>
        <v/>
      </c>
      <c r="H276" s="313">
        <f>G276/$G$279</f>
        <v/>
      </c>
      <c r="I276" s="320">
        <f>ROUND(F276*Прил.10!$D$13,2)</f>
        <v/>
      </c>
      <c r="J276" s="320">
        <f>ROUND(I276*E276,2)</f>
        <v/>
      </c>
    </row>
    <row r="277" hidden="1" outlineLevel="1" ht="63.75" customFormat="1" customHeight="1" s="332">
      <c r="A277" s="371" t="n">
        <v>249</v>
      </c>
      <c r="B277" s="371" t="inlineStr">
        <is>
          <t>08.2.02.11-0007</t>
        </is>
      </c>
      <c r="C277" s="3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71" t="inlineStr">
        <is>
          <t>10 м</t>
        </is>
      </c>
      <c r="E277" s="318" t="n">
        <v>0.0081</v>
      </c>
      <c r="F277" s="373" t="n">
        <v>50.24</v>
      </c>
      <c r="G277" s="320">
        <f>ROUND(E277*F277,2)</f>
        <v/>
      </c>
      <c r="H277" s="313">
        <f>G277/$G$279</f>
        <v/>
      </c>
      <c r="I277" s="320">
        <f>ROUND(F277*Прил.10!$D$13,2)</f>
        <v/>
      </c>
      <c r="J277" s="320">
        <f>ROUND(I277*E277,2)</f>
        <v/>
      </c>
    </row>
    <row r="278" collapsed="1" ht="14.25" customFormat="1" customHeight="1" s="332">
      <c r="A278" s="371" t="n"/>
      <c r="B278" s="371" t="n"/>
      <c r="C278" s="370" t="inlineStr">
        <is>
          <t>Итого прочие материалы</t>
        </is>
      </c>
      <c r="D278" s="371" t="n"/>
      <c r="E278" s="318" t="n"/>
      <c r="F278" s="373" t="n"/>
      <c r="G278" s="320">
        <f>SUM(G116:G277)</f>
        <v/>
      </c>
      <c r="H278" s="313">
        <f>G278/$G$279</f>
        <v/>
      </c>
      <c r="I278" s="320" t="n"/>
      <c r="J278" s="320">
        <f>SUM(J116:J277)</f>
        <v/>
      </c>
    </row>
    <row r="279" ht="14.25" customFormat="1" customHeight="1" s="332">
      <c r="A279" s="371" t="n"/>
      <c r="B279" s="371" t="n"/>
      <c r="C279" s="359" t="inlineStr">
        <is>
          <t>Итого по разделу «Материалы»</t>
        </is>
      </c>
      <c r="D279" s="371" t="n"/>
      <c r="E279" s="372" t="n"/>
      <c r="F279" s="373" t="n"/>
      <c r="G279" s="320">
        <f>G115+G278</f>
        <v/>
      </c>
      <c r="H279" s="374">
        <f>G279/$G$279</f>
        <v/>
      </c>
      <c r="I279" s="320" t="n"/>
      <c r="J279" s="320">
        <f>J115+J278</f>
        <v/>
      </c>
    </row>
    <row r="280" ht="14.25" customFormat="1" customHeight="1" s="332">
      <c r="A280" s="371" t="n"/>
      <c r="B280" s="371" t="n"/>
      <c r="C280" s="370" t="inlineStr">
        <is>
          <t>ИТОГО ПО РМ</t>
        </is>
      </c>
      <c r="D280" s="371" t="n"/>
      <c r="E280" s="372" t="n"/>
      <c r="F280" s="373" t="n"/>
      <c r="G280" s="320">
        <f>G14+G78+G279</f>
        <v/>
      </c>
      <c r="H280" s="374" t="n"/>
      <c r="I280" s="320" t="n"/>
      <c r="J280" s="320">
        <f>J14+J78+J279</f>
        <v/>
      </c>
    </row>
    <row r="281" ht="14.25" customFormat="1" customHeight="1" s="332">
      <c r="A281" s="371" t="n"/>
      <c r="B281" s="371" t="n"/>
      <c r="C281" s="370" t="inlineStr">
        <is>
          <t>Накладные расходы</t>
        </is>
      </c>
      <c r="D281" s="214">
        <f>ROUND(G281/(G$16+$G$14),2)</f>
        <v/>
      </c>
      <c r="E281" s="372" t="n"/>
      <c r="F281" s="373" t="n"/>
      <c r="G281" s="320" t="n">
        <v>27264</v>
      </c>
      <c r="H281" s="374" t="n"/>
      <c r="I281" s="320" t="n"/>
      <c r="J281" s="320">
        <f>ROUND(D281*(J14+J16),2)</f>
        <v/>
      </c>
    </row>
    <row r="282" ht="14.25" customFormat="1" customHeight="1" s="332">
      <c r="A282" s="371" t="n"/>
      <c r="B282" s="371" t="n"/>
      <c r="C282" s="370" t="inlineStr">
        <is>
          <t>Сметная прибыль</t>
        </is>
      </c>
      <c r="D282" s="214">
        <f>ROUND(G282/(G$14+G$16),2)</f>
        <v/>
      </c>
      <c r="E282" s="372" t="n"/>
      <c r="F282" s="373" t="n"/>
      <c r="G282" s="320" t="n">
        <v>17865</v>
      </c>
      <c r="H282" s="374" t="n"/>
      <c r="I282" s="320" t="n"/>
      <c r="J282" s="320">
        <f>ROUND(D282*(J14+J16),2)</f>
        <v/>
      </c>
    </row>
    <row r="283" ht="14.25" customFormat="1" customHeight="1" s="332">
      <c r="A283" s="371" t="n"/>
      <c r="B283" s="371" t="n"/>
      <c r="C283" s="370" t="inlineStr">
        <is>
          <t>Итого СМР (с НР и СП)</t>
        </is>
      </c>
      <c r="D283" s="371" t="n"/>
      <c r="E283" s="372" t="n"/>
      <c r="F283" s="373" t="n"/>
      <c r="G283" s="320">
        <f>G14+G78+G279+G281+G282</f>
        <v/>
      </c>
      <c r="H283" s="374" t="n"/>
      <c r="I283" s="320" t="n"/>
      <c r="J283" s="320">
        <f>J14+J78+J279+J281+J282</f>
        <v/>
      </c>
    </row>
    <row r="284" ht="14.25" customFormat="1" customHeight="1" s="332">
      <c r="A284" s="371" t="n"/>
      <c r="B284" s="371" t="n"/>
      <c r="C284" s="370" t="inlineStr">
        <is>
          <t>ВСЕГО СМР + ОБОРУДОВАНИЕ</t>
        </is>
      </c>
      <c r="D284" s="371" t="n"/>
      <c r="E284" s="372" t="n"/>
      <c r="F284" s="373" t="n"/>
      <c r="G284" s="320">
        <f>G283+G86</f>
        <v/>
      </c>
      <c r="H284" s="374" t="n"/>
      <c r="I284" s="320" t="n"/>
      <c r="J284" s="320">
        <f>J283+J86</f>
        <v/>
      </c>
    </row>
    <row r="285" ht="34.5" customFormat="1" customHeight="1" s="332">
      <c r="A285" s="371" t="n"/>
      <c r="B285" s="371" t="n"/>
      <c r="C285" s="370" t="inlineStr">
        <is>
          <t>ИТОГО ПОКАЗАТЕЛЬ НА ЕД. ИЗМ.</t>
        </is>
      </c>
      <c r="D285" s="371" t="inlineStr">
        <is>
          <t>1 ячейка</t>
        </is>
      </c>
      <c r="E285" s="372" t="n">
        <v>1</v>
      </c>
      <c r="F285" s="373" t="n"/>
      <c r="G285" s="320">
        <f>G284/E285</f>
        <v/>
      </c>
      <c r="H285" s="374" t="n"/>
      <c r="I285" s="320" t="n"/>
      <c r="J285" s="320">
        <f>J284/E285</f>
        <v/>
      </c>
    </row>
    <row r="287" ht="14.25" customFormat="1" customHeight="1" s="332">
      <c r="A287" s="331" t="inlineStr">
        <is>
          <t>Составил ______________________    А.П. Николаева</t>
        </is>
      </c>
    </row>
    <row r="288" ht="14.25" customFormat="1" customHeight="1" s="332">
      <c r="A288" s="334" t="inlineStr">
        <is>
          <t xml:space="preserve">                         (подпись, инициалы, фамилия)</t>
        </is>
      </c>
    </row>
    <row r="289" ht="14.25" customFormat="1" customHeight="1" s="332">
      <c r="A289" s="331" t="n"/>
    </row>
    <row r="290" ht="14.25" customFormat="1" customHeight="1" s="332">
      <c r="A290" s="331" t="inlineStr">
        <is>
          <t>Проверил ______________________        А.В. Костянецкая</t>
        </is>
      </c>
    </row>
    <row r="291" ht="14.25" customFormat="1" customHeight="1" s="332">
      <c r="A291" s="33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7" workbookViewId="0">
      <selection activeCell="E23" sqref="E23"/>
    </sheetView>
  </sheetViews>
  <sheetFormatPr baseColWidth="8" defaultRowHeight="15"/>
  <cols>
    <col width="5.5703125" customWidth="1" style="324" min="1" max="1"/>
    <col width="17.42578125" customWidth="1" style="324" min="2" max="2"/>
    <col width="39.140625" customWidth="1" style="324" min="3" max="3"/>
    <col width="10.5703125" customWidth="1" style="324" min="4" max="4"/>
    <col width="13.85546875" customWidth="1" style="324" min="5" max="5"/>
    <col width="13.42578125" customWidth="1" style="324" min="6" max="6"/>
    <col width="14.140625" customWidth="1" style="324" min="7" max="7"/>
  </cols>
  <sheetData>
    <row r="1">
      <c r="A1" s="384" t="inlineStr">
        <is>
          <t>Приложение №6</t>
        </is>
      </c>
    </row>
    <row r="2" ht="21.75" customHeight="1" s="324">
      <c r="A2" s="384" t="n"/>
      <c r="B2" s="384" t="n"/>
      <c r="C2" s="384" t="n"/>
      <c r="D2" s="384" t="n"/>
      <c r="E2" s="384" t="n"/>
      <c r="F2" s="384" t="n"/>
      <c r="G2" s="384" t="n"/>
    </row>
    <row r="3">
      <c r="A3" s="341" t="inlineStr">
        <is>
          <t>Расчет стоимости оборудования</t>
        </is>
      </c>
    </row>
    <row r="4" ht="25.5" customHeight="1" s="324">
      <c r="A4" s="344" t="inlineStr">
        <is>
          <t>Наименование разрабатываемого показателя УНЦ — Ячейка двухобмоточного трансформатора Т35/НН, мощность 50 МВА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.2" customHeight="1" s="324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4">
      <c r="A9" s="262" t="n"/>
      <c r="B9" s="370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4">
      <c r="A10" s="371" t="n"/>
      <c r="B10" s="359" t="n"/>
      <c r="C10" s="370" t="inlineStr">
        <is>
          <t>ИТОГО ИНЖЕНЕРНОЕ ОБОРУДОВАНИЕ</t>
        </is>
      </c>
      <c r="D10" s="359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33" customHeight="1" s="324">
      <c r="A12" s="371" t="n">
        <v>1</v>
      </c>
      <c r="B12" s="370">
        <f>'Прил.5 Расчет СМР и ОБ'!B81</f>
        <v/>
      </c>
      <c r="C12" s="370">
        <f>'Прил.5 Расчет СМР и ОБ'!C81</f>
        <v/>
      </c>
      <c r="D12" s="371">
        <f>'Прил.5 Расчет СМР и ОБ'!D81</f>
        <v/>
      </c>
      <c r="E12" s="372">
        <f>'Прил.5 Расчет СМР и ОБ'!E81</f>
        <v/>
      </c>
      <c r="F12" s="373">
        <f>'Прил.5 Расчет СМР и ОБ'!F81</f>
        <v/>
      </c>
      <c r="G12" s="320">
        <f>ROUND(E12*F12,2)</f>
        <v/>
      </c>
    </row>
    <row r="13" ht="33" customHeight="1" s="324">
      <c r="A13" s="371" t="n">
        <v>2</v>
      </c>
      <c r="B13" s="370">
        <f>'Прил.5 Расчет СМР и ОБ'!B83</f>
        <v/>
      </c>
      <c r="C13" s="370">
        <f>'Прил.5 Расчет СМР и ОБ'!C83</f>
        <v/>
      </c>
      <c r="D13" s="371">
        <f>'Прил.5 Расчет СМР и ОБ'!D83</f>
        <v/>
      </c>
      <c r="E13" s="372">
        <f>'Прил.5 Расчет СМР и ОБ'!E83</f>
        <v/>
      </c>
      <c r="F13" s="373">
        <f>'Прил.5 Расчет СМР и ОБ'!F83</f>
        <v/>
      </c>
      <c r="G13" s="320">
        <f>ROUND(E13*F13,2)</f>
        <v/>
      </c>
    </row>
    <row r="14" ht="33" customHeight="1" s="324">
      <c r="A14" s="371" t="n">
        <v>3</v>
      </c>
      <c r="B14" s="370">
        <f>'Прил.5 Расчет СМР и ОБ'!B84</f>
        <v/>
      </c>
      <c r="C14" s="370">
        <f>'Прил.5 Расчет СМР и ОБ'!C84</f>
        <v/>
      </c>
      <c r="D14" s="371">
        <f>'Прил.5 Расчет СМР и ОБ'!D84</f>
        <v/>
      </c>
      <c r="E14" s="372">
        <f>'Прил.5 Расчет СМР и ОБ'!E84</f>
        <v/>
      </c>
      <c r="F14" s="373">
        <f>'Прил.5 Расчет СМР и ОБ'!F84</f>
        <v/>
      </c>
      <c r="G14" s="320">
        <f>ROUND(E14*F14,2)</f>
        <v/>
      </c>
    </row>
    <row r="15" ht="25.5" customHeight="1" s="324">
      <c r="A15" s="371" t="n"/>
      <c r="B15" s="370" t="n"/>
      <c r="C15" s="370" t="inlineStr">
        <is>
          <t>ИТОГО ТЕХНОЛОГИЧЕСКОЕ ОБОРУДОВАНИЕ</t>
        </is>
      </c>
      <c r="D15" s="370" t="n"/>
      <c r="E15" s="370" t="n"/>
      <c r="F15" s="373" t="n"/>
      <c r="G15" s="320">
        <f>SUM(G12:G14)</f>
        <v/>
      </c>
    </row>
    <row r="16" ht="19.5" customHeight="1" s="324">
      <c r="A16" s="371" t="n"/>
      <c r="B16" s="370" t="n"/>
      <c r="C16" s="370" t="inlineStr">
        <is>
          <t>Всего по разделу «Оборудование»</t>
        </is>
      </c>
      <c r="D16" s="370" t="n"/>
      <c r="E16" s="388" t="n"/>
      <c r="F16" s="373" t="n"/>
      <c r="G16" s="320">
        <f>G10+G15</f>
        <v/>
      </c>
    </row>
    <row r="17">
      <c r="A17" s="333" t="n"/>
      <c r="B17" s="145" t="n"/>
      <c r="C17" s="333" t="n"/>
      <c r="D17" s="333" t="n"/>
      <c r="E17" s="333" t="n"/>
      <c r="F17" s="333" t="n"/>
      <c r="G17" s="333" t="n"/>
    </row>
    <row r="18">
      <c r="A18" s="331" t="inlineStr">
        <is>
          <t>Составил ______________________    А.П. Николаева</t>
        </is>
      </c>
      <c r="B18" s="332" t="n"/>
      <c r="C18" s="332" t="n"/>
      <c r="D18" s="333" t="n"/>
      <c r="E18" s="333" t="n"/>
      <c r="F18" s="333" t="n"/>
      <c r="G18" s="333" t="n"/>
    </row>
    <row r="19">
      <c r="A19" s="334" t="inlineStr">
        <is>
          <t xml:space="preserve">                         (подпись, инициалы, фамилия)</t>
        </is>
      </c>
      <c r="B19" s="332" t="n"/>
      <c r="C19" s="332" t="n"/>
      <c r="D19" s="333" t="n"/>
      <c r="E19" s="333" t="n"/>
      <c r="F19" s="333" t="n"/>
      <c r="G19" s="333" t="n"/>
    </row>
    <row r="20">
      <c r="A20" s="331" t="n"/>
      <c r="B20" s="332" t="n"/>
      <c r="C20" s="332" t="n"/>
      <c r="D20" s="333" t="n"/>
      <c r="E20" s="333" t="n"/>
      <c r="F20" s="333" t="n"/>
      <c r="G20" s="333" t="n"/>
    </row>
    <row r="21">
      <c r="A21" s="331" t="inlineStr">
        <is>
          <t>Проверил ______________________        А.В. Костянецкая</t>
        </is>
      </c>
      <c r="B21" s="332" t="n"/>
      <c r="C21" s="332" t="n"/>
      <c r="D21" s="333" t="n"/>
      <c r="E21" s="333" t="n"/>
      <c r="F21" s="333" t="n"/>
      <c r="G21" s="333" t="n"/>
    </row>
    <row r="22">
      <c r="A22" s="334" t="inlineStr">
        <is>
          <t xml:space="preserve">                        (подпись, инициалы, фамилия)</t>
        </is>
      </c>
      <c r="B22" s="332" t="n"/>
      <c r="C22" s="332" t="n"/>
      <c r="D22" s="333" t="n"/>
      <c r="E22" s="333" t="n"/>
      <c r="F22" s="333" t="n"/>
      <c r="G22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324" min="1" max="1"/>
    <col width="23.140625" customWidth="1" style="324" min="2" max="2"/>
    <col width="37.140625" customWidth="1" style="324" min="3" max="3"/>
    <col width="43.85546875" customWidth="1" style="324" min="4" max="4"/>
    <col width="9.140625" customWidth="1" style="324" min="5" max="5"/>
  </cols>
  <sheetData>
    <row r="1" ht="15.6" customHeight="1" s="324">
      <c r="A1" s="327" t="n"/>
      <c r="B1" s="327" t="n"/>
      <c r="C1" s="327" t="n"/>
      <c r="D1" s="327" t="inlineStr">
        <is>
          <t>Приложение №7</t>
        </is>
      </c>
    </row>
    <row r="2" ht="15.6" customHeight="1" s="324">
      <c r="A2" s="327" t="n"/>
      <c r="B2" s="327" t="n"/>
      <c r="C2" s="327" t="n"/>
      <c r="D2" s="327" t="n"/>
    </row>
    <row r="3" ht="15.6" customHeight="1" s="324">
      <c r="A3" s="327" t="n"/>
      <c r="B3" s="325" t="inlineStr">
        <is>
          <t>Расчет показателя УНЦ</t>
        </is>
      </c>
      <c r="C3" s="327" t="n"/>
      <c r="D3" s="327" t="n"/>
    </row>
    <row r="4" ht="15.6" customHeight="1" s="324">
      <c r="A4" s="327" t="n"/>
      <c r="B4" s="327" t="n"/>
      <c r="C4" s="327" t="n"/>
      <c r="D4" s="327" t="n"/>
    </row>
    <row r="5" ht="31.15" customHeight="1" s="324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6" customHeight="1" s="324">
      <c r="A6" s="327" t="inlineStr">
        <is>
          <t>Единица измерения  — 1 ячейка</t>
        </is>
      </c>
      <c r="B6" s="327" t="n"/>
      <c r="C6" s="327" t="n"/>
      <c r="D6" s="327" t="n"/>
    </row>
    <row r="7" ht="15.6" customHeight="1" s="324">
      <c r="A7" s="327" t="n"/>
      <c r="B7" s="327" t="n"/>
      <c r="C7" s="327" t="n"/>
      <c r="D7" s="327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6" customHeight="1" s="324">
      <c r="A10" s="353" t="n">
        <v>1</v>
      </c>
      <c r="B10" s="353" t="n">
        <v>2</v>
      </c>
      <c r="C10" s="353" t="n">
        <v>3</v>
      </c>
      <c r="D10" s="353" t="n">
        <v>4</v>
      </c>
    </row>
    <row r="11" ht="46.9" customHeight="1" s="324">
      <c r="A11" s="353" t="inlineStr">
        <is>
          <t>Т4-12-1</t>
        </is>
      </c>
      <c r="B11" s="353" t="inlineStr">
        <is>
          <t xml:space="preserve">УНЦ ячейки трансформатора 35 - 500 кВ </t>
        </is>
      </c>
      <c r="C11" s="329">
        <f>D5</f>
        <v/>
      </c>
      <c r="D11" s="330">
        <f>'Прил.4 РМ'!C41/1000</f>
        <v/>
      </c>
    </row>
    <row r="13">
      <c r="A13" s="331" t="inlineStr">
        <is>
          <t>Составил ______________________    Д.А. Самуйленко</t>
        </is>
      </c>
      <c r="B13" s="332" t="n"/>
      <c r="C13" s="332" t="n"/>
      <c r="D13" s="333" t="n"/>
    </row>
    <row r="14">
      <c r="A14" s="334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31" t="n"/>
      <c r="B15" s="332" t="n"/>
      <c r="C15" s="332" t="n"/>
      <c r="D15" s="333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33" t="n"/>
    </row>
    <row r="17" ht="20.25" customHeight="1" s="324">
      <c r="A17" s="334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4" min="1" max="1"/>
    <col width="40.570312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48" t="inlineStr">
        <is>
          <t>Приложение № 10</t>
        </is>
      </c>
    </row>
    <row r="5" ht="18.75" customHeight="1" s="324">
      <c r="B5" s="183" t="n"/>
    </row>
    <row r="6" ht="15.75" customHeight="1" s="324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4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4">
      <c r="B10" s="353" t="n">
        <v>1</v>
      </c>
      <c r="C10" s="353" t="n">
        <v>2</v>
      </c>
      <c r="D10" s="353" t="n">
        <v>3</v>
      </c>
    </row>
    <row r="11" ht="45" customHeight="1" s="324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4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24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24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4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6" t="n">
        <v>0.039</v>
      </c>
    </row>
    <row r="16" ht="78.75" customHeight="1" s="324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6" t="n">
        <v>0.021</v>
      </c>
    </row>
    <row r="17" ht="31.7" customHeight="1" s="324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86" t="n">
        <v>0.0214</v>
      </c>
    </row>
    <row r="18" ht="31.7" customHeight="1" s="324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86" t="n">
        <v>0.002</v>
      </c>
    </row>
    <row r="19" ht="24" customHeight="1" s="324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86" t="n">
        <v>0.03</v>
      </c>
    </row>
    <row r="20" ht="18.75" customHeight="1" s="324">
      <c r="B20" s="276" t="n"/>
    </row>
    <row r="21" ht="18.75" customHeight="1" s="324">
      <c r="B21" s="276" t="n"/>
    </row>
    <row r="22" ht="18.75" customHeight="1" s="324">
      <c r="B22" s="276" t="n"/>
    </row>
    <row r="23" ht="18.75" customHeight="1" s="324">
      <c r="B23" s="276" t="n"/>
    </row>
    <row r="26">
      <c r="B26" s="331" t="inlineStr">
        <is>
          <t>Составил ______________________        Е.А. Князева</t>
        </is>
      </c>
      <c r="C26" s="332" t="n"/>
    </row>
    <row r="27">
      <c r="B27" s="334" t="inlineStr">
        <is>
          <t xml:space="preserve">                         (подпись, инициалы, фамилия)</t>
        </is>
      </c>
      <c r="C27" s="332" t="n"/>
    </row>
    <row r="28">
      <c r="B28" s="331" t="n"/>
      <c r="C28" s="332" t="n"/>
    </row>
    <row r="29">
      <c r="B29" s="331" t="inlineStr">
        <is>
          <t>Проверил ______________________        А.В. Костянецкая</t>
        </is>
      </c>
      <c r="C29" s="332" t="n"/>
    </row>
    <row r="30">
      <c r="B30" s="334" t="inlineStr">
        <is>
          <t xml:space="preserve">                        (подпись, инициалы, фамилия)</t>
        </is>
      </c>
      <c r="C30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J12" sqref="J12"/>
    </sheetView>
  </sheetViews>
  <sheetFormatPr baseColWidth="8" defaultColWidth="9.140625" defaultRowHeight="15"/>
  <cols>
    <col width="9.140625" customWidth="1" style="324" min="1" max="1"/>
    <col width="44.85546875" customWidth="1" style="324" min="2" max="2"/>
    <col width="13" customWidth="1" style="324" min="3" max="3"/>
    <col width="22.85546875" customWidth="1" style="324" min="4" max="4"/>
    <col width="21.42578125" customWidth="1" style="324" min="5" max="5"/>
    <col width="43.85546875" customWidth="1" style="324" min="6" max="6"/>
    <col width="9.140625" customWidth="1" style="324" min="7" max="7"/>
  </cols>
  <sheetData>
    <row r="2" ht="17.25" customHeight="1" s="324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4">
      <c r="A4" s="167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4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327" t="n"/>
    </row>
    <row r="6" ht="15.75" customHeight="1" s="324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327" t="n"/>
    </row>
    <row r="7" ht="110.25" customHeight="1" s="324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30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4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30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324">
      <c r="A9" s="170" t="inlineStr">
        <is>
          <t>1.3</t>
        </is>
      </c>
      <c r="B9" s="174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30" t="n">
        <v>1</v>
      </c>
      <c r="F9" s="174" t="n"/>
      <c r="G9" s="176" t="n"/>
    </row>
    <row r="10" ht="15.75" customHeight="1" s="324">
      <c r="A10" s="170" t="inlineStr">
        <is>
          <t>1.4</t>
        </is>
      </c>
      <c r="B10" s="174" t="inlineStr">
        <is>
          <t>Средний разряд работ</t>
        </is>
      </c>
      <c r="C10" s="353" t="n"/>
      <c r="D10" s="353" t="n"/>
      <c r="E10" s="177" t="n">
        <v>3.4</v>
      </c>
      <c r="F10" s="174" t="inlineStr">
        <is>
          <t>РТМ</t>
        </is>
      </c>
      <c r="G10" s="176" t="n"/>
    </row>
    <row r="11" ht="78.75" customHeight="1" s="324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272" t="n">
        <v>1.247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4">
      <c r="A12" s="170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179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324">
      <c r="A13" s="170" t="inlineStr">
        <is>
          <t>1.7</t>
        </is>
      </c>
      <c r="B13" s="181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182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2025-01-24T12:17:26Z</dcterms:modified>
  <cp:lastModifiedBy>REDMIBOOK</cp:lastModifiedBy>
  <cp:lastPrinted>2023-11-29T06:04:50Z</cp:lastPrinted>
</cp:coreProperties>
</file>