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zoomScale="60" zoomScaleNormal="70" workbookViewId="0">
      <selection activeCell="D20" sqref="D20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4" t="inlineStr">
        <is>
          <t>Приложение № 1</t>
        </is>
      </c>
    </row>
    <row r="4">
      <c r="B4" s="125" t="inlineStr">
        <is>
          <t>Сравнительная таблица отбора объекта-представителя</t>
        </is>
      </c>
    </row>
    <row r="5" ht="84.2" customHeight="1">
      <c r="B5" s="1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9.5" customHeight="1">
      <c r="B7" s="126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160кВА</t>
        </is>
      </c>
    </row>
    <row r="8">
      <c r="B8" s="126" t="inlineStr">
        <is>
          <t>Сопоставимый уровень цен: 4 квартал 2010 года</t>
        </is>
      </c>
    </row>
    <row r="9" ht="15.75" customHeight="1">
      <c r="B9" s="126" t="inlineStr">
        <is>
          <t>Единица измерения  — 1 ячейка</t>
        </is>
      </c>
    </row>
    <row r="10">
      <c r="B10" s="126" t="n"/>
    </row>
    <row r="11">
      <c r="B11" s="130" t="inlineStr">
        <is>
          <t>№ п/п</t>
        </is>
      </c>
      <c r="C11" s="130" t="inlineStr">
        <is>
          <t>Параметр</t>
        </is>
      </c>
      <c r="D11" s="130" t="inlineStr">
        <is>
          <t xml:space="preserve">Объект-представитель </t>
        </is>
      </c>
      <c r="E11" s="56" t="n"/>
    </row>
    <row r="12" ht="31.5" customHeight="1">
      <c r="B12" s="130" t="n">
        <v>1</v>
      </c>
      <c r="C12" s="136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30" t="n">
        <v>2</v>
      </c>
      <c r="C13" s="136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30" t="n">
        <v>3</v>
      </c>
      <c r="C14" s="136" t="inlineStr">
        <is>
          <t>Климатический район и подрайон</t>
        </is>
      </c>
      <c r="D14" s="100" t="inlineStr">
        <is>
          <t>IIB</t>
        </is>
      </c>
    </row>
    <row r="15">
      <c r="B15" s="130" t="n">
        <v>4</v>
      </c>
      <c r="C15" s="136" t="inlineStr">
        <is>
          <t>Мощность объекта</t>
        </is>
      </c>
      <c r="D15" s="99" t="n">
        <v>2</v>
      </c>
    </row>
    <row r="16" ht="63" customHeight="1">
      <c r="B16" s="130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10 кВ 160 кВА</t>
        </is>
      </c>
    </row>
    <row r="17" ht="63" customHeight="1">
      <c r="B17" s="130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6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6" t="inlineStr">
        <is>
          <t>оборудование и инвентарь</t>
        </is>
      </c>
      <c r="D19" s="63" t="n">
        <v>58.92</v>
      </c>
    </row>
    <row r="20" ht="16.5" customHeight="1">
      <c r="B20" s="55" t="inlineStr">
        <is>
          <t>6.3</t>
        </is>
      </c>
      <c r="C20" s="136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12.24</v>
      </c>
    </row>
    <row r="22">
      <c r="B22" s="130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30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30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30" t="n">
        <v>10</v>
      </c>
      <c r="C25" s="136" t="inlineStr">
        <is>
          <t>Примечание</t>
        </is>
      </c>
      <c r="D25" s="130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D20" sqref="D20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4" t="inlineStr">
        <is>
          <t>Приложение № 2</t>
        </is>
      </c>
      <c r="K3" s="49" t="n"/>
    </row>
    <row r="4">
      <c r="B4" s="125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>
      <c r="B6" s="126">
        <f>'Прил.1 Сравнит табл'!B7:D7</f>
        <v/>
      </c>
    </row>
    <row r="7">
      <c r="B7" s="126">
        <f>'Прил.1 Сравнит табл'!B9:D9</f>
        <v/>
      </c>
    </row>
    <row r="8" ht="18.75" customHeight="1">
      <c r="B8" s="30" t="n"/>
    </row>
    <row r="9" ht="15.75" customHeight="1">
      <c r="B9" s="130" t="inlineStr">
        <is>
          <t>№ п/п</t>
        </is>
      </c>
      <c r="C9" s="1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0" t="inlineStr">
        <is>
          <t>Объект-представитель 1</t>
        </is>
      </c>
      <c r="E9" s="178" t="n"/>
      <c r="F9" s="178" t="n"/>
      <c r="G9" s="178" t="n"/>
      <c r="H9" s="178" t="n"/>
      <c r="I9" s="178" t="n"/>
      <c r="J9" s="179" t="n"/>
    </row>
    <row r="10" ht="15.75" customHeight="1">
      <c r="B10" s="180" t="n"/>
      <c r="C10" s="180" t="n"/>
      <c r="D10" s="130" t="inlineStr">
        <is>
          <t>Номер сметы</t>
        </is>
      </c>
      <c r="E10" s="130" t="inlineStr">
        <is>
          <t>Наименование сметы</t>
        </is>
      </c>
      <c r="F10" s="130" t="inlineStr">
        <is>
          <t>Сметная стоимость в уровне цен 4 кв. 2010 г., тыс. руб.</t>
        </is>
      </c>
      <c r="G10" s="178" t="n"/>
      <c r="H10" s="178" t="n"/>
      <c r="I10" s="178" t="n"/>
      <c r="J10" s="179" t="n"/>
    </row>
    <row r="11" ht="31.5" customHeight="1">
      <c r="B11" s="181" t="n"/>
      <c r="C11" s="181" t="n"/>
      <c r="D11" s="181" t="n"/>
      <c r="E11" s="181" t="n"/>
      <c r="F11" s="130" t="inlineStr">
        <is>
          <t>Строительные работы</t>
        </is>
      </c>
      <c r="G11" s="130" t="inlineStr">
        <is>
          <t>Монтажные работы</t>
        </is>
      </c>
      <c r="H11" s="130" t="inlineStr">
        <is>
          <t>Оборудование</t>
        </is>
      </c>
      <c r="I11" s="130" t="inlineStr">
        <is>
          <t>Прочее</t>
        </is>
      </c>
      <c r="J11" s="130" t="inlineStr">
        <is>
          <t>Всего</t>
        </is>
      </c>
    </row>
    <row r="12" ht="94.5" customHeight="1">
      <c r="B12" s="119" t="n">
        <v>1</v>
      </c>
      <c r="C12" s="99" t="inlineStr">
        <is>
          <t>Трансформатор ТМГ 10 кВ 160 кВА</t>
        </is>
      </c>
      <c r="D12" s="119" t="inlineStr">
        <is>
          <t>01.02-01-06</t>
        </is>
      </c>
      <c r="E12" s="119" t="inlineStr">
        <is>
          <t xml:space="preserve"> Установка трансформаторов и РУ 10 кВ на ПС 35 кВ Ужовка 2. Электротехнические решения</t>
        </is>
      </c>
      <c r="F12" s="122">
        <f>68*4.94/1000</f>
        <v/>
      </c>
      <c r="G12" s="122" t="n"/>
      <c r="H12" s="122">
        <f>18018*3.27/1000</f>
        <v/>
      </c>
      <c r="I12" s="122">
        <f>2030*6.03/1000</f>
        <v/>
      </c>
      <c r="J12" s="122">
        <f>SUM(F12:I12)</f>
        <v/>
      </c>
    </row>
    <row r="13" ht="15" customHeight="1">
      <c r="B13" s="128" t="inlineStr">
        <is>
          <t>Всего по объекту:</t>
        </is>
      </c>
      <c r="C13" s="182" t="n"/>
      <c r="D13" s="182" t="n"/>
      <c r="E13" s="183" t="n"/>
      <c r="F13" s="120">
        <f>SUM(F12)</f>
        <v/>
      </c>
      <c r="G13" s="120" t="n"/>
      <c r="H13" s="120">
        <f>SUM(H12)</f>
        <v/>
      </c>
      <c r="I13" s="120">
        <f>SUM(I12)</f>
        <v/>
      </c>
      <c r="J13" s="120">
        <f>SUM(J12)</f>
        <v/>
      </c>
    </row>
    <row r="14" ht="15.75" customHeight="1">
      <c r="B14" s="129" t="inlineStr">
        <is>
          <t>Всего по объекту в сопоставимом уровне цен 4 кв. 2010 г:</t>
        </is>
      </c>
      <c r="C14" s="178" t="n"/>
      <c r="D14" s="178" t="n"/>
      <c r="E14" s="179" t="n"/>
      <c r="F14" s="121">
        <f>F13</f>
        <v/>
      </c>
      <c r="G14" s="121" t="n"/>
      <c r="H14" s="121">
        <f>H13</f>
        <v/>
      </c>
      <c r="I14" s="121">
        <f>I13</f>
        <v/>
      </c>
      <c r="J14" s="121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67" zoomScale="85" workbookViewId="0">
      <selection activeCell="E80" sqref="E80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4" t="inlineStr">
        <is>
          <t xml:space="preserve">Приложение № 3 </t>
        </is>
      </c>
    </row>
    <row r="3">
      <c r="A3" s="125" t="inlineStr">
        <is>
          <t>Объектная ресурсная ведомость</t>
        </is>
      </c>
    </row>
    <row r="4" ht="18.75" customHeight="1">
      <c r="A4" s="79" t="n"/>
      <c r="B4" s="79" t="n"/>
      <c r="C4" s="142" t="n"/>
    </row>
    <row r="5">
      <c r="A5" s="126" t="n"/>
    </row>
    <row r="6">
      <c r="A6" s="140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160кВА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30" t="inlineStr">
        <is>
          <t>п/п</t>
        </is>
      </c>
      <c r="B8" s="130" t="inlineStr">
        <is>
          <t>№ЛСР</t>
        </is>
      </c>
      <c r="C8" s="130" t="inlineStr">
        <is>
          <t>Код ресурса</t>
        </is>
      </c>
      <c r="D8" s="130" t="inlineStr">
        <is>
          <t>Наименование ресурса</t>
        </is>
      </c>
      <c r="E8" s="130" t="inlineStr">
        <is>
          <t>Ед. изм.</t>
        </is>
      </c>
      <c r="F8" s="130" t="inlineStr">
        <is>
          <t>Кол-во единиц по данным объекта-представителя</t>
        </is>
      </c>
      <c r="G8" s="130" t="inlineStr">
        <is>
          <t>Сметная стоимость в ценах на 01.01.2000 (руб.)</t>
        </is>
      </c>
      <c r="H8" s="179" t="n"/>
    </row>
    <row r="9" ht="40.7" customHeight="1">
      <c r="A9" s="181" t="n"/>
      <c r="B9" s="181" t="n"/>
      <c r="C9" s="181" t="n"/>
      <c r="D9" s="181" t="n"/>
      <c r="E9" s="181" t="n"/>
      <c r="F9" s="181" t="n"/>
      <c r="G9" s="130" t="inlineStr">
        <is>
          <t>на ед.изм.</t>
        </is>
      </c>
      <c r="H9" s="130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4" t="inlineStr">
        <is>
          <t>Затраты труда рабочих</t>
        </is>
      </c>
      <c r="B11" s="178" t="n"/>
      <c r="C11" s="178" t="n"/>
      <c r="D11" s="178" t="n"/>
      <c r="E11" s="179" t="n"/>
      <c r="F11" s="184">
        <f>SUM(F12:F12)</f>
        <v/>
      </c>
      <c r="G11" s="78" t="n"/>
      <c r="H11" s="184">
        <f>SUM(H12:H12)</f>
        <v/>
      </c>
    </row>
    <row r="12">
      <c r="A12" s="147" t="n">
        <v>1</v>
      </c>
      <c r="B12" s="87" t="n"/>
      <c r="C12" s="86" t="inlineStr">
        <is>
          <t>1-3-2</t>
        </is>
      </c>
      <c r="D12" s="146" t="inlineStr">
        <is>
          <t>Затраты труда рабочих (средний разряд работы 3,2)</t>
        </is>
      </c>
      <c r="E12" s="147" t="inlineStr">
        <is>
          <t>чел.-ч</t>
        </is>
      </c>
      <c r="F12" s="117" t="n">
        <v>385.85482740796</v>
      </c>
      <c r="G12" s="89" t="n">
        <v>8.74</v>
      </c>
      <c r="H12" s="76">
        <f>ROUND(F12*G12,2)</f>
        <v/>
      </c>
    </row>
    <row r="13" ht="15.75" customHeight="1">
      <c r="A13" s="141" t="inlineStr">
        <is>
          <t>Затраты труда машинистов</t>
        </is>
      </c>
      <c r="B13" s="178" t="n"/>
      <c r="C13" s="178" t="n"/>
      <c r="D13" s="178" t="n"/>
      <c r="E13" s="179" t="n"/>
      <c r="F13" s="61" t="n"/>
      <c r="G13" s="60" t="n"/>
      <c r="H13" s="184">
        <f>H14</f>
        <v/>
      </c>
    </row>
    <row r="14">
      <c r="A14" s="147" t="n">
        <v>2</v>
      </c>
      <c r="B14" s="135" t="n"/>
      <c r="C14" s="86" t="n">
        <v>2</v>
      </c>
      <c r="D14" s="146" t="inlineStr">
        <is>
          <t>Затраты труда машинистов</t>
        </is>
      </c>
      <c r="E14" s="147" t="inlineStr">
        <is>
          <t>чел.-ч</t>
        </is>
      </c>
      <c r="F14" s="147" t="n">
        <v>39.1766</v>
      </c>
      <c r="G14" s="5" t="n">
        <v>0</v>
      </c>
      <c r="H14" s="149" t="n">
        <v>479.52</v>
      </c>
    </row>
    <row r="15" customFormat="1" s="59">
      <c r="A15" s="134" t="inlineStr">
        <is>
          <t>Машины и механизмы</t>
        </is>
      </c>
      <c r="B15" s="178" t="n"/>
      <c r="C15" s="178" t="n"/>
      <c r="D15" s="178" t="n"/>
      <c r="E15" s="179" t="n"/>
      <c r="F15" s="61" t="n"/>
      <c r="G15" s="60" t="n"/>
      <c r="H15" s="184">
        <f>SUM(H16:H69)</f>
        <v/>
      </c>
    </row>
    <row r="16" ht="25.5" customHeight="1">
      <c r="A16" s="147" t="n">
        <v>3</v>
      </c>
      <c r="B16" s="135" t="n"/>
      <c r="C16" s="86" t="inlineStr">
        <is>
          <t>91.05.05-014</t>
        </is>
      </c>
      <c r="D16" s="146" t="inlineStr">
        <is>
          <t>Краны на автомобильном ходу, грузоподъемность 10 т</t>
        </is>
      </c>
      <c r="E16" s="147" t="inlineStr">
        <is>
          <t>маш.-ч</t>
        </is>
      </c>
      <c r="F16" s="112" t="n">
        <v>15.416052840159</v>
      </c>
      <c r="G16" s="149" t="n">
        <v>111.99</v>
      </c>
      <c r="H16" s="149">
        <f>ROUND(F16*G16,2)</f>
        <v/>
      </c>
      <c r="I16" s="65" t="n"/>
      <c r="J16" s="80" t="n"/>
      <c r="L16" s="65" t="n"/>
    </row>
    <row r="17" ht="38.25" customFormat="1" customHeight="1" s="59">
      <c r="A17" s="147" t="n">
        <v>4</v>
      </c>
      <c r="B17" s="135" t="n"/>
      <c r="C17" s="86" t="inlineStr">
        <is>
          <t>91.18.01-007</t>
        </is>
      </c>
      <c r="D17" s="14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7" t="inlineStr">
        <is>
          <t>маш.-ч</t>
        </is>
      </c>
      <c r="F17" s="91" t="n">
        <v>6.8709114927345</v>
      </c>
      <c r="G17" s="149" t="n">
        <v>90</v>
      </c>
      <c r="H17" s="149">
        <f>ROUND(F17*G17,2)</f>
        <v/>
      </c>
      <c r="I17" s="65" t="n"/>
      <c r="L17" s="65" t="n"/>
    </row>
    <row r="18">
      <c r="A18" s="147" t="n">
        <v>5</v>
      </c>
      <c r="B18" s="135" t="n"/>
      <c r="C18" s="86" t="inlineStr">
        <is>
          <t>91.19.08-004</t>
        </is>
      </c>
      <c r="D18" s="146" t="inlineStr">
        <is>
          <t>Насосы, мощность 4 кВт</t>
        </is>
      </c>
      <c r="E18" s="147" t="inlineStr">
        <is>
          <t>маш.-ч</t>
        </is>
      </c>
      <c r="F18" s="91" t="n">
        <v>103.8324332893</v>
      </c>
      <c r="G18" s="149" t="n">
        <v>2.96</v>
      </c>
      <c r="H18" s="149">
        <f>ROUND(F18*G18,2)</f>
        <v/>
      </c>
      <c r="I18" s="65" t="n"/>
      <c r="L18" s="65" t="n"/>
    </row>
    <row r="19">
      <c r="A19" s="147" t="n">
        <v>6</v>
      </c>
      <c r="B19" s="135" t="n"/>
      <c r="C19" s="86" t="inlineStr">
        <is>
          <t>91.05.06-007</t>
        </is>
      </c>
      <c r="D19" s="146" t="inlineStr">
        <is>
          <t>Краны на гусеничном ходу, грузоподъемность 25 т</t>
        </is>
      </c>
      <c r="E19" s="147" t="inlineStr">
        <is>
          <t>маш.-ч</t>
        </is>
      </c>
      <c r="F19" s="91" t="n">
        <v>2.0328665785997</v>
      </c>
      <c r="G19" s="149" t="n">
        <v>120.04</v>
      </c>
      <c r="H19" s="149">
        <f>ROUND(F19*G19,2)</f>
        <v/>
      </c>
      <c r="I19" s="65" t="n"/>
      <c r="L19" s="65" t="n"/>
    </row>
    <row r="20">
      <c r="A20" s="147" t="n">
        <v>7</v>
      </c>
      <c r="B20" s="135" t="n"/>
      <c r="C20" s="86" t="inlineStr">
        <is>
          <t>91.05.06-012</t>
        </is>
      </c>
      <c r="D20" s="146" t="inlineStr">
        <is>
          <t>Краны на гусеничном ходу, грузоподъемность до 16 т</t>
        </is>
      </c>
      <c r="E20" s="147" t="inlineStr">
        <is>
          <t>маш.-ч</t>
        </is>
      </c>
      <c r="F20" s="91" t="n">
        <v>2.3346895640687</v>
      </c>
      <c r="G20" s="149" t="n">
        <v>96.89</v>
      </c>
      <c r="H20" s="149">
        <f>ROUND(F20*G20,2)</f>
        <v/>
      </c>
      <c r="I20" s="65" t="n"/>
      <c r="L20" s="65" t="n"/>
    </row>
    <row r="21">
      <c r="A21" s="147" t="n">
        <v>8</v>
      </c>
      <c r="B21" s="135" t="n"/>
      <c r="C21" s="86" t="inlineStr">
        <is>
          <t>91.14.02-001</t>
        </is>
      </c>
      <c r="D21" s="146" t="inlineStr">
        <is>
          <t>Автомобили бортовые, грузоподъемность: до 5 т</t>
        </is>
      </c>
      <c r="E21" s="147" t="inlineStr">
        <is>
          <t>маш.-ч</t>
        </is>
      </c>
      <c r="F21" s="91" t="n">
        <v>2.6063302509908</v>
      </c>
      <c r="G21" s="149" t="n">
        <v>65.70999999999999</v>
      </c>
      <c r="H21" s="149">
        <f>ROUND(F21*G21,2)</f>
        <v/>
      </c>
      <c r="I21" s="65" t="n"/>
      <c r="L21" s="65" t="n"/>
    </row>
    <row r="22">
      <c r="A22" s="147" t="n">
        <v>9</v>
      </c>
      <c r="B22" s="135" t="n"/>
      <c r="C22" s="86" t="inlineStr">
        <is>
          <t>91.21.18-011</t>
        </is>
      </c>
      <c r="D22" s="146" t="inlineStr">
        <is>
          <t>Маслоподогреватель</t>
        </is>
      </c>
      <c r="E22" s="147" t="inlineStr">
        <is>
          <t>маш.-ч</t>
        </is>
      </c>
      <c r="F22" s="91" t="n">
        <v>3.2951968295905</v>
      </c>
      <c r="G22" s="149" t="n">
        <v>38.87</v>
      </c>
      <c r="H22" s="149">
        <f>ROUND(F22*G22,2)</f>
        <v/>
      </c>
      <c r="I22" s="65" t="n"/>
    </row>
    <row r="23" ht="25.5" customHeight="1">
      <c r="A23" s="147" t="n">
        <v>10</v>
      </c>
      <c r="B23" s="135" t="n"/>
      <c r="C23" s="86" t="inlineStr">
        <is>
          <t>91.01.05-085</t>
        </is>
      </c>
      <c r="D23" s="146" t="inlineStr">
        <is>
          <t>Экскаваторы одноковшовые дизельные на гусеничном ходу, емкость ковша 0,5 м3</t>
        </is>
      </c>
      <c r="E23" s="147" t="inlineStr">
        <is>
          <t>маш.-ч</t>
        </is>
      </c>
      <c r="F23" s="91" t="n">
        <v>1.1256221928666</v>
      </c>
      <c r="G23" s="149" t="n">
        <v>100</v>
      </c>
      <c r="H23" s="149">
        <f>ROUND(F23*G23,2)</f>
        <v/>
      </c>
    </row>
    <row r="24" ht="25.5" customHeight="1">
      <c r="A24" s="147" t="n">
        <v>11</v>
      </c>
      <c r="B24" s="135" t="n"/>
      <c r="C24" s="86" t="inlineStr">
        <is>
          <t>91.01.05-106</t>
        </is>
      </c>
      <c r="D24" s="146" t="inlineStr">
        <is>
          <t>Экскаваторы одноковшовые дизельные на пневмоколесном ходу, емкость ковша 0,25 м3</t>
        </is>
      </c>
      <c r="E24" s="147" t="inlineStr">
        <is>
          <t>маш.-ч</t>
        </is>
      </c>
      <c r="F24" s="91" t="n">
        <v>1.4913606340819</v>
      </c>
      <c r="G24" s="149" t="n">
        <v>70.01000000000001</v>
      </c>
      <c r="H24" s="149">
        <f>ROUND(F24*G24,2)</f>
        <v/>
      </c>
    </row>
    <row r="25" ht="25.5" customHeight="1">
      <c r="A25" s="147" t="n">
        <v>12</v>
      </c>
      <c r="B25" s="135" t="n"/>
      <c r="C25" s="86" t="inlineStr">
        <is>
          <t>91.06.05-057</t>
        </is>
      </c>
      <c r="D25" s="146" t="inlineStr">
        <is>
          <t>Погрузчики одноковшовые универсальные фронтальные пневмоколесные, грузоподъемность 3 т</t>
        </is>
      </c>
      <c r="E25" s="147" t="inlineStr">
        <is>
          <t>маш.-ч</t>
        </is>
      </c>
      <c r="F25" s="91" t="n">
        <v>0.92322324966975</v>
      </c>
      <c r="G25" s="149" t="n">
        <v>90.40000000000001</v>
      </c>
      <c r="H25" s="149">
        <f>ROUND(F25*G25,2)</f>
        <v/>
      </c>
    </row>
    <row r="26">
      <c r="A26" s="147" t="n">
        <v>13</v>
      </c>
      <c r="B26" s="135" t="n"/>
      <c r="C26" s="86" t="inlineStr">
        <is>
          <t>91.05.14-025</t>
        </is>
      </c>
      <c r="D26" s="146" t="inlineStr">
        <is>
          <t>Краны переносные 1 т</t>
        </is>
      </c>
      <c r="E26" s="147" t="inlineStr">
        <is>
          <t>маш.-ч</t>
        </is>
      </c>
      <c r="F26" s="91" t="n">
        <v>2.5903513870542</v>
      </c>
      <c r="G26" s="149" t="n">
        <v>27.2</v>
      </c>
      <c r="H26" s="149">
        <f>ROUND(F26*G26,2)</f>
        <v/>
      </c>
    </row>
    <row r="27">
      <c r="A27" s="147" t="n">
        <v>14</v>
      </c>
      <c r="B27" s="135" t="n"/>
      <c r="C27" s="86" t="inlineStr">
        <is>
          <t>91.01.01-034</t>
        </is>
      </c>
      <c r="D27" s="146" t="inlineStr">
        <is>
          <t>Бульдозеры, мощность 59 кВт (80 л.с.)</t>
        </is>
      </c>
      <c r="E27" s="147" t="inlineStr">
        <is>
          <t>маш.-ч</t>
        </is>
      </c>
      <c r="F27" s="91" t="n">
        <v>1.1753342140026</v>
      </c>
      <c r="G27" s="149" t="n">
        <v>59.47</v>
      </c>
      <c r="H27" s="149">
        <f>ROUND(F27*G27,2)</f>
        <v/>
      </c>
    </row>
    <row r="28" ht="25.5" customHeight="1">
      <c r="A28" s="147" t="n">
        <v>15</v>
      </c>
      <c r="B28" s="135" t="n"/>
      <c r="C28" s="86" t="inlineStr">
        <is>
          <t>91.15.02-024</t>
        </is>
      </c>
      <c r="D28" s="146" t="inlineStr">
        <is>
          <t>Тракторы на гусеничном ходу, мощность 79 кВт (108 л.с.)</t>
        </is>
      </c>
      <c r="E28" s="147" t="inlineStr">
        <is>
          <t>маш.-ч</t>
        </is>
      </c>
      <c r="F28" s="91" t="n">
        <v>0.42610303830912</v>
      </c>
      <c r="G28" s="149" t="n">
        <v>83.09999999999999</v>
      </c>
      <c r="H28" s="149">
        <f>ROUND(F28*G28,2)</f>
        <v/>
      </c>
    </row>
    <row r="29">
      <c r="A29" s="147" t="n">
        <v>16</v>
      </c>
      <c r="B29" s="135" t="n"/>
      <c r="C29" s="86" t="inlineStr">
        <is>
          <t>91.06.09-061</t>
        </is>
      </c>
      <c r="D29" s="146" t="inlineStr">
        <is>
          <t>Подмости самоходные высотой подъема: 12 м</t>
        </is>
      </c>
      <c r="E29" s="147" t="inlineStr">
        <is>
          <t>маш.-ч</t>
        </is>
      </c>
      <c r="F29" s="91" t="n">
        <v>0.6356036988111</v>
      </c>
      <c r="G29" s="149" t="n">
        <v>35.3</v>
      </c>
      <c r="H29" s="149">
        <f>ROUND(F29*G29,2)</f>
        <v/>
      </c>
    </row>
    <row r="30">
      <c r="A30" s="147" t="n">
        <v>17</v>
      </c>
      <c r="B30" s="135" t="n"/>
      <c r="C30" s="86" t="inlineStr">
        <is>
          <t>91.06.06-042</t>
        </is>
      </c>
      <c r="D30" s="146" t="inlineStr">
        <is>
          <t>Подъемники гидравлические высотой подъема: 10 м</t>
        </is>
      </c>
      <c r="E30" s="147" t="inlineStr">
        <is>
          <t>маш.-ч</t>
        </is>
      </c>
      <c r="F30" s="91" t="n">
        <v>0.73147688243065</v>
      </c>
      <c r="G30" s="149" t="n">
        <v>29.6</v>
      </c>
      <c r="H30" s="149">
        <f>ROUND(F30*G30,2)</f>
        <v/>
      </c>
      <c r="J30" s="64" t="n"/>
      <c r="L30" s="65" t="n"/>
    </row>
    <row r="31" customFormat="1" s="59">
      <c r="A31" s="147" t="n">
        <v>18</v>
      </c>
      <c r="B31" s="135" t="n"/>
      <c r="C31" s="86" t="inlineStr">
        <is>
          <t>91.05.01-017</t>
        </is>
      </c>
      <c r="D31" s="146" t="inlineStr">
        <is>
          <t>Краны башенные, грузоподъемность 8 т</t>
        </is>
      </c>
      <c r="E31" s="147" t="inlineStr">
        <is>
          <t>маш.-ч</t>
        </is>
      </c>
      <c r="F31" s="91" t="n">
        <v>0.24323381770145</v>
      </c>
      <c r="G31" s="149" t="n">
        <v>86.40000000000001</v>
      </c>
      <c r="H31" s="149">
        <f>ROUND(F31*G31,2)</f>
        <v/>
      </c>
      <c r="L31" s="65" t="n"/>
    </row>
    <row r="32" ht="25.5" customHeight="1">
      <c r="A32" s="147" t="n">
        <v>19</v>
      </c>
      <c r="B32" s="135" t="n"/>
      <c r="C32" s="86" t="inlineStr">
        <is>
          <t>91.17.04-171</t>
        </is>
      </c>
      <c r="D32" s="146" t="inlineStr">
        <is>
          <t>Преобразователи сварочные номинальным сварочным током 315-500 А</t>
        </is>
      </c>
      <c r="E32" s="147" t="inlineStr">
        <is>
          <t>маш.-ч</t>
        </is>
      </c>
      <c r="F32" s="91" t="n">
        <v>1.5446235138705</v>
      </c>
      <c r="G32" s="149" t="n">
        <v>12.31</v>
      </c>
      <c r="H32" s="149">
        <f>ROUND(F32*G32,2)</f>
        <v/>
      </c>
      <c r="L32" s="65" t="n"/>
    </row>
    <row r="33" ht="25.5" customHeight="1">
      <c r="A33" s="147" t="n">
        <v>20</v>
      </c>
      <c r="B33" s="135" t="n"/>
      <c r="C33" s="86" t="inlineStr">
        <is>
          <t>91.17.04-233</t>
        </is>
      </c>
      <c r="D33" s="146" t="inlineStr">
        <is>
          <t>Установки для сварки: ручной дуговой (постоянного тока)</t>
        </is>
      </c>
      <c r="E33" s="147" t="inlineStr">
        <is>
          <t>маш.-ч</t>
        </is>
      </c>
      <c r="F33" s="91" t="n">
        <v>1.8109379128137</v>
      </c>
      <c r="G33" s="149" t="n">
        <v>8.1</v>
      </c>
      <c r="H33" s="149">
        <f>ROUND(F33*G33,2)</f>
        <v/>
      </c>
      <c r="L33" s="65" t="n"/>
    </row>
    <row r="34" ht="25.5" customHeight="1">
      <c r="A34" s="147" t="n">
        <v>21</v>
      </c>
      <c r="B34" s="135" t="n"/>
      <c r="C34" s="86" t="inlineStr">
        <is>
          <t>91.15.03-014</t>
        </is>
      </c>
      <c r="D34" s="146" t="inlineStr">
        <is>
          <t>Тракторы на пневмоколесном ходу, мощность 59 кВт (80 л.с.)</t>
        </is>
      </c>
      <c r="E34" s="147" t="inlineStr">
        <is>
          <t>маш.-ч</t>
        </is>
      </c>
      <c r="F34" s="91" t="n">
        <v>0.16689035667107</v>
      </c>
      <c r="G34" s="149" t="n">
        <v>74.61</v>
      </c>
      <c r="H34" s="149">
        <f>ROUND(F34*G34,2)</f>
        <v/>
      </c>
      <c r="L34" s="65" t="n"/>
    </row>
    <row r="35">
      <c r="A35" s="147" t="n">
        <v>22</v>
      </c>
      <c r="B35" s="135" t="n"/>
      <c r="C35" s="86" t="inlineStr">
        <is>
          <t>91.08.04-021</t>
        </is>
      </c>
      <c r="D35" s="146" t="inlineStr">
        <is>
          <t>Котлы битумные: передвижные 400 л</t>
        </is>
      </c>
      <c r="E35" s="147" t="inlineStr">
        <is>
          <t>маш.-ч</t>
        </is>
      </c>
      <c r="F35" s="91" t="n">
        <v>0.4136750330251</v>
      </c>
      <c r="G35" s="149" t="n">
        <v>30</v>
      </c>
      <c r="H35" s="149">
        <f>ROUND(F35*G35,2)</f>
        <v/>
      </c>
      <c r="L35" s="65" t="n"/>
    </row>
    <row r="36">
      <c r="A36" s="147" t="n">
        <v>23</v>
      </c>
      <c r="B36" s="135" t="n"/>
      <c r="C36" s="86" t="inlineStr">
        <is>
          <t>91.21.22-438</t>
        </is>
      </c>
      <c r="D36" s="146" t="inlineStr">
        <is>
          <t>Установка: передвижная цеолитовая</t>
        </is>
      </c>
      <c r="E36" s="147" t="inlineStr">
        <is>
          <t>маш.-ч</t>
        </is>
      </c>
      <c r="F36" s="91" t="n">
        <v>0.2663143989432</v>
      </c>
      <c r="G36" s="149" t="n">
        <v>38.65</v>
      </c>
      <c r="H36" s="149">
        <f>ROUND(F36*G36,2)</f>
        <v/>
      </c>
    </row>
    <row r="37">
      <c r="A37" s="147" t="n">
        <v>24</v>
      </c>
      <c r="B37" s="135" t="n"/>
      <c r="C37" s="86" t="inlineStr">
        <is>
          <t>91.06.01-003</t>
        </is>
      </c>
      <c r="D37" s="146" t="inlineStr">
        <is>
          <t>Домкраты гидравлические, грузоподъемность 63-100 т</t>
        </is>
      </c>
      <c r="E37" s="147" t="inlineStr">
        <is>
          <t>маш.-ч</t>
        </is>
      </c>
      <c r="F37" s="91" t="n">
        <v>9.335207397622201</v>
      </c>
      <c r="G37" s="149" t="n">
        <v>0.9</v>
      </c>
      <c r="H37" s="149">
        <f>ROUND(F37*G37,2)</f>
        <v/>
      </c>
    </row>
    <row r="38" ht="25.5" customHeight="1">
      <c r="A38" s="147" t="n">
        <v>25</v>
      </c>
      <c r="B38" s="135" t="n"/>
      <c r="C38" s="86" t="inlineStr">
        <is>
          <t>91.08.09-023</t>
        </is>
      </c>
      <c r="D38" s="146" t="inlineStr">
        <is>
          <t>Трамбовки пневматические при работе от: передвижных компрессорных станций</t>
        </is>
      </c>
      <c r="E38" s="147" t="inlineStr">
        <is>
          <t>маш.-ч</t>
        </is>
      </c>
      <c r="F38" s="91" t="n">
        <v>15.263365918098</v>
      </c>
      <c r="G38" s="149" t="n">
        <v>0.55</v>
      </c>
      <c r="H38" s="149">
        <f>ROUND(F38*G38,2)</f>
        <v/>
      </c>
    </row>
    <row r="39">
      <c r="A39" s="147" t="n">
        <v>26</v>
      </c>
      <c r="B39" s="135" t="n"/>
      <c r="C39" s="86" t="inlineStr">
        <is>
          <t>91.01.01-035</t>
        </is>
      </c>
      <c r="D39" s="146" t="inlineStr">
        <is>
          <t>Бульдозеры, мощность 79 кВт (108 л.с.)</t>
        </is>
      </c>
      <c r="E39" s="147" t="inlineStr">
        <is>
          <t>маш.-ч</t>
        </is>
      </c>
      <c r="F39" s="91" t="n">
        <v>0.09587318361955099</v>
      </c>
      <c r="G39" s="149" t="n">
        <v>79.06999999999999</v>
      </c>
      <c r="H39" s="149">
        <f>ROUND(F39*G39,2)</f>
        <v/>
      </c>
    </row>
    <row r="40" ht="25.5" customHeight="1">
      <c r="A40" s="147" t="n">
        <v>27</v>
      </c>
      <c r="B40" s="135" t="n"/>
      <c r="C40" s="86" t="inlineStr">
        <is>
          <t>91.17.04-011</t>
        </is>
      </c>
      <c r="D40" s="146" t="inlineStr">
        <is>
          <t>Автоматы сварочные номинальным сварочным током 450-1250 А</t>
        </is>
      </c>
      <c r="E40" s="147" t="inlineStr">
        <is>
          <t>маш.-ч</t>
        </is>
      </c>
      <c r="F40" s="91" t="n">
        <v>0.18464464993395</v>
      </c>
      <c r="G40" s="149" t="n">
        <v>39.49</v>
      </c>
      <c r="H40" s="149">
        <f>ROUND(F40*G40,2)</f>
        <v/>
      </c>
    </row>
    <row r="41">
      <c r="A41" s="147" t="n">
        <v>28</v>
      </c>
      <c r="B41" s="135" t="n"/>
      <c r="C41" s="86" t="inlineStr">
        <is>
          <t>91.06.05-011</t>
        </is>
      </c>
      <c r="D41" s="146" t="inlineStr">
        <is>
          <t>Погрузчик, грузоподъемность 5 т</t>
        </is>
      </c>
      <c r="E41" s="147" t="inlineStr">
        <is>
          <t>маш.-ч</t>
        </is>
      </c>
      <c r="F41" s="91" t="n">
        <v>0.079894319682959</v>
      </c>
      <c r="G41" s="149" t="n">
        <v>89.98999999999999</v>
      </c>
      <c r="H41" s="149">
        <f>ROUND(F41*G41,2)</f>
        <v/>
      </c>
    </row>
    <row r="42" ht="25.5" customHeight="1">
      <c r="A42" s="147" t="n">
        <v>29</v>
      </c>
      <c r="B42" s="135" t="n"/>
      <c r="C42" s="86" t="inlineStr">
        <is>
          <t>91.21.01-012</t>
        </is>
      </c>
      <c r="D42" s="146" t="inlineStr">
        <is>
          <t>Агрегаты окрасочные высокого давления для окраски поверхностей конструкций, мощность 1 кВт</t>
        </is>
      </c>
      <c r="E42" s="147" t="inlineStr">
        <is>
          <t>маш.-ч</t>
        </is>
      </c>
      <c r="F42" s="91" t="n">
        <v>0.90546895640687</v>
      </c>
      <c r="G42" s="149" t="n">
        <v>6.82</v>
      </c>
      <c r="H42" s="149">
        <f>ROUND(F42*G42,2)</f>
        <v/>
      </c>
    </row>
    <row r="43">
      <c r="A43" s="147" t="n">
        <v>30</v>
      </c>
      <c r="B43" s="135" t="n"/>
      <c r="C43" s="86" t="inlineStr">
        <is>
          <t>91.19.10-031</t>
        </is>
      </c>
      <c r="D43" s="146" t="inlineStr">
        <is>
          <t>Станция насосная для привода гидродомкратов</t>
        </is>
      </c>
      <c r="E43" s="147" t="inlineStr">
        <is>
          <t>маш.-ч</t>
        </is>
      </c>
      <c r="F43" s="91" t="n">
        <v>2.2654478203435</v>
      </c>
      <c r="G43" s="149" t="n">
        <v>1.82</v>
      </c>
      <c r="H43" s="149">
        <f>ROUND(F43*G43,2)</f>
        <v/>
      </c>
    </row>
    <row r="44" ht="38.25" customHeight="1">
      <c r="A44" s="147" t="n">
        <v>31</v>
      </c>
      <c r="B44" s="135" t="n"/>
      <c r="C44" s="86" t="inlineStr">
        <is>
          <t>91.10.09-011</t>
        </is>
      </c>
      <c r="D44" s="14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7" t="inlineStr">
        <is>
          <t>маш.-ч</t>
        </is>
      </c>
      <c r="F44" s="91" t="n">
        <v>0.12250462351387</v>
      </c>
      <c r="G44" s="149" t="n">
        <v>29.67</v>
      </c>
      <c r="H44" s="149">
        <f>ROUND(F44*G44,2)</f>
        <v/>
      </c>
    </row>
    <row r="45">
      <c r="A45" s="147" t="n">
        <v>32</v>
      </c>
      <c r="B45" s="135" t="n"/>
      <c r="C45" s="86" t="inlineStr">
        <is>
          <t>91.21.18-051</t>
        </is>
      </c>
      <c r="D45" s="146" t="inlineStr">
        <is>
          <t>Шкаф сушильный</t>
        </is>
      </c>
      <c r="E45" s="147" t="inlineStr">
        <is>
          <t>маш.-ч</t>
        </is>
      </c>
      <c r="F45" s="91" t="n">
        <v>1.2356988110964</v>
      </c>
      <c r="G45" s="149" t="n">
        <v>2.67</v>
      </c>
      <c r="H45" s="149">
        <f>ROUND(F45*G45,2)</f>
        <v/>
      </c>
    </row>
    <row r="46" ht="25.5" customHeight="1">
      <c r="A46" s="147" t="n">
        <v>33</v>
      </c>
      <c r="B46" s="135" t="n"/>
      <c r="C46" s="86" t="inlineStr">
        <is>
          <t>91.21.10-002</t>
        </is>
      </c>
      <c r="D46" s="146" t="inlineStr">
        <is>
          <t>Молотки отбойные пневматические при работе от передвижных компрессоров</t>
        </is>
      </c>
      <c r="E46" s="147" t="inlineStr">
        <is>
          <t>маш.-ч</t>
        </is>
      </c>
      <c r="F46" s="91" t="n">
        <v>2.7359365918098</v>
      </c>
      <c r="G46" s="149" t="n">
        <v>1.2</v>
      </c>
      <c r="H46" s="149">
        <f>ROUND(F46*G46,2)</f>
        <v/>
      </c>
    </row>
    <row r="47">
      <c r="A47" s="147" t="n">
        <v>34</v>
      </c>
      <c r="B47" s="135" t="n"/>
      <c r="C47" s="86" t="inlineStr">
        <is>
          <t>91.07.08-024</t>
        </is>
      </c>
      <c r="D47" s="146" t="inlineStr">
        <is>
          <t>Растворосмесители передвижные: 65 л</t>
        </is>
      </c>
      <c r="E47" s="147" t="inlineStr">
        <is>
          <t>маш.-ч</t>
        </is>
      </c>
      <c r="F47" s="91" t="n">
        <v>0.14913606340819</v>
      </c>
      <c r="G47" s="149" t="n">
        <v>12.39</v>
      </c>
      <c r="H47" s="149">
        <f>ROUND(F47*G47,2)</f>
        <v/>
      </c>
    </row>
    <row r="48" ht="25.5" customHeight="1">
      <c r="A48" s="147" t="n">
        <v>35</v>
      </c>
      <c r="B48" s="135" t="n"/>
      <c r="C48" s="86" t="inlineStr">
        <is>
          <t>91.17.04-036</t>
        </is>
      </c>
      <c r="D48" s="146" t="inlineStr">
        <is>
          <t>Агрегаты сварочные передвижные номинальным сварочным током 250-400 А: с дизельным двигателем</t>
        </is>
      </c>
      <c r="E48" s="147" t="inlineStr">
        <is>
          <t>маш.-ч</t>
        </is>
      </c>
      <c r="F48" s="91" t="n">
        <v>0.09587318361955099</v>
      </c>
      <c r="G48" s="149" t="n">
        <v>14</v>
      </c>
      <c r="H48" s="149">
        <f>ROUND(F48*G48,2)</f>
        <v/>
      </c>
    </row>
    <row r="49">
      <c r="A49" s="147" t="n">
        <v>36</v>
      </c>
      <c r="B49" s="135" t="n"/>
      <c r="C49" s="86" t="inlineStr">
        <is>
          <t>91.08.03-016</t>
        </is>
      </c>
      <c r="D49" s="146" t="inlineStr">
        <is>
          <t>Катки дорожные самоходные гладкие, масса 8 т</t>
        </is>
      </c>
      <c r="E49" s="147" t="inlineStr">
        <is>
          <t>маш.-ч</t>
        </is>
      </c>
      <c r="F49" s="91" t="n">
        <v>0.01775429326288</v>
      </c>
      <c r="G49" s="149" t="n">
        <v>75</v>
      </c>
      <c r="H49" s="149">
        <f>ROUND(F49*G49,2)</f>
        <v/>
      </c>
    </row>
    <row r="50" ht="25.5" customHeight="1">
      <c r="A50" s="147" t="n">
        <v>37</v>
      </c>
      <c r="B50" s="135" t="n"/>
      <c r="C50" s="86" t="inlineStr">
        <is>
          <t>91.06.03-062</t>
        </is>
      </c>
      <c r="D50" s="146" t="inlineStr">
        <is>
          <t>Лебедки электрические тяговым усилием: до 31,39 кН (3,2 т)</t>
        </is>
      </c>
      <c r="E50" s="147" t="inlineStr">
        <is>
          <t>маш.-ч</t>
        </is>
      </c>
      <c r="F50" s="91" t="n">
        <v>0.16333949801849</v>
      </c>
      <c r="G50" s="149" t="n">
        <v>6.9</v>
      </c>
      <c r="H50" s="149">
        <f>ROUND(F50*G50,2)</f>
        <v/>
      </c>
    </row>
    <row r="51">
      <c r="A51" s="147" t="n">
        <v>38</v>
      </c>
      <c r="B51" s="135" t="n"/>
      <c r="C51" s="86" t="inlineStr">
        <is>
          <t>91.05.02-005</t>
        </is>
      </c>
      <c r="D51" s="146" t="inlineStr">
        <is>
          <t>Краны козловые, грузоподъемность 32 т</t>
        </is>
      </c>
      <c r="E51" s="147" t="inlineStr">
        <is>
          <t>маш.-ч</t>
        </is>
      </c>
      <c r="F51" s="91" t="n">
        <v>0.008877146631439899</v>
      </c>
      <c r="G51" s="149" t="n">
        <v>120.24</v>
      </c>
      <c r="H51" s="149">
        <f>ROUND(F51*G51,2)</f>
        <v/>
      </c>
    </row>
    <row r="52">
      <c r="A52" s="147" t="n">
        <v>39</v>
      </c>
      <c r="B52" s="135" t="n"/>
      <c r="C52" s="86" t="inlineStr">
        <is>
          <t>91.17.04-042</t>
        </is>
      </c>
      <c r="D52" s="146" t="inlineStr">
        <is>
          <t>Аппарат для газовой сварки и резки</t>
        </is>
      </c>
      <c r="E52" s="147" t="inlineStr">
        <is>
          <t>маш.-ч</t>
        </is>
      </c>
      <c r="F52" s="91" t="n">
        <v>0.74923117569353</v>
      </c>
      <c r="G52" s="149" t="n">
        <v>1.2</v>
      </c>
      <c r="H52" s="149">
        <f>ROUND(F52*G52,2)</f>
        <v/>
      </c>
    </row>
    <row r="53">
      <c r="A53" s="147" t="n">
        <v>40</v>
      </c>
      <c r="B53" s="135" t="n"/>
      <c r="C53" s="86" t="inlineStr">
        <is>
          <t>91.13.01-038</t>
        </is>
      </c>
      <c r="D53" s="146" t="inlineStr">
        <is>
          <t>Машины поливомоечные 6000 л</t>
        </is>
      </c>
      <c r="E53" s="147" t="inlineStr">
        <is>
          <t>маш.-ч</t>
        </is>
      </c>
      <c r="F53" s="91" t="n">
        <v>0.0071017173051519</v>
      </c>
      <c r="G53" s="149" t="n">
        <v>110</v>
      </c>
      <c r="H53" s="149">
        <f>ROUND(F53*G53,2)</f>
        <v/>
      </c>
    </row>
    <row r="54">
      <c r="A54" s="147" t="n">
        <v>41</v>
      </c>
      <c r="B54" s="135" t="n"/>
      <c r="C54" s="86" t="inlineStr">
        <is>
          <t>91.08.09-001</t>
        </is>
      </c>
      <c r="D54" s="146" t="inlineStr">
        <is>
          <t>Виброплита с двигателем внутреннего сгорания</t>
        </is>
      </c>
      <c r="E54" s="147" t="inlineStr">
        <is>
          <t>маш.-ч</t>
        </is>
      </c>
      <c r="F54" s="91" t="n">
        <v>0.010652575957728</v>
      </c>
      <c r="G54" s="149" t="n">
        <v>60</v>
      </c>
      <c r="H54" s="149">
        <f>ROUND(F54*G54,2)</f>
        <v/>
      </c>
    </row>
    <row r="55">
      <c r="A55" s="147" t="n">
        <v>42</v>
      </c>
      <c r="B55" s="135" t="n"/>
      <c r="C55" s="86" t="inlineStr">
        <is>
          <t>91.03.19-092</t>
        </is>
      </c>
      <c r="D55" s="146" t="inlineStr">
        <is>
          <t>Сболчиватели пневматические (без сжатого воздуха)</t>
        </is>
      </c>
      <c r="E55" s="147" t="inlineStr">
        <is>
          <t>маш.-ч</t>
        </is>
      </c>
      <c r="F55" s="91" t="n">
        <v>0.24500924702774</v>
      </c>
      <c r="G55" s="149" t="n">
        <v>2.19</v>
      </c>
      <c r="H55" s="149">
        <f>ROUND(F55*G55,2)</f>
        <v/>
      </c>
    </row>
    <row r="56">
      <c r="A56" s="147" t="n">
        <v>43</v>
      </c>
      <c r="B56" s="135" t="n"/>
      <c r="C56" s="86" t="inlineStr">
        <is>
          <t>91.06.03-052</t>
        </is>
      </c>
      <c r="D56" s="146" t="inlineStr">
        <is>
          <t>Лебедки тракторные тяговым усилием 78,48 кН (8 т)</t>
        </is>
      </c>
      <c r="E56" s="147" t="inlineStr">
        <is>
          <t>маш.-ч</t>
        </is>
      </c>
      <c r="F56" s="91" t="n">
        <v>0.051487450462351</v>
      </c>
      <c r="G56" s="149" t="n">
        <v>9.210000000000001</v>
      </c>
      <c r="H56" s="149">
        <f>ROUND(F56*G56,2)</f>
        <v/>
      </c>
    </row>
    <row r="57" ht="25.5" customHeight="1">
      <c r="A57" s="147" t="n">
        <v>44</v>
      </c>
      <c r="B57" s="135" t="n"/>
      <c r="C57" s="86" t="inlineStr">
        <is>
          <t>91.06.06-048</t>
        </is>
      </c>
      <c r="D57" s="146" t="inlineStr">
        <is>
          <t>Подъемники одномачтовые, грузоподъемность до 500 кг, высота подъема 45 м</t>
        </is>
      </c>
      <c r="E57" s="147" t="inlineStr">
        <is>
          <t>маш.-ч</t>
        </is>
      </c>
      <c r="F57" s="91" t="n">
        <v>0.014203434610304</v>
      </c>
      <c r="G57" s="149" t="n">
        <v>31.26</v>
      </c>
      <c r="H57" s="149">
        <f>ROUND(F57*G57,2)</f>
        <v/>
      </c>
    </row>
    <row r="58">
      <c r="A58" s="147" t="n">
        <v>45</v>
      </c>
      <c r="B58" s="135" t="n"/>
      <c r="C58" s="86" t="inlineStr">
        <is>
          <t>91.16.01-002</t>
        </is>
      </c>
      <c r="D58" s="146" t="inlineStr">
        <is>
          <t>Электростанции передвижные, мощность 4 кВт</t>
        </is>
      </c>
      <c r="E58" s="147" t="inlineStr">
        <is>
          <t>маш.-ч</t>
        </is>
      </c>
      <c r="F58" s="91" t="n">
        <v>0.015978863936592</v>
      </c>
      <c r="G58" s="149" t="n">
        <v>27.11</v>
      </c>
      <c r="H58" s="149">
        <f>ROUND(F58*G58,2)</f>
        <v/>
      </c>
    </row>
    <row r="59">
      <c r="A59" s="147" t="n">
        <v>46</v>
      </c>
      <c r="B59" s="135" t="n"/>
      <c r="C59" s="86" t="inlineStr">
        <is>
          <t>91.21.22-421</t>
        </is>
      </c>
      <c r="D59" s="146" t="inlineStr">
        <is>
          <t>Термос 100 л</t>
        </is>
      </c>
      <c r="E59" s="147" t="inlineStr">
        <is>
          <t>маш.-ч</t>
        </is>
      </c>
      <c r="F59" s="91" t="n">
        <v>0.11185204755614</v>
      </c>
      <c r="G59" s="149" t="n">
        <v>2.7</v>
      </c>
      <c r="H59" s="149">
        <f>ROUND(F59*G59,2)</f>
        <v/>
      </c>
    </row>
    <row r="60">
      <c r="A60" s="147" t="n">
        <v>47</v>
      </c>
      <c r="B60" s="135" t="n"/>
      <c r="C60" s="86" t="inlineStr">
        <is>
          <t>91.07.04-002</t>
        </is>
      </c>
      <c r="D60" s="146" t="inlineStr">
        <is>
          <t>Вибратор поверхностный</t>
        </is>
      </c>
      <c r="E60" s="147" t="inlineStr">
        <is>
          <t>маш.-ч</t>
        </is>
      </c>
      <c r="F60" s="91" t="n">
        <v>0.58589167767503</v>
      </c>
      <c r="G60" s="149" t="n">
        <v>0.5</v>
      </c>
      <c r="H60" s="149">
        <f>ROUND(F60*G60,2)</f>
        <v/>
      </c>
    </row>
    <row r="61">
      <c r="A61" s="147" t="n">
        <v>48</v>
      </c>
      <c r="B61" s="135" t="n"/>
      <c r="C61" s="86" t="inlineStr">
        <is>
          <t>91.07.08-011</t>
        </is>
      </c>
      <c r="D61" s="146" t="inlineStr">
        <is>
          <t>Глиномешалки, 4 м3</t>
        </is>
      </c>
      <c r="E61" s="147" t="inlineStr">
        <is>
          <t>маш.-ч</t>
        </is>
      </c>
      <c r="F61" s="91" t="n">
        <v>0.010652575957728</v>
      </c>
      <c r="G61" s="149" t="n">
        <v>26.5</v>
      </c>
      <c r="H61" s="149">
        <f>ROUND(F61*G61,2)</f>
        <v/>
      </c>
    </row>
    <row r="62">
      <c r="A62" s="147" t="n">
        <v>49</v>
      </c>
      <c r="B62" s="135" t="n"/>
      <c r="C62" s="86" t="inlineStr">
        <is>
          <t>91.08.09-025</t>
        </is>
      </c>
      <c r="D62" s="146" t="inlineStr">
        <is>
          <t>Трамбовки электрические</t>
        </is>
      </c>
      <c r="E62" s="147" t="inlineStr">
        <is>
          <t>маш.-ч</t>
        </is>
      </c>
      <c r="F62" s="91" t="n">
        <v>0.033733157199472</v>
      </c>
      <c r="G62" s="149" t="n">
        <v>6.7</v>
      </c>
      <c r="H62" s="149">
        <f>ROUND(F62*G62,2)</f>
        <v/>
      </c>
    </row>
    <row r="63" ht="25.5" customHeight="1">
      <c r="A63" s="147" t="n">
        <v>50</v>
      </c>
      <c r="B63" s="135" t="n"/>
      <c r="C63" s="86" t="inlineStr">
        <is>
          <t>91.17.02-101</t>
        </is>
      </c>
      <c r="D63" s="146" t="inlineStr">
        <is>
          <t>Узлы вакуумные испытательные для контроля герметичности шва</t>
        </is>
      </c>
      <c r="E63" s="147" t="inlineStr">
        <is>
          <t>маш.-ч</t>
        </is>
      </c>
      <c r="F63" s="91" t="n">
        <v>0.01775429326288</v>
      </c>
      <c r="G63" s="149" t="n">
        <v>12.24</v>
      </c>
      <c r="H63" s="149">
        <f>ROUND(F63*G63,2)</f>
        <v/>
      </c>
    </row>
    <row r="64">
      <c r="A64" s="147" t="n">
        <v>51</v>
      </c>
      <c r="B64" s="135" t="n"/>
      <c r="C64" s="86" t="inlineStr">
        <is>
          <t>91.14.03-001</t>
        </is>
      </c>
      <c r="D64" s="146" t="inlineStr">
        <is>
          <t>Автомобиль-самосвал, грузоподъемность: до 7 т</t>
        </is>
      </c>
      <c r="E64" s="147" t="inlineStr">
        <is>
          <t>маш.-ч</t>
        </is>
      </c>
      <c r="F64" s="91" t="n">
        <v>0.001775429326288</v>
      </c>
      <c r="G64" s="149" t="n">
        <v>89.54000000000001</v>
      </c>
      <c r="H64" s="149">
        <f>ROUND(F64*G64,2)</f>
        <v/>
      </c>
    </row>
    <row r="65">
      <c r="A65" s="147" t="n">
        <v>52</v>
      </c>
      <c r="B65" s="135" t="n"/>
      <c r="C65" s="86" t="inlineStr">
        <is>
          <t>91.14.02-002</t>
        </is>
      </c>
      <c r="D65" s="146" t="inlineStr">
        <is>
          <t>Автомобили бортовые, грузоподъемность: до 8 т</t>
        </is>
      </c>
      <c r="E65" s="147" t="inlineStr">
        <is>
          <t>маш.-ч</t>
        </is>
      </c>
      <c r="F65" s="91" t="n">
        <v>0.001775429326288</v>
      </c>
      <c r="G65" s="149" t="n">
        <v>85.84</v>
      </c>
      <c r="H65" s="149">
        <f>ROUND(F65*G65,2)</f>
        <v/>
      </c>
    </row>
    <row r="66" ht="25.5" customHeight="1">
      <c r="A66" s="147" t="n">
        <v>53</v>
      </c>
      <c r="B66" s="135" t="n"/>
      <c r="C66" s="86" t="inlineStr">
        <is>
          <t>91.06.03-047</t>
        </is>
      </c>
      <c r="D66" s="146" t="inlineStr">
        <is>
          <t>Лебедки ручные и рычажные тяговым усилием: 31,39 кН (3,2 т)</t>
        </is>
      </c>
      <c r="E66" s="147" t="inlineStr">
        <is>
          <t>маш.-ч</t>
        </is>
      </c>
      <c r="F66" s="91" t="n">
        <v>0.021305151915456</v>
      </c>
      <c r="G66" s="149" t="n">
        <v>3.12</v>
      </c>
      <c r="H66" s="149">
        <f>ROUND(F66*G66,2)</f>
        <v/>
      </c>
    </row>
    <row r="67">
      <c r="A67" s="147" t="n">
        <v>54</v>
      </c>
      <c r="B67" s="135" t="n"/>
      <c r="C67" s="86" t="inlineStr">
        <is>
          <t>91.21.16-001</t>
        </is>
      </c>
      <c r="D67" s="146" t="inlineStr">
        <is>
          <t>Пресс-ножницы комбинированные</t>
        </is>
      </c>
      <c r="E67" s="147" t="inlineStr">
        <is>
          <t>маш.-ч</t>
        </is>
      </c>
      <c r="F67" s="91" t="n">
        <v>0.003550858652576</v>
      </c>
      <c r="G67" s="149" t="n">
        <v>15.4</v>
      </c>
      <c r="H67" s="149">
        <f>ROUND(F67*G67,2)</f>
        <v/>
      </c>
      <c r="J67" s="64" t="n"/>
      <c r="L67" s="65" t="n"/>
    </row>
    <row r="68" customFormat="1" s="59">
      <c r="A68" s="147" t="n">
        <v>55</v>
      </c>
      <c r="B68" s="135" t="n"/>
      <c r="C68" s="86" t="inlineStr">
        <is>
          <t>91.21.19-031</t>
        </is>
      </c>
      <c r="D68" s="146" t="inlineStr">
        <is>
          <t>Станок: сверлильный</t>
        </is>
      </c>
      <c r="E68" s="147" t="inlineStr">
        <is>
          <t>маш.-ч</t>
        </is>
      </c>
      <c r="F68" s="91" t="n">
        <v>0.010652575957728</v>
      </c>
      <c r="G68" s="149" t="n">
        <v>2.36</v>
      </c>
      <c r="H68" s="149">
        <f>ROUND(F68*G68,2)</f>
        <v/>
      </c>
      <c r="L68" s="65" t="n"/>
    </row>
    <row r="69" ht="25.5" customHeight="1">
      <c r="A69" s="147" t="n">
        <v>56</v>
      </c>
      <c r="B69" s="135" t="n"/>
      <c r="C69" s="86" t="inlineStr">
        <is>
          <t>91.06.03-060</t>
        </is>
      </c>
      <c r="D69" s="146" t="inlineStr">
        <is>
          <t>Лебедки электрические тяговым усилием: до 5,79 кН (0,59 т)</t>
        </is>
      </c>
      <c r="E69" s="147" t="inlineStr">
        <is>
          <t>маш.-ч</t>
        </is>
      </c>
      <c r="F69" s="91" t="n">
        <v>0.010652575957728</v>
      </c>
      <c r="G69" s="149" t="n">
        <v>1.7</v>
      </c>
      <c r="H69" s="149">
        <f>ROUND(F69*G69,2)</f>
        <v/>
      </c>
      <c r="L69" s="65" t="n"/>
    </row>
    <row r="70" ht="15" customHeight="1">
      <c r="A70" s="141" t="inlineStr">
        <is>
          <t>Оборудование</t>
        </is>
      </c>
      <c r="B70" s="178" t="n"/>
      <c r="C70" s="178" t="n"/>
      <c r="D70" s="178" t="n"/>
      <c r="E70" s="179" t="n"/>
      <c r="F70" s="78" t="n"/>
      <c r="G70" s="78" t="n"/>
      <c r="H70" s="184">
        <f>SUM(H71:H71)</f>
        <v/>
      </c>
    </row>
    <row r="71" ht="25.5" customHeight="1">
      <c r="A71" s="147" t="n">
        <v>57</v>
      </c>
      <c r="B71" s="151" t="n"/>
      <c r="C71" s="86" t="inlineStr">
        <is>
          <t>Прайс из СД ОП</t>
        </is>
      </c>
      <c r="D71" s="146" t="inlineStr">
        <is>
          <t>Трансформатор собственных нужд трехфазный 
ТМГ 10/0,4 кВ, 100 кВА Цена=115574,15/3,14</t>
        </is>
      </c>
      <c r="E71" s="147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4" t="inlineStr">
        <is>
          <t>Материалы</t>
        </is>
      </c>
      <c r="B72" s="178" t="n"/>
      <c r="C72" s="178" t="n"/>
      <c r="D72" s="178" t="n"/>
      <c r="E72" s="179" t="n"/>
      <c r="F72" s="61" t="n"/>
      <c r="G72" s="60" t="n"/>
      <c r="H72" s="123">
        <f>SUM(H73:H171)</f>
        <v/>
      </c>
    </row>
    <row r="73" ht="25.5" customHeight="1">
      <c r="A73" s="88" t="n">
        <v>58</v>
      </c>
      <c r="B73" s="135" t="n"/>
      <c r="C73" s="86" t="inlineStr">
        <is>
          <t>07.2.07.04-0014</t>
        </is>
      </c>
      <c r="D73" s="146" t="inlineStr">
        <is>
          <t>Конструкции сварные индивидуальные прочие, масса сборочной единицы от 0,1 до 0,5 т</t>
        </is>
      </c>
      <c r="E73" s="147" t="inlineStr">
        <is>
          <t>т</t>
        </is>
      </c>
      <c r="F73" s="91" t="n">
        <v>0.21713500660502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135" t="n"/>
      <c r="C74" s="86" t="inlineStr">
        <is>
          <t>02.3.01.02-0016</t>
        </is>
      </c>
      <c r="D74" s="146" t="inlineStr">
        <is>
          <t>Песок природный для строительных: работ средний с крупностью зерен размером свыше 5 мм-до 5% по массе</t>
        </is>
      </c>
      <c r="E74" s="147" t="inlineStr">
        <is>
          <t>м3</t>
        </is>
      </c>
      <c r="F74" s="91" t="n">
        <v>20.417437252312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135" t="n"/>
      <c r="C75" s="86" t="inlineStr">
        <is>
          <t>02.2.05.04-1822</t>
        </is>
      </c>
      <c r="D75" s="146" t="inlineStr">
        <is>
          <t>Щебень М 1000, фракция 40-80(70) мм, группа 2</t>
        </is>
      </c>
      <c r="E75" s="147" t="inlineStr">
        <is>
          <t>м3</t>
        </is>
      </c>
      <c r="F75" s="91" t="n">
        <v>5.7701453104359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135" t="n"/>
      <c r="C76" s="86" t="inlineStr">
        <is>
          <t>05.2.02.01-0037</t>
        </is>
      </c>
      <c r="D76" s="146" t="inlineStr">
        <is>
          <t>Блоки бетонные для стен подвалов полнотелые ФБС9-5-6-Т, бетон B7,5 (М100, объем 0,244 м3, расход арматуры 0,76 кг</t>
        </is>
      </c>
      <c r="E76" s="147" t="inlineStr">
        <is>
          <t>шт</t>
        </is>
      </c>
      <c r="F76" s="91" t="n">
        <v>5.6813738441215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135" t="n"/>
      <c r="C77" s="86" t="inlineStr">
        <is>
          <t>05.2.02.01-0051</t>
        </is>
      </c>
      <c r="D77" s="146" t="inlineStr">
        <is>
          <t>Блоки бетонные для стен подвалов полнотелые ФБС24-3-6-Т, бетон B7,5 (М100, объем 0,406 м3, расход арматуры 0,97 кг</t>
        </is>
      </c>
      <c r="E77" s="147" t="inlineStr">
        <is>
          <t>шт</t>
        </is>
      </c>
      <c r="F77" s="91" t="n">
        <v>2.8406869220608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135" t="n"/>
      <c r="C78" s="86" t="inlineStr">
        <is>
          <t>07.5.01.02-0021</t>
        </is>
      </c>
      <c r="D78" s="146" t="inlineStr">
        <is>
          <t>Лазы круглые</t>
        </is>
      </c>
      <c r="E78" s="147" t="inlineStr">
        <is>
          <t>т</t>
        </is>
      </c>
      <c r="F78" s="91" t="n">
        <v>0.032845442536328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135" t="n"/>
      <c r="C79" s="86" t="inlineStr">
        <is>
          <t>14.4.04.11-0005</t>
        </is>
      </c>
      <c r="D79" s="146" t="inlineStr">
        <is>
          <t>Эмаль двухкомпонентная из сополимера винилхлорида, модифицированного эпоксидной смолой</t>
        </is>
      </c>
      <c r="E79" s="147" t="inlineStr">
        <is>
          <t>т</t>
        </is>
      </c>
      <c r="F79" s="91" t="n">
        <v>0.0085575693527081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135" t="n"/>
      <c r="C80" s="86" t="inlineStr">
        <is>
          <t>23.1.02.06-0112</t>
        </is>
      </c>
      <c r="D80" s="146" t="inlineStr">
        <is>
          <t>Хомуты для крепления кронштейнов, оцинкованные</t>
        </is>
      </c>
      <c r="E80" s="147" t="inlineStr">
        <is>
          <t>т</t>
        </is>
      </c>
      <c r="F80" s="91" t="n">
        <v>0.018464464993395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135" t="n"/>
      <c r="C81" s="86" t="inlineStr">
        <is>
          <t>08.1.02.06-0043</t>
        </is>
      </c>
      <c r="D81" s="146" t="inlineStr">
        <is>
          <t>Люк чугунный тяжелый</t>
        </is>
      </c>
      <c r="E81" s="147" t="inlineStr">
        <is>
          <t>шт</t>
        </is>
      </c>
      <c r="F81" s="91" t="n">
        <v>0.5326287978863899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135" t="n"/>
      <c r="C82" s="86" t="inlineStr">
        <is>
          <t>05.1.01.13-0043</t>
        </is>
      </c>
      <c r="D82" s="146" t="inlineStr">
        <is>
          <t>Плита железобетонная покрытий, перекрытий и днищ</t>
        </is>
      </c>
      <c r="E82" s="147" t="inlineStr">
        <is>
          <t>м3</t>
        </is>
      </c>
      <c r="F82" s="91" t="n">
        <v>0.21624729194188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135" t="n"/>
      <c r="C83" s="86" t="inlineStr">
        <is>
          <t>22.2.02.07-0003</t>
        </is>
      </c>
      <c r="D83" s="146" t="inlineStr">
        <is>
          <t>Конструкции стальные порталов ОРУ</t>
        </is>
      </c>
      <c r="E83" s="147" t="inlineStr">
        <is>
          <t>т</t>
        </is>
      </c>
      <c r="F83" s="91" t="n">
        <v>0.023258124174373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135" t="n"/>
      <c r="C84" s="86" t="inlineStr">
        <is>
          <t>04.1.02.05-0006</t>
        </is>
      </c>
      <c r="D84" s="146" t="inlineStr">
        <is>
          <t>Смеси бетонные тяжелого бетона (БСТ), класс В15 (М200)</t>
        </is>
      </c>
      <c r="E84" s="147" t="inlineStr">
        <is>
          <t>м3</t>
        </is>
      </c>
      <c r="F84" s="91" t="n">
        <v>0.45717305151915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135" t="n"/>
      <c r="C85" s="86" t="inlineStr">
        <is>
          <t>08.4.03.03-0029</t>
        </is>
      </c>
      <c r="D85" s="146" t="inlineStr">
        <is>
          <t>Сталь арматурная, горячекатаная, периодического профиля, класс А-III, диаметр 6 мм</t>
        </is>
      </c>
      <c r="E85" s="147" t="inlineStr">
        <is>
          <t>т</t>
        </is>
      </c>
      <c r="F85" s="91" t="n">
        <v>0.028140554821664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135" t="n"/>
      <c r="C86" s="86" t="inlineStr">
        <is>
          <t>07.2.07.04-0007</t>
        </is>
      </c>
      <c r="D86" s="146" t="inlineStr">
        <is>
          <t>Конструкции стальные индивидуальные решетчатые сварные, масса до 0,1 т</t>
        </is>
      </c>
      <c r="E86" s="147" t="inlineStr">
        <is>
          <t>т</t>
        </is>
      </c>
      <c r="F86" s="91" t="n">
        <v>0.017328190224571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135" t="n"/>
      <c r="C87" s="86" t="inlineStr">
        <is>
          <t>25.1.01.04-0031</t>
        </is>
      </c>
      <c r="D87" s="146" t="inlineStr">
        <is>
          <t>Шпалы непропитанные для железных дорог, тип I</t>
        </is>
      </c>
      <c r="E87" s="147" t="inlineStr">
        <is>
          <t>шт</t>
        </is>
      </c>
      <c r="F87" s="91" t="n">
        <v>0.7385785997358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135" t="n"/>
      <c r="C88" s="86" t="inlineStr">
        <is>
          <t>05.2.02.01-0035</t>
        </is>
      </c>
      <c r="D88" s="146" t="inlineStr">
        <is>
          <t>Блоки бетонные для стен подвалов полнотелые ФБС9-3-6-Т, бетон B7,5 (М100, объем 0,146 м3, расход арматуры 0,76 кг</t>
        </is>
      </c>
      <c r="E88" s="147" t="inlineStr">
        <is>
          <t>шт</t>
        </is>
      </c>
      <c r="F88" s="91" t="n">
        <v>2.1305151915456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135" t="n"/>
      <c r="C89" s="86" t="inlineStr">
        <is>
          <t>25.1.01.04-0012</t>
        </is>
      </c>
      <c r="D89" s="146" t="inlineStr">
        <is>
          <t>Шпалы из древесины хвойных пород для колеи 600 мм, непропитанные, длина 1200 мм, тип II</t>
        </is>
      </c>
      <c r="E89" s="147" t="inlineStr">
        <is>
          <t>шт</t>
        </is>
      </c>
      <c r="F89" s="91" t="n">
        <v>3.550858652576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135" t="n"/>
      <c r="C90" s="86" t="inlineStr">
        <is>
          <t>12.1.02.01-0011</t>
        </is>
      </c>
      <c r="D90" s="146" t="inlineStr">
        <is>
          <t>Гидроизол ГИ-Г</t>
        </is>
      </c>
      <c r="E90" s="147" t="inlineStr">
        <is>
          <t>м2</t>
        </is>
      </c>
      <c r="F90" s="91" t="n">
        <v>17.001511228534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135" t="n"/>
      <c r="C91" s="86" t="inlineStr">
        <is>
          <t>08.1.02.06-0041</t>
        </is>
      </c>
      <c r="D91" s="146" t="inlineStr">
        <is>
          <t>Люки чугунные: легкие</t>
        </is>
      </c>
      <c r="E91" s="147" t="inlineStr">
        <is>
          <t>шт</t>
        </is>
      </c>
      <c r="F91" s="91" t="n">
        <v>0.3550858652576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135" t="n"/>
      <c r="C92" s="86" t="inlineStr">
        <is>
          <t>07.2.07.12-0020</t>
        </is>
      </c>
      <c r="D92" s="14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7" t="inlineStr">
        <is>
          <t>т</t>
        </is>
      </c>
      <c r="F92" s="91" t="n">
        <v>0.015197675033025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135" t="n"/>
      <c r="C93" s="86" t="inlineStr">
        <is>
          <t>04.3.01.09-0014</t>
        </is>
      </c>
      <c r="D93" s="146" t="inlineStr">
        <is>
          <t>Раствор готовый кладочный цементный марки: 100</t>
        </is>
      </c>
      <c r="E93" s="147" t="inlineStr">
        <is>
          <t>м3</t>
        </is>
      </c>
      <c r="F93" s="91" t="n">
        <v>0.19579434610304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135" t="n"/>
      <c r="C94" s="86" t="inlineStr">
        <is>
          <t>14.4.01.09-0428</t>
        </is>
      </c>
      <c r="D94" s="146" t="inlineStr">
        <is>
          <t>Грунтовка: ЭП-057</t>
        </is>
      </c>
      <c r="E94" s="147" t="inlineStr">
        <is>
          <t>т</t>
        </is>
      </c>
      <c r="F94" s="91" t="n">
        <v>0.0014913606340819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135" t="n"/>
      <c r="C95" s="86" t="inlineStr">
        <is>
          <t>02.1.01.01-0001</t>
        </is>
      </c>
      <c r="D95" s="146" t="inlineStr">
        <is>
          <t>Глина</t>
        </is>
      </c>
      <c r="E95" s="147" t="inlineStr">
        <is>
          <t>м3</t>
        </is>
      </c>
      <c r="F95" s="91" t="n">
        <v>0.94303704095112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135" t="n"/>
      <c r="C96" s="86" t="inlineStr">
        <is>
          <t>08.3.05.02-0101</t>
        </is>
      </c>
      <c r="D96" s="146" t="inlineStr">
        <is>
          <t>Сталь листовая углеродистая обыкновенного качества марки ВСт3пс5 толщиной: 4-6 мм</t>
        </is>
      </c>
      <c r="E96" s="147" t="inlineStr">
        <is>
          <t>т</t>
        </is>
      </c>
      <c r="F96" s="91" t="n">
        <v>0.012552285336856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135" t="n"/>
      <c r="C97" s="86" t="inlineStr">
        <is>
          <t>01.7.03.01-0001</t>
        </is>
      </c>
      <c r="D97" s="146" t="inlineStr">
        <is>
          <t>Вода</t>
        </is>
      </c>
      <c r="E97" s="147" t="inlineStr">
        <is>
          <t>м3</t>
        </is>
      </c>
      <c r="F97" s="91" t="n">
        <v>19.12343334214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135" t="n"/>
      <c r="C98" s="86" t="inlineStr">
        <is>
          <t>01.7.15.10-0053</t>
        </is>
      </c>
      <c r="D98" s="146" t="inlineStr">
        <is>
          <t>Скобы: металлические</t>
        </is>
      </c>
      <c r="E98" s="147" t="inlineStr">
        <is>
          <t>кг</t>
        </is>
      </c>
      <c r="F98" s="91" t="n">
        <v>7.2224464993395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135" t="n"/>
      <c r="C99" s="86" t="inlineStr">
        <is>
          <t>14.4.04.08-0003</t>
        </is>
      </c>
      <c r="D99" s="146" t="inlineStr">
        <is>
          <t>Эмаль ПФ-115 серая</t>
        </is>
      </c>
      <c r="E99" s="147" t="inlineStr">
        <is>
          <t>т</t>
        </is>
      </c>
      <c r="F99" s="91" t="n">
        <v>0.0031780184940555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135" t="n"/>
      <c r="C100" s="86" t="inlineStr">
        <is>
          <t>01.7.07.29-0031</t>
        </is>
      </c>
      <c r="D100" s="146" t="inlineStr">
        <is>
          <t>Каболка</t>
        </is>
      </c>
      <c r="E100" s="147" t="inlineStr">
        <is>
          <t>т</t>
        </is>
      </c>
      <c r="F100" s="91" t="n">
        <v>0.0014380977542933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135" t="n"/>
      <c r="C101" s="86" t="inlineStr">
        <is>
          <t>07.2.05.01-0032</t>
        </is>
      </c>
      <c r="D101" s="146" t="inlineStr">
        <is>
          <t>Ограждения лестничных проемов, лестничные марши, пожарные лестницы</t>
        </is>
      </c>
      <c r="E101" s="147" t="inlineStr">
        <is>
          <t>т</t>
        </is>
      </c>
      <c r="F101" s="91" t="n">
        <v>0.0056813738441215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135" t="n"/>
      <c r="C102" s="86" t="inlineStr">
        <is>
          <t>04.3.01.09-0012</t>
        </is>
      </c>
      <c r="D102" s="146" t="inlineStr">
        <is>
          <t>Раствор готовый кладочный цементный марки: 50</t>
        </is>
      </c>
      <c r="E102" s="147" t="inlineStr">
        <is>
          <t>м3</t>
        </is>
      </c>
      <c r="F102" s="91" t="n">
        <v>0.085859762219287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135" t="n"/>
      <c r="C103" s="86" t="inlineStr">
        <is>
          <t>02.2.05.04-0056</t>
        </is>
      </c>
      <c r="D103" s="146" t="inlineStr">
        <is>
          <t>Щебень из гравия для строительных работ марка 1000, фракция 40-70 мм</t>
        </is>
      </c>
      <c r="E103" s="147" t="inlineStr">
        <is>
          <t>м3</t>
        </is>
      </c>
      <c r="F103" s="91" t="n">
        <v>0.30182298546896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135" t="n"/>
      <c r="C104" s="86" t="inlineStr">
        <is>
          <t>01.2.03.03-0013</t>
        </is>
      </c>
      <c r="D104" s="146" t="inlineStr">
        <is>
          <t>Мастика битумная кровельная горячая</t>
        </is>
      </c>
      <c r="E104" s="147" t="inlineStr">
        <is>
          <t>т</t>
        </is>
      </c>
      <c r="F104" s="91" t="n">
        <v>0.010652575957728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135" t="n"/>
      <c r="C105" s="86" t="inlineStr">
        <is>
          <t>02.2.05.04-0072</t>
        </is>
      </c>
      <c r="D105" s="146" t="inlineStr">
        <is>
          <t>Щебень из природного камня для строительных работ марка: 200, фракция 10-20 мм</t>
        </is>
      </c>
      <c r="E105" s="147" t="inlineStr">
        <is>
          <t>м3</t>
        </is>
      </c>
      <c r="F105" s="91" t="n">
        <v>0.31087767503303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135" t="n"/>
      <c r="C106" s="86" t="inlineStr">
        <is>
          <t>01.7.07.29-0111</t>
        </is>
      </c>
      <c r="D106" s="146" t="inlineStr">
        <is>
          <t>Пакля пропитанная</t>
        </is>
      </c>
      <c r="E106" s="147" t="inlineStr">
        <is>
          <t>кг</t>
        </is>
      </c>
      <c r="F106" s="91" t="n">
        <v>3.4443328929987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135" t="n"/>
      <c r="C107" s="86" t="inlineStr">
        <is>
          <t>999-9950</t>
        </is>
      </c>
      <c r="D107" s="146" t="inlineStr">
        <is>
          <t>Вспомогательные ненормируемые ресурсы (2% от Оплаты труда рабочих)</t>
        </is>
      </c>
      <c r="E107" s="147" t="inlineStr">
        <is>
          <t>руб.</t>
        </is>
      </c>
      <c r="F107" s="91" t="n">
        <v>28.685007978864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135" t="n"/>
      <c r="C108" s="86" t="inlineStr">
        <is>
          <t>01.3.01.01-0009</t>
        </is>
      </c>
      <c r="D108" s="146" t="inlineStr">
        <is>
          <t>Бензин растворитель</t>
        </is>
      </c>
      <c r="E108" s="147" t="inlineStr">
        <is>
          <t>т</t>
        </is>
      </c>
      <c r="F108" s="91" t="n">
        <v>0.0042432760898283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135" t="n"/>
      <c r="C109" s="86" t="inlineStr">
        <is>
          <t>01.3.05.23-0181</t>
        </is>
      </c>
      <c r="D109" s="146" t="inlineStr">
        <is>
          <t>Стекло натриевое жидкое каустическое</t>
        </is>
      </c>
      <c r="E109" s="147" t="inlineStr">
        <is>
          <t>т</t>
        </is>
      </c>
      <c r="F109" s="91" t="n">
        <v>0.009356512549537699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135" t="n"/>
      <c r="C110" s="86" t="inlineStr">
        <is>
          <t>01.7.15.03-0041</t>
        </is>
      </c>
      <c r="D110" s="146" t="inlineStr">
        <is>
          <t>Болты с гайками и шайбами строительные</t>
        </is>
      </c>
      <c r="E110" s="147" t="inlineStr">
        <is>
          <t>т</t>
        </is>
      </c>
      <c r="F110" s="91" t="n">
        <v>0.0026098811096433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135" t="n"/>
      <c r="C111" s="86" t="inlineStr">
        <is>
          <t>02.2.04.03-0003</t>
        </is>
      </c>
      <c r="D111" s="146" t="inlineStr">
        <is>
          <t>Смесь песчано-гравийная природная</t>
        </is>
      </c>
      <c r="E111" s="147" t="inlineStr">
        <is>
          <t>м3</t>
        </is>
      </c>
      <c r="F111" s="91" t="n">
        <v>0.39165970937913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135" t="n"/>
      <c r="C112" s="86" t="inlineStr">
        <is>
          <t>01.7.07.13-0011</t>
        </is>
      </c>
      <c r="D112" s="146" t="inlineStr">
        <is>
          <t>Порошок № 2 для кислотоупорной замазки</t>
        </is>
      </c>
      <c r="E112" s="147" t="inlineStr">
        <is>
          <t>т</t>
        </is>
      </c>
      <c r="F112" s="91" t="n">
        <v>0.018695270805812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135" t="n"/>
      <c r="C113" s="86" t="inlineStr">
        <is>
          <t>01.3.02.08-0001</t>
        </is>
      </c>
      <c r="D113" s="146" t="inlineStr">
        <is>
          <t>Кислород технический: газообразный</t>
        </is>
      </c>
      <c r="E113" s="147" t="inlineStr">
        <is>
          <t>м3</t>
        </is>
      </c>
      <c r="F113" s="91" t="n">
        <v>3.4103689299868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135" t="n"/>
      <c r="C114" s="86" t="inlineStr">
        <is>
          <t>01.3.02.09-0022</t>
        </is>
      </c>
      <c r="D114" s="146" t="inlineStr">
        <is>
          <t>Пропан-бутан, смесь техническая</t>
        </is>
      </c>
      <c r="E114" s="147" t="inlineStr">
        <is>
          <t>кг</t>
        </is>
      </c>
      <c r="F114" s="91" t="n">
        <v>3.4825578863937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135" t="n"/>
      <c r="C115" s="86" t="inlineStr">
        <is>
          <t>14.4.01.01-0003</t>
        </is>
      </c>
      <c r="D115" s="146" t="inlineStr">
        <is>
          <t>Грунтовка: ГФ-021 красно-коричневая</t>
        </is>
      </c>
      <c r="E115" s="147" t="inlineStr">
        <is>
          <t>т</t>
        </is>
      </c>
      <c r="F115" s="91" t="n">
        <v>0.0011717833553501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135" t="n"/>
      <c r="C116" s="86" t="inlineStr">
        <is>
          <t>25.2.01.01-0001</t>
        </is>
      </c>
      <c r="D116" s="146" t="inlineStr">
        <is>
          <t>Бирки-оконцеватели</t>
        </is>
      </c>
      <c r="E116" s="147" t="inlineStr">
        <is>
          <t>100 шт</t>
        </is>
      </c>
      <c r="F116" s="91" t="n">
        <v>0.28406869220608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135" t="n"/>
      <c r="C117" s="86" t="inlineStr">
        <is>
          <t>20.2.09.13-0011</t>
        </is>
      </c>
      <c r="D117" s="146" t="inlineStr">
        <is>
          <t>Муфта</t>
        </is>
      </c>
      <c r="E117" s="147" t="inlineStr">
        <is>
          <t>шт</t>
        </is>
      </c>
      <c r="F117" s="91" t="n">
        <v>3.550858652576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135" t="n"/>
      <c r="C118" s="86" t="inlineStr">
        <is>
          <t>01.2.01.02-0054</t>
        </is>
      </c>
      <c r="D118" s="146" t="inlineStr">
        <is>
          <t>Битумы нефтяные строительные марки: БН-90/10</t>
        </is>
      </c>
      <c r="E118" s="147" t="inlineStr">
        <is>
          <t>т</t>
        </is>
      </c>
      <c r="F118" s="91" t="n">
        <v>0.012410250990753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135" t="n"/>
      <c r="C119" s="86" t="inlineStr">
        <is>
          <t>19.2.02.02-0013</t>
        </is>
      </c>
      <c r="D119" s="146" t="inlineStr">
        <is>
          <t>Зонты вентиляционных систем из листовой оцинкованной стали,: круглые, диаметром шахты 315 мм</t>
        </is>
      </c>
      <c r="E119" s="147" t="inlineStr">
        <is>
          <t>шт</t>
        </is>
      </c>
      <c r="F119" s="91" t="n">
        <v>0.1775429326288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135" t="n"/>
      <c r="C120" s="86" t="inlineStr">
        <is>
          <t>14.5.09.04-0114</t>
        </is>
      </c>
      <c r="D120" s="146" t="inlineStr">
        <is>
          <t>Отвердитель: № 3</t>
        </is>
      </c>
      <c r="E120" s="147" t="inlineStr">
        <is>
          <t>т</t>
        </is>
      </c>
      <c r="F120" s="91" t="n">
        <v>0.00010652575957728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135" t="n"/>
      <c r="C121" s="86" t="inlineStr">
        <is>
          <t>01.7.11.07-0034</t>
        </is>
      </c>
      <c r="D121" s="146" t="inlineStr">
        <is>
          <t>Электроды диаметром: 4 мм Э42А</t>
        </is>
      </c>
      <c r="E121" s="147" t="inlineStr">
        <is>
          <t>кг</t>
        </is>
      </c>
      <c r="F121" s="91" t="n">
        <v>1.2428005284016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135" t="n"/>
      <c r="C122" s="86" t="inlineStr">
        <is>
          <t>14.5.09.07-0029</t>
        </is>
      </c>
      <c r="D122" s="146" t="inlineStr">
        <is>
          <t>Растворитель марки: Р-4</t>
        </is>
      </c>
      <c r="E122" s="147" t="inlineStr">
        <is>
          <t>т</t>
        </is>
      </c>
      <c r="F122" s="91" t="n">
        <v>0.0011895376486129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135" t="n"/>
      <c r="C123" s="86" t="inlineStr">
        <is>
          <t>01.7.07.12-0024</t>
        </is>
      </c>
      <c r="D123" s="146" t="inlineStr">
        <is>
          <t>Пленка полиэтиленовая толщиной: 0,15 мм</t>
        </is>
      </c>
      <c r="E123" s="147" t="inlineStr">
        <is>
          <t>м2</t>
        </is>
      </c>
      <c r="F123" s="91" t="n">
        <v>3.0537384412153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135" t="n"/>
      <c r="C124" s="86" t="inlineStr">
        <is>
          <t>01.7.11.07-0066</t>
        </is>
      </c>
      <c r="D124" s="146" t="inlineStr">
        <is>
          <t>Электроды диаметром: 8 мм Э46</t>
        </is>
      </c>
      <c r="E124" s="147" t="inlineStr">
        <is>
          <t>т</t>
        </is>
      </c>
      <c r="F124" s="91" t="n">
        <v>0.0011362747688243</v>
      </c>
      <c r="G124" s="5" t="n">
        <v>9503</v>
      </c>
      <c r="H124" s="5">
        <f>ROUND(F124*G124,2)</f>
        <v/>
      </c>
    </row>
    <row r="125">
      <c r="A125" s="88" t="n">
        <v>110</v>
      </c>
      <c r="B125" s="135" t="n"/>
      <c r="C125" s="86" t="inlineStr">
        <is>
          <t>01.3.05.23-0102</t>
        </is>
      </c>
      <c r="D125" s="146" t="inlineStr">
        <is>
          <t>Натрий кремнефтористый технический, сорт I</t>
        </is>
      </c>
      <c r="E125" s="147" t="inlineStr">
        <is>
          <t>т</t>
        </is>
      </c>
      <c r="F125" s="91" t="n">
        <v>0.0014025891677675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135" t="n"/>
      <c r="C126" s="86" t="inlineStr">
        <is>
          <t>05.1.05.16-0001</t>
        </is>
      </c>
      <c r="D126" s="14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7" t="inlineStr">
        <is>
          <t>м3</t>
        </is>
      </c>
      <c r="F126" s="91" t="n">
        <v>0.0056813738441215</v>
      </c>
      <c r="G126" s="5" t="n">
        <v>1410</v>
      </c>
      <c r="H126" s="5">
        <f>ROUND(F126*G126,2)</f>
        <v/>
      </c>
    </row>
    <row r="127">
      <c r="A127" s="88" t="n">
        <v>112</v>
      </c>
      <c r="B127" s="135" t="n"/>
      <c r="C127" s="86" t="inlineStr">
        <is>
          <t>08.3.03.04-0012</t>
        </is>
      </c>
      <c r="D127" s="146" t="inlineStr">
        <is>
          <t>Проволока светлая диаметром: 1,1 мм</t>
        </is>
      </c>
      <c r="E127" s="147" t="inlineStr">
        <is>
          <t>т</t>
        </is>
      </c>
      <c r="F127" s="91" t="n">
        <v>0.00078118890356671</v>
      </c>
      <c r="G127" s="5" t="n">
        <v>10200</v>
      </c>
      <c r="H127" s="5">
        <f>ROUND(F127*G127,2)</f>
        <v/>
      </c>
    </row>
    <row r="128">
      <c r="A128" s="88" t="n">
        <v>113</v>
      </c>
      <c r="B128" s="135" t="n"/>
      <c r="C128" s="86" t="inlineStr">
        <is>
          <t>14.5.09.04-0115</t>
        </is>
      </c>
      <c r="D128" s="146" t="inlineStr">
        <is>
          <t>Отвердитель: амино-фенольный АФ-2</t>
        </is>
      </c>
      <c r="E128" s="147" t="inlineStr">
        <is>
          <t>т</t>
        </is>
      </c>
      <c r="F128" s="91" t="n">
        <v>0.00015978863936592</v>
      </c>
      <c r="G128" s="5" t="n">
        <v>48600</v>
      </c>
      <c r="H128" s="5">
        <f>ROUND(F128*G128,2)</f>
        <v/>
      </c>
    </row>
    <row r="129">
      <c r="A129" s="88" t="n">
        <v>114</v>
      </c>
      <c r="B129" s="135" t="n"/>
      <c r="C129" s="86" t="inlineStr">
        <is>
          <t>01.7.20.08-0031</t>
        </is>
      </c>
      <c r="D129" s="146" t="inlineStr">
        <is>
          <t>Бязь суровая арт. 6804</t>
        </is>
      </c>
      <c r="E129" s="147" t="inlineStr">
        <is>
          <t>10 м2</t>
        </is>
      </c>
      <c r="F129" s="91" t="n">
        <v>0.091257067371202</v>
      </c>
      <c r="G129" s="5" t="n">
        <v>79.09999999999999</v>
      </c>
      <c r="H129" s="5">
        <f>ROUND(F129*G129,2)</f>
        <v/>
      </c>
    </row>
    <row r="130">
      <c r="A130" s="88" t="n">
        <v>115</v>
      </c>
      <c r="B130" s="135" t="n"/>
      <c r="C130" s="86" t="inlineStr">
        <is>
          <t>04.3.01.09-0023</t>
        </is>
      </c>
      <c r="D130" s="146" t="inlineStr">
        <is>
          <t>Раствор готовый отделочный тяжелый,: цементный 1:3</t>
        </is>
      </c>
      <c r="E130" s="147" t="inlineStr">
        <is>
          <t>м3</t>
        </is>
      </c>
      <c r="F130" s="91" t="n">
        <v>0.012996142668428</v>
      </c>
      <c r="G130" s="5" t="n">
        <v>497</v>
      </c>
      <c r="H130" s="5">
        <f>ROUND(F130*G130,2)</f>
        <v/>
      </c>
    </row>
    <row r="131">
      <c r="A131" s="88" t="n">
        <v>116</v>
      </c>
      <c r="B131" s="135" t="n"/>
      <c r="C131" s="86" t="inlineStr">
        <is>
          <t>01.7.07.13-0001</t>
        </is>
      </c>
      <c r="D131" s="146" t="inlineStr">
        <is>
          <t>Мука андезитовая кислотоупорная, марка: А</t>
        </is>
      </c>
      <c r="E131" s="147" t="inlineStr">
        <is>
          <t>т</t>
        </is>
      </c>
      <c r="F131" s="91" t="n">
        <v>0.009321003963011901</v>
      </c>
      <c r="G131" s="5" t="n">
        <v>688.8</v>
      </c>
      <c r="H131" s="5">
        <f>ROUND(F131*G131,2)</f>
        <v/>
      </c>
    </row>
    <row r="132">
      <c r="A132" s="88" t="n">
        <v>117</v>
      </c>
      <c r="B132" s="135" t="n"/>
      <c r="C132" s="86" t="inlineStr">
        <is>
          <t>03.2.02.08-0001</t>
        </is>
      </c>
      <c r="D132" s="146" t="inlineStr">
        <is>
          <t>Цемент гипсоглиноземистый расширяющийся</t>
        </is>
      </c>
      <c r="E132" s="147" t="inlineStr">
        <is>
          <t>т</t>
        </is>
      </c>
      <c r="F132" s="91" t="n">
        <v>0.0034443328929987</v>
      </c>
      <c r="G132" s="5" t="n">
        <v>1836</v>
      </c>
      <c r="H132" s="5">
        <f>ROUND(F132*G132,2)</f>
        <v/>
      </c>
    </row>
    <row r="133">
      <c r="A133" s="88" t="n">
        <v>118</v>
      </c>
      <c r="B133" s="135" t="n"/>
      <c r="C133" s="86" t="inlineStr">
        <is>
          <t>08.1.02.11-0001</t>
        </is>
      </c>
      <c r="D133" s="146" t="inlineStr">
        <is>
          <t>Поковки из квадратных заготовок, масса: 1,8 кг</t>
        </is>
      </c>
      <c r="E133" s="147" t="inlineStr">
        <is>
          <t>т</t>
        </is>
      </c>
      <c r="F133" s="91" t="n">
        <v>0.0010475033025099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135" t="n"/>
      <c r="C134" s="86" t="inlineStr">
        <is>
          <t>08.3.11.01-0091</t>
        </is>
      </c>
      <c r="D134" s="146" t="inlineStr">
        <is>
          <t>Швеллеры № 40 из стали марки: Ст0</t>
        </is>
      </c>
      <c r="E134" s="147" t="inlineStr">
        <is>
          <t>т</t>
        </is>
      </c>
      <c r="F134" s="91" t="n">
        <v>0.0011007661822985</v>
      </c>
      <c r="G134" s="5" t="n">
        <v>4920</v>
      </c>
      <c r="H134" s="5">
        <f>ROUND(F134*G134,2)</f>
        <v/>
      </c>
    </row>
    <row r="135">
      <c r="A135" s="88" t="n">
        <v>120</v>
      </c>
      <c r="B135" s="135" t="n"/>
      <c r="C135" s="86" t="inlineStr">
        <is>
          <t>01.7.15.03-0042</t>
        </is>
      </c>
      <c r="D135" s="146" t="inlineStr">
        <is>
          <t>Болты с гайками и шайбами строительные</t>
        </is>
      </c>
      <c r="E135" s="147" t="inlineStr">
        <is>
          <t>кг</t>
        </is>
      </c>
      <c r="F135" s="91" t="n">
        <v>0.59831968295905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135" t="n"/>
      <c r="C136" s="86" t="inlineStr">
        <is>
          <t>01.7.17.11-0001</t>
        </is>
      </c>
      <c r="D136" s="146" t="inlineStr">
        <is>
          <t>Бумага шлифовальная</t>
        </is>
      </c>
      <c r="E136" s="147" t="inlineStr">
        <is>
          <t>кг</t>
        </is>
      </c>
      <c r="F136" s="91" t="n">
        <v>0.10652575957728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135" t="n"/>
      <c r="C137" s="86" t="inlineStr">
        <is>
          <t>07.2.01.01-0003</t>
        </is>
      </c>
      <c r="D137" s="14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7" t="inlineStr">
        <is>
          <t>т</t>
        </is>
      </c>
      <c r="F137" s="91" t="n">
        <v>0.00053262879788639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135" t="n"/>
      <c r="C138" s="86" t="inlineStr">
        <is>
          <t>14.4.02.09-0001</t>
        </is>
      </c>
      <c r="D138" s="146" t="inlineStr">
        <is>
          <t>Краска</t>
        </is>
      </c>
      <c r="E138" s="147" t="inlineStr">
        <is>
          <t>кг</t>
        </is>
      </c>
      <c r="F138" s="91" t="n">
        <v>0.14913606340819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135" t="n"/>
      <c r="C139" s="86" t="inlineStr">
        <is>
          <t>01.7.11.07-0032</t>
        </is>
      </c>
      <c r="D139" s="146" t="inlineStr">
        <is>
          <t>Электроды диаметром: 4 мм Э42</t>
        </is>
      </c>
      <c r="E139" s="147" t="inlineStr">
        <is>
          <t>т</t>
        </is>
      </c>
      <c r="F139" s="91" t="n">
        <v>0.00039059445178336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135" t="n"/>
      <c r="C140" s="86" t="inlineStr">
        <is>
          <t>25.1.01.05-0025</t>
        </is>
      </c>
      <c r="D140" s="146" t="inlineStr">
        <is>
          <t>Шпалы из древесины хвойных пород длиной: 1500 мм для колеи 750 мм пропитанные, тип 2</t>
        </is>
      </c>
      <c r="E140" s="147" t="inlineStr">
        <is>
          <t>шт</t>
        </is>
      </c>
      <c r="F140" s="91" t="n">
        <v>0.053902034346103</v>
      </c>
      <c r="G140" s="5" t="n">
        <v>68</v>
      </c>
      <c r="H140" s="5">
        <f>ROUND(F140*G140,2)</f>
        <v/>
      </c>
    </row>
    <row r="141">
      <c r="A141" s="88" t="n">
        <v>126</v>
      </c>
      <c r="B141" s="135" t="n"/>
      <c r="C141" s="86" t="inlineStr">
        <is>
          <t>01.3.01.03-0002</t>
        </is>
      </c>
      <c r="D141" s="146" t="inlineStr">
        <is>
          <t>Керосин для технических целей марок КТ-1, КТ-2</t>
        </is>
      </c>
      <c r="E141" s="147" t="inlineStr">
        <is>
          <t>т</t>
        </is>
      </c>
      <c r="F141" s="91" t="n">
        <v>0.0012783091149273</v>
      </c>
      <c r="G141" s="5" t="n">
        <v>2606.9</v>
      </c>
      <c r="H141" s="5">
        <f>ROUND(F141*G141,2)</f>
        <v/>
      </c>
    </row>
    <row r="142">
      <c r="A142" s="88" t="n">
        <v>127</v>
      </c>
      <c r="B142" s="135" t="n"/>
      <c r="C142" s="86" t="inlineStr">
        <is>
          <t>01.7.02.07-0011</t>
        </is>
      </c>
      <c r="D142" s="146" t="inlineStr">
        <is>
          <t>Прессшпан листовой, марки А</t>
        </is>
      </c>
      <c r="E142" s="147" t="inlineStr">
        <is>
          <t>кг</t>
        </is>
      </c>
      <c r="F142" s="91" t="n">
        <v>0.053262879788639</v>
      </c>
      <c r="G142" s="5" t="n">
        <v>47.57</v>
      </c>
      <c r="H142" s="5">
        <f>ROUND(F142*G142,2)</f>
        <v/>
      </c>
    </row>
    <row r="143">
      <c r="A143" s="88" t="n">
        <v>128</v>
      </c>
      <c r="B143" s="135" t="n"/>
      <c r="C143" s="86" t="inlineStr">
        <is>
          <t>01.2.01.02-0052</t>
        </is>
      </c>
      <c r="D143" s="146" t="inlineStr">
        <is>
          <t>Битумы нефтяные строительные марки: БН-70/30</t>
        </is>
      </c>
      <c r="E143" s="147" t="inlineStr">
        <is>
          <t>т</t>
        </is>
      </c>
      <c r="F143" s="91" t="n">
        <v>0.0014203434610304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135" t="n"/>
      <c r="C144" s="86" t="inlineStr">
        <is>
          <t>08.3.08.02-0052</t>
        </is>
      </c>
      <c r="D144" s="146" t="inlineStr">
        <is>
          <t>Сталь угловая равнополочная, марка стали: ВСт3кп2, размером 50x50x5 мм</t>
        </is>
      </c>
      <c r="E144" s="147" t="inlineStr">
        <is>
          <t>т</t>
        </is>
      </c>
      <c r="F144" s="91" t="n">
        <v>0.0003550858652576</v>
      </c>
      <c r="G144" s="5" t="n">
        <v>5763</v>
      </c>
      <c r="H144" s="5">
        <f>ROUND(F144*G144,2)</f>
        <v/>
      </c>
    </row>
    <row r="145">
      <c r="A145" s="88" t="n">
        <v>130</v>
      </c>
      <c r="B145" s="135" t="n"/>
      <c r="C145" s="86" t="inlineStr">
        <is>
          <t>14.5.09.02-0002</t>
        </is>
      </c>
      <c r="D145" s="146" t="inlineStr">
        <is>
          <t>Ксилол нефтяной марки А</t>
        </is>
      </c>
      <c r="E145" s="147" t="inlineStr">
        <is>
          <t>т</t>
        </is>
      </c>
      <c r="F145" s="91" t="n">
        <v>0.0002663143989432</v>
      </c>
      <c r="G145" s="5" t="n">
        <v>7640</v>
      </c>
      <c r="H145" s="5">
        <f>ROUND(F145*G145,2)</f>
        <v/>
      </c>
    </row>
    <row r="146">
      <c r="A146" s="88" t="n">
        <v>131</v>
      </c>
      <c r="B146" s="135" t="n"/>
      <c r="C146" s="86" t="inlineStr">
        <is>
          <t>01.7.20.08-0071</t>
        </is>
      </c>
      <c r="D146" s="146" t="inlineStr">
        <is>
          <t>Канаты пеньковые пропитанные</t>
        </is>
      </c>
      <c r="E146" s="147" t="inlineStr">
        <is>
          <t>т</t>
        </is>
      </c>
      <c r="F146" s="91" t="n">
        <v>5.3262879788639e-05</v>
      </c>
      <c r="G146" s="5" t="n">
        <v>37900</v>
      </c>
      <c r="H146" s="5">
        <f>ROUND(F146*G146,2)</f>
        <v/>
      </c>
    </row>
    <row r="147">
      <c r="A147" s="88" t="n">
        <v>132</v>
      </c>
      <c r="B147" s="135" t="n"/>
      <c r="C147" s="86" t="inlineStr">
        <is>
          <t>14.5.09.11-0101</t>
        </is>
      </c>
      <c r="D147" s="146" t="inlineStr">
        <is>
          <t>Уайт-спирит</t>
        </is>
      </c>
      <c r="E147" s="147" t="inlineStr">
        <is>
          <t>т</t>
        </is>
      </c>
      <c r="F147" s="91" t="n">
        <v>0.00023080581241744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135" t="n"/>
      <c r="C148" s="86" t="inlineStr">
        <is>
          <t>11.1.03.05-0085</t>
        </is>
      </c>
      <c r="D148" s="146" t="inlineStr">
        <is>
          <t>Доски необрезные хвойных пород длиной: 4-6,5 м, все ширины, толщиной 44 мм и более, III сорта</t>
        </is>
      </c>
      <c r="E148" s="147" t="inlineStr">
        <is>
          <t>м3</t>
        </is>
      </c>
      <c r="F148" s="91" t="n">
        <v>0.0021305151915456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135" t="n"/>
      <c r="C149" s="86" t="inlineStr">
        <is>
          <t>01.2.01.01-0019</t>
        </is>
      </c>
      <c r="D149" s="146" t="inlineStr">
        <is>
          <t>Битумы нефтяные дорожные марки: БНД-60/90, БНД 90/130</t>
        </is>
      </c>
      <c r="E149" s="147" t="inlineStr">
        <is>
          <t>т</t>
        </is>
      </c>
      <c r="F149" s="91" t="n">
        <v>0.00074568031704095</v>
      </c>
      <c r="G149" s="5" t="n">
        <v>1690</v>
      </c>
      <c r="H149" s="5">
        <f>ROUND(F149*G149,2)</f>
        <v/>
      </c>
    </row>
    <row r="150">
      <c r="A150" s="88" t="n">
        <v>135</v>
      </c>
      <c r="B150" s="135" t="n"/>
      <c r="C150" s="86" t="inlineStr">
        <is>
          <t>01.3.01.06-0023</t>
        </is>
      </c>
      <c r="D150" s="146" t="inlineStr">
        <is>
          <t>Смазка № 9</t>
        </is>
      </c>
      <c r="E150" s="147" t="inlineStr">
        <is>
          <t>т</t>
        </is>
      </c>
      <c r="F150" s="91" t="n">
        <v>5.3262879788639e-05</v>
      </c>
      <c r="G150" s="5" t="n">
        <v>20600</v>
      </c>
      <c r="H150" s="5">
        <f>ROUND(F150*G150,2)</f>
        <v/>
      </c>
    </row>
    <row r="151">
      <c r="A151" s="88" t="n">
        <v>136</v>
      </c>
      <c r="B151" s="135" t="n"/>
      <c r="C151" s="86" t="inlineStr">
        <is>
          <t>01.2.03.03-0043</t>
        </is>
      </c>
      <c r="D151" s="146" t="inlineStr">
        <is>
          <t>Мастика битумно-кукерсольная холодная</t>
        </is>
      </c>
      <c r="E151" s="147" t="inlineStr">
        <is>
          <t>т</t>
        </is>
      </c>
      <c r="F151" s="91" t="n">
        <v>0.00033733157199472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135" t="n"/>
      <c r="C152" s="86" t="inlineStr">
        <is>
          <t>01.7.11.07-0044</t>
        </is>
      </c>
      <c r="D152" s="146" t="inlineStr">
        <is>
          <t>Электроды диаметром: 5 мм Э42</t>
        </is>
      </c>
      <c r="E152" s="147" t="inlineStr">
        <is>
          <t>т</t>
        </is>
      </c>
      <c r="F152" s="91" t="n">
        <v>8.877146631439899e-05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135" t="n"/>
      <c r="C153" s="86" t="inlineStr">
        <is>
          <t>11.1.03.01-0077</t>
        </is>
      </c>
      <c r="D153" s="146" t="inlineStr">
        <is>
          <t>Бруски обрезные хвойных пород длиной: 4-6,5 м, шириной 75-150 мм, толщиной 40-75 мм, I сорта</t>
        </is>
      </c>
      <c r="E153" s="147" t="inlineStr">
        <is>
          <t>м3</t>
        </is>
      </c>
      <c r="F153" s="91" t="n">
        <v>0.00046161162483487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135" t="n"/>
      <c r="C154" s="86" t="inlineStr">
        <is>
          <t>01.7.20.08-0102</t>
        </is>
      </c>
      <c r="D154" s="146" t="inlineStr">
        <is>
          <t>Миткаль «Т-2» суровый (суровье)</t>
        </is>
      </c>
      <c r="E154" s="147" t="inlineStr">
        <is>
          <t>10 м</t>
        </is>
      </c>
      <c r="F154" s="91" t="n">
        <v>0.010652575957728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135" t="n"/>
      <c r="C155" s="86" t="inlineStr">
        <is>
          <t>01.1.02.10-0021</t>
        </is>
      </c>
      <c r="D155" s="146" t="inlineStr">
        <is>
          <t>Асбест хризотиловый марки: К-6-30</t>
        </is>
      </c>
      <c r="E155" s="147" t="inlineStr">
        <is>
          <t>т</t>
        </is>
      </c>
      <c r="F155" s="91" t="n">
        <v>0.00060364597093791</v>
      </c>
      <c r="G155" s="5" t="n">
        <v>1160</v>
      </c>
      <c r="H155" s="5">
        <f>ROUND(F155*G155,2)</f>
        <v/>
      </c>
    </row>
    <row r="156">
      <c r="A156" s="88" t="n">
        <v>141</v>
      </c>
      <c r="B156" s="135" t="n"/>
      <c r="C156" s="86" t="inlineStr">
        <is>
          <t>14.4.03.03-0002</t>
        </is>
      </c>
      <c r="D156" s="146" t="inlineStr">
        <is>
          <t>Лак битумный: БТ-123</t>
        </is>
      </c>
      <c r="E156" s="147" t="inlineStr">
        <is>
          <t>т</t>
        </is>
      </c>
      <c r="F156" s="91" t="n">
        <v>8.877146631439899e-05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135" t="n"/>
      <c r="C157" s="86" t="inlineStr">
        <is>
          <t>08.2.02.11-0007</t>
        </is>
      </c>
      <c r="D157" s="14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7" t="inlineStr">
        <is>
          <t>10 м</t>
        </is>
      </c>
      <c r="F157" s="91" t="n">
        <v>0.010439524438573</v>
      </c>
      <c r="G157" s="5" t="n">
        <v>50.24</v>
      </c>
      <c r="H157" s="5">
        <f>ROUND(F157*G157,2)</f>
        <v/>
      </c>
    </row>
    <row r="158">
      <c r="A158" s="88" t="n">
        <v>143</v>
      </c>
      <c r="B158" s="135" t="n"/>
      <c r="C158" s="86" t="inlineStr">
        <is>
          <t>01.7.11.07-0035</t>
        </is>
      </c>
      <c r="D158" s="146" t="inlineStr">
        <is>
          <t>Электроды диаметром: 4 мм Э46</t>
        </is>
      </c>
      <c r="E158" s="147" t="inlineStr">
        <is>
          <t>т</t>
        </is>
      </c>
      <c r="F158" s="91" t="n">
        <v>3.550858652576e-05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135" t="n"/>
      <c r="C159" s="86" t="inlineStr">
        <is>
          <t>03.2.01.01-0001</t>
        </is>
      </c>
      <c r="D159" s="146" t="inlineStr">
        <is>
          <t>Портландцемент общестроительного назначения бездобавочный, марки: 400</t>
        </is>
      </c>
      <c r="E159" s="147" t="inlineStr">
        <is>
          <t>т</t>
        </is>
      </c>
      <c r="F159" s="91" t="n">
        <v>0.00088771466314399</v>
      </c>
      <c r="G159" s="5" t="n">
        <v>412</v>
      </c>
      <c r="H159" s="5">
        <f>ROUND(F159*G159,2)</f>
        <v/>
      </c>
    </row>
    <row r="160">
      <c r="A160" s="88" t="n">
        <v>145</v>
      </c>
      <c r="B160" s="135" t="n"/>
      <c r="C160" s="86" t="inlineStr">
        <is>
          <t>01.7.07.08-0003</t>
        </is>
      </c>
      <c r="D160" s="146" t="inlineStr">
        <is>
          <t>Мыло твердое хозяйственное 72%</t>
        </is>
      </c>
      <c r="E160" s="147" t="inlineStr">
        <is>
          <t>шт</t>
        </is>
      </c>
      <c r="F160" s="91" t="n">
        <v>0.079432708058124</v>
      </c>
      <c r="G160" s="5" t="n">
        <v>4.5</v>
      </c>
      <c r="H160" s="5">
        <f>ROUND(F160*G160,2)</f>
        <v/>
      </c>
    </row>
    <row r="161">
      <c r="A161" s="88" t="n">
        <v>146</v>
      </c>
      <c r="B161" s="135" t="n"/>
      <c r="C161" s="86" t="inlineStr">
        <is>
          <t>01.3.01.01-0001</t>
        </is>
      </c>
      <c r="D161" s="146" t="inlineStr">
        <is>
          <t>Бензин авиационный Б-70</t>
        </is>
      </c>
      <c r="E161" s="147" t="inlineStr">
        <is>
          <t>т</t>
        </is>
      </c>
      <c r="F161" s="91" t="n">
        <v>7.1017173051519e-05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135" t="n"/>
      <c r="C162" s="86" t="inlineStr">
        <is>
          <t>01.3.01.06-0050</t>
        </is>
      </c>
      <c r="D162" s="146" t="inlineStr">
        <is>
          <t>Смазка универсальная тугоплавкая УТ (консталин жировой)</t>
        </is>
      </c>
      <c r="E162" s="147" t="inlineStr">
        <is>
          <t>т</t>
        </is>
      </c>
      <c r="F162" s="91" t="n">
        <v>1.775429326288e-05</v>
      </c>
      <c r="G162" s="5" t="n">
        <v>17500</v>
      </c>
      <c r="H162" s="5">
        <f>ROUND(F162*G162,2)</f>
        <v/>
      </c>
    </row>
    <row r="163">
      <c r="A163" s="88" t="n">
        <v>148</v>
      </c>
      <c r="B163" s="135" t="n"/>
      <c r="C163" s="86" t="inlineStr">
        <is>
          <t>01.7.15.06-0121</t>
        </is>
      </c>
      <c r="D163" s="146" t="inlineStr">
        <is>
          <t>Гвозди строительные с плоской головкой: 1,6x50 мм</t>
        </is>
      </c>
      <c r="E163" s="147" t="inlineStr">
        <is>
          <t>т</t>
        </is>
      </c>
      <c r="F163" s="91" t="n">
        <v>3.550858652576e-05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135" t="n"/>
      <c r="C164" s="86" t="inlineStr">
        <is>
          <t>14.1.02.01-0002</t>
        </is>
      </c>
      <c r="D164" s="146" t="inlineStr">
        <is>
          <t>Клей БМК-5к</t>
        </is>
      </c>
      <c r="E164" s="147" t="inlineStr">
        <is>
          <t>кг</t>
        </is>
      </c>
      <c r="F164" s="91" t="n">
        <v>0.010652575957728</v>
      </c>
      <c r="G164" s="5" t="n">
        <v>25.8</v>
      </c>
      <c r="H164" s="5">
        <f>ROUND(F164*G164,2)</f>
        <v/>
      </c>
    </row>
    <row r="165">
      <c r="A165" s="88" t="n">
        <v>150</v>
      </c>
      <c r="B165" s="135" t="n"/>
      <c r="C165" s="86" t="inlineStr">
        <is>
          <t>14.5.09.01-0001</t>
        </is>
      </c>
      <c r="D165" s="146" t="inlineStr">
        <is>
          <t>Ацетон технический, сорт I</t>
        </is>
      </c>
      <c r="E165" s="147" t="inlineStr">
        <is>
          <t>т</t>
        </is>
      </c>
      <c r="F165" s="91" t="n">
        <v>3.550858652576e-05</v>
      </c>
      <c r="G165" s="5" t="n">
        <v>7716.7</v>
      </c>
      <c r="H165" s="5">
        <f>ROUND(F165*G165,2)</f>
        <v/>
      </c>
    </row>
    <row r="166">
      <c r="A166" s="88" t="n">
        <v>151</v>
      </c>
      <c r="B166" s="135" t="n"/>
      <c r="C166" s="86" t="inlineStr">
        <is>
          <t>01.7.11.07-0045</t>
        </is>
      </c>
      <c r="D166" s="146" t="inlineStr">
        <is>
          <t>Электроды диаметром: 5 мм Э42А</t>
        </is>
      </c>
      <c r="E166" s="147" t="inlineStr">
        <is>
          <t>т</t>
        </is>
      </c>
      <c r="F166" s="91" t="n">
        <v>1.775429326288e-05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135" t="n"/>
      <c r="C167" s="86" t="inlineStr">
        <is>
          <t>02.2.05.04-0093</t>
        </is>
      </c>
      <c r="D167" s="146" t="inlineStr">
        <is>
          <t>Щебень из природного камня для строительных работ марка: 800, фракция 20-40 мм</t>
        </is>
      </c>
      <c r="E167" s="147" t="inlineStr">
        <is>
          <t>м3</t>
        </is>
      </c>
      <c r="F167" s="91" t="n">
        <v>0.0015801321003963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135" t="n"/>
      <c r="C168" s="86" t="inlineStr">
        <is>
          <t>11.1.03.01-0079</t>
        </is>
      </c>
      <c r="D168" s="146" t="inlineStr">
        <is>
          <t>Бруски обрезные хвойных пород длиной: 4-6,5 м, шириной 75-150 мм, толщиной 40-75 мм, III сорта</t>
        </is>
      </c>
      <c r="E168" s="147" t="inlineStr">
        <is>
          <t>м3</t>
        </is>
      </c>
      <c r="F168" s="91" t="n">
        <v>0.00012428005284016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135" t="n"/>
      <c r="C169" s="86" t="inlineStr">
        <is>
          <t>04.1.02.05-0007</t>
        </is>
      </c>
      <c r="D169" s="146" t="inlineStr">
        <is>
          <t>Бетон тяжелый, класс: В20 (М250)</t>
        </is>
      </c>
      <c r="E169" s="147" t="inlineStr">
        <is>
          <t>м3</t>
        </is>
      </c>
      <c r="F169" s="91" t="n">
        <v>0.00014203434610304</v>
      </c>
      <c r="G169" s="5" t="n">
        <v>665</v>
      </c>
      <c r="H169" s="5">
        <f>ROUND(F169*G169,2)</f>
        <v/>
      </c>
    </row>
    <row r="170">
      <c r="A170" s="88" t="n">
        <v>155</v>
      </c>
      <c r="B170" s="135" t="n"/>
      <c r="C170" s="86" t="inlineStr">
        <is>
          <t>01.7.20.08-0051</t>
        </is>
      </c>
      <c r="D170" s="146" t="inlineStr">
        <is>
          <t>Ветошь</t>
        </is>
      </c>
      <c r="E170" s="147" t="inlineStr">
        <is>
          <t>кг</t>
        </is>
      </c>
      <c r="F170" s="91" t="n">
        <v>0.041722589167768</v>
      </c>
      <c r="G170" s="5" t="n">
        <v>1.82</v>
      </c>
      <c r="H170" s="5">
        <f>ROUND(F170*G170,2)</f>
        <v/>
      </c>
    </row>
    <row r="171">
      <c r="A171" s="88" t="n">
        <v>156</v>
      </c>
      <c r="B171" s="135" t="n"/>
      <c r="C171" s="86" t="inlineStr">
        <is>
          <t>03.1.02.03-0015</t>
        </is>
      </c>
      <c r="D171" s="146" t="inlineStr">
        <is>
          <t>Известь строительная: негашеная хлорная, марки А</t>
        </is>
      </c>
      <c r="E171" s="147" t="inlineStr">
        <is>
          <t>кг</t>
        </is>
      </c>
      <c r="F171" s="91" t="n">
        <v>0.020168877146631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D20" sqref="D20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70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3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4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160кВА</t>
        </is>
      </c>
    </row>
    <row r="8">
      <c r="B8" s="145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7" t="inlineStr">
        <is>
          <t>Наименование</t>
        </is>
      </c>
      <c r="C10" s="147" t="inlineStr">
        <is>
          <t>Сметная стоимость в ценах на 01.01.2023
 (руб.)</t>
        </is>
      </c>
      <c r="D10" s="147" t="inlineStr">
        <is>
          <t>Удельный вес, 
(в СМР)</t>
        </is>
      </c>
      <c r="E10" s="147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5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13789.515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5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67" zoomScale="85" workbookViewId="0">
      <selection activeCell="E80" sqref="E80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64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3" t="inlineStr">
        <is>
          <t>Расчет стоимости СМР и оборудования</t>
        </is>
      </c>
    </row>
    <row r="5" ht="12.75" customFormat="1" customHeight="1" s="2">
      <c r="A5" s="143" t="n"/>
      <c r="B5" s="143" t="n"/>
      <c r="C5" s="33" t="n"/>
      <c r="D5" s="143" t="n"/>
      <c r="E5" s="143" t="n"/>
      <c r="F5" s="143" t="n"/>
      <c r="G5" s="143" t="n"/>
      <c r="H5" s="143" t="n"/>
      <c r="I5" s="143" t="n"/>
      <c r="J5" s="143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65" t="inlineStr">
        <is>
          <t>Ячейка двухобмоточного трансформатора масляного с учетом РПН Т6(10,15)/НН, мощность 160кВА</t>
        </is>
      </c>
    </row>
    <row r="7" ht="12.75" customFormat="1" customHeight="1" s="2">
      <c r="A7" s="165" t="inlineStr">
        <is>
          <t>Единица измерения  — 1 ячейка</t>
        </is>
      </c>
      <c r="I7" s="144" t="n"/>
      <c r="J7" s="144" t="n"/>
    </row>
    <row r="8" ht="13.7" customFormat="1" customHeight="1" s="2">
      <c r="A8" s="165" t="n"/>
    </row>
    <row r="9" ht="13.15" customFormat="1" customHeight="1" s="2"/>
    <row r="10" ht="27" customHeight="1">
      <c r="A10" s="147" t="inlineStr">
        <is>
          <t>№ пп.</t>
        </is>
      </c>
      <c r="B10" s="147" t="inlineStr">
        <is>
          <t>Код ресурса</t>
        </is>
      </c>
      <c r="C10" s="147" t="inlineStr">
        <is>
          <t>Наименование</t>
        </is>
      </c>
      <c r="D10" s="147" t="inlineStr">
        <is>
          <t>Ед. изм.</t>
        </is>
      </c>
      <c r="E10" s="147" t="inlineStr">
        <is>
          <t>Кол-во единиц по проектным данным</t>
        </is>
      </c>
      <c r="F10" s="147" t="inlineStr">
        <is>
          <t>Сметная стоимость в ценах на 01.01.2000 (руб.)</t>
        </is>
      </c>
      <c r="G10" s="179" t="n"/>
      <c r="H10" s="147" t="inlineStr">
        <is>
          <t>Удельный вес, %</t>
        </is>
      </c>
      <c r="I10" s="147" t="inlineStr">
        <is>
          <t>Сметная стоимость в ценах на 01.01.2023 (руб.)</t>
        </is>
      </c>
      <c r="J10" s="179" t="n"/>
      <c r="M10" s="4" t="n"/>
      <c r="N10" s="4" t="n"/>
    </row>
    <row r="11" ht="28.5" customHeight="1">
      <c r="A11" s="181" t="n"/>
      <c r="B11" s="181" t="n"/>
      <c r="C11" s="181" t="n"/>
      <c r="D11" s="181" t="n"/>
      <c r="E11" s="181" t="n"/>
      <c r="F11" s="147" t="inlineStr">
        <is>
          <t>на ед. изм.</t>
        </is>
      </c>
      <c r="G11" s="147" t="inlineStr">
        <is>
          <t>общая</t>
        </is>
      </c>
      <c r="H11" s="181" t="n"/>
      <c r="I11" s="147" t="inlineStr">
        <is>
          <t>на ед. изм.</t>
        </is>
      </c>
      <c r="J11" s="147" t="inlineStr">
        <is>
          <t>общая</t>
        </is>
      </c>
      <c r="M11" s="4" t="n"/>
      <c r="N11" s="4" t="n"/>
    </row>
    <row r="12">
      <c r="A12" s="147" t="n">
        <v>1</v>
      </c>
      <c r="B12" s="147" t="n">
        <v>2</v>
      </c>
      <c r="C12" s="147" t="n">
        <v>3</v>
      </c>
      <c r="D12" s="147" t="n">
        <v>4</v>
      </c>
      <c r="E12" s="147" t="n">
        <v>5</v>
      </c>
      <c r="F12" s="147" t="n">
        <v>6</v>
      </c>
      <c r="G12" s="147" t="n">
        <v>7</v>
      </c>
      <c r="H12" s="147" t="n">
        <v>8</v>
      </c>
      <c r="I12" s="168" t="n">
        <v>9</v>
      </c>
      <c r="J12" s="168" t="n">
        <v>10</v>
      </c>
      <c r="M12" s="4" t="n"/>
      <c r="N12" s="4" t="n"/>
    </row>
    <row r="13">
      <c r="A13" s="147" t="n"/>
      <c r="B13" s="151" t="inlineStr">
        <is>
          <t>Затраты труда рабочих-строителей</t>
        </is>
      </c>
      <c r="C13" s="178" t="n"/>
      <c r="D13" s="178" t="n"/>
      <c r="E13" s="178" t="n"/>
      <c r="F13" s="178" t="n"/>
      <c r="G13" s="178" t="n"/>
      <c r="H13" s="179" t="n"/>
      <c r="I13" s="38" t="n"/>
      <c r="J13" s="38" t="n"/>
    </row>
    <row r="14" ht="25.5" customHeight="1">
      <c r="A14" s="147" t="n">
        <v>1</v>
      </c>
      <c r="B14" s="103" t="inlineStr">
        <is>
          <t>1-3-2</t>
        </is>
      </c>
      <c r="C14" s="153" t="inlineStr">
        <is>
          <t>Затраты труда рабочих-строителей среднего разряда (3,2)</t>
        </is>
      </c>
      <c r="D14" s="154" t="inlineStr">
        <is>
          <t>чел.-ч.</t>
        </is>
      </c>
      <c r="E14" s="106" t="n">
        <v>385.85482740796</v>
      </c>
      <c r="F14" s="107" t="n">
        <v>8.74</v>
      </c>
      <c r="G14" s="107">
        <f>ROUND(E14*F14,2)</f>
        <v/>
      </c>
      <c r="H14" s="108">
        <f>G14/G15</f>
        <v/>
      </c>
      <c r="I14" s="107">
        <f>ФОТр.тек.!E13</f>
        <v/>
      </c>
      <c r="J14" s="5">
        <f>ROUND(I14*E14,2)</f>
        <v/>
      </c>
    </row>
    <row r="15" ht="25.5" customFormat="1" customHeight="1" s="4">
      <c r="A15" s="147" t="n"/>
      <c r="B15" s="154" t="n"/>
      <c r="C15" s="158" t="inlineStr">
        <is>
          <t>Итого по разделу "Затраты труда рабочих-строителей"</t>
        </is>
      </c>
      <c r="D15" s="154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57" t="n">
        <v>1</v>
      </c>
      <c r="I15" s="111" t="n"/>
      <c r="J15" s="5">
        <f>SUM(J14:J14)</f>
        <v/>
      </c>
    </row>
    <row r="16" ht="14.25" customFormat="1" customHeight="1" s="4">
      <c r="A16" s="147" t="n"/>
      <c r="B16" s="153" t="inlineStr">
        <is>
          <t>Затраты труда машинистов</t>
        </is>
      </c>
      <c r="C16" s="178" t="n"/>
      <c r="D16" s="178" t="n"/>
      <c r="E16" s="178" t="n"/>
      <c r="F16" s="178" t="n"/>
      <c r="G16" s="178" t="n"/>
      <c r="H16" s="179" t="n"/>
      <c r="I16" s="111" t="n"/>
      <c r="J16" s="38" t="n"/>
    </row>
    <row r="17" ht="14.25" customFormat="1" customHeight="1" s="4">
      <c r="A17" s="147" t="n">
        <v>2</v>
      </c>
      <c r="B17" s="154" t="n">
        <v>2</v>
      </c>
      <c r="C17" s="153" t="inlineStr">
        <is>
          <t>Затраты труда машинистов</t>
        </is>
      </c>
      <c r="D17" s="154" t="inlineStr">
        <is>
          <t>чел.-ч.</t>
        </is>
      </c>
      <c r="E17" s="106" t="n">
        <v>39.176623513871</v>
      </c>
      <c r="F17" s="107" t="n">
        <v>12.24</v>
      </c>
      <c r="G17" s="107">
        <f>ROUND(E17*F17,2)</f>
        <v/>
      </c>
      <c r="H17" s="157" t="n">
        <v>1</v>
      </c>
      <c r="I17" s="107">
        <f>ROUND(F17*'Прил. 10'!$D$11,2)</f>
        <v/>
      </c>
      <c r="J17" s="5">
        <f>ROUND(I17*E17,2)</f>
        <v/>
      </c>
    </row>
    <row r="18" ht="14.25" customFormat="1" customHeight="1" s="4">
      <c r="A18" s="147" t="n"/>
      <c r="B18" s="158" t="inlineStr">
        <is>
          <t>Машины и механизмы</t>
        </is>
      </c>
      <c r="C18" s="178" t="n"/>
      <c r="D18" s="178" t="n"/>
      <c r="E18" s="178" t="n"/>
      <c r="F18" s="178" t="n"/>
      <c r="G18" s="178" t="n"/>
      <c r="H18" s="179" t="n"/>
      <c r="I18" s="111" t="n"/>
      <c r="J18" s="38" t="n"/>
    </row>
    <row r="19" ht="14.25" customFormat="1" customHeight="1" s="4">
      <c r="A19" s="147" t="n"/>
      <c r="B19" s="153" t="inlineStr">
        <is>
          <t>Основные машины и механизмы</t>
        </is>
      </c>
      <c r="C19" s="178" t="n"/>
      <c r="D19" s="178" t="n"/>
      <c r="E19" s="178" t="n"/>
      <c r="F19" s="178" t="n"/>
      <c r="G19" s="178" t="n"/>
      <c r="H19" s="179" t="n"/>
      <c r="I19" s="111" t="n"/>
      <c r="J19" s="38" t="n"/>
    </row>
    <row r="20" ht="25.5" customFormat="1" customHeight="1" s="4">
      <c r="A20" s="147" t="n">
        <v>3</v>
      </c>
      <c r="B20" s="103" t="inlineStr">
        <is>
          <t>91.05.05-014</t>
        </is>
      </c>
      <c r="C20" s="153" t="inlineStr">
        <is>
          <t>Краны на автомобильном ходу, грузоподъемность 10 т</t>
        </is>
      </c>
      <c r="D20" s="154" t="inlineStr">
        <is>
          <t>маш.час</t>
        </is>
      </c>
      <c r="E20" s="112" t="n">
        <v>15.416052840159</v>
      </c>
      <c r="F20" s="156" t="n">
        <v>111.99</v>
      </c>
      <c r="G20" s="107">
        <f>ROUND(E20*F20,2)</f>
        <v/>
      </c>
      <c r="H20" s="108">
        <f>G20/$G$76</f>
        <v/>
      </c>
      <c r="I20" s="107">
        <f>ROUND(F20*'Прил. 10'!$D$12,2)</f>
        <v/>
      </c>
      <c r="J20" s="5">
        <f>ROUND(I20*E20,2)</f>
        <v/>
      </c>
    </row>
    <row r="21" ht="51" customFormat="1" customHeight="1" s="4">
      <c r="A21" s="147" t="n">
        <v>4</v>
      </c>
      <c r="B21" s="86" t="inlineStr">
        <is>
          <t>91.18.01-007</t>
        </is>
      </c>
      <c r="C21" s="14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7" t="inlineStr">
        <is>
          <t>маш.час</t>
        </is>
      </c>
      <c r="E21" s="91" t="n">
        <v>6.8709114927345</v>
      </c>
      <c r="F21" s="149" t="n">
        <v>90</v>
      </c>
      <c r="G21" s="5">
        <f>ROUND(E21*F21,2)</f>
        <v/>
      </c>
      <c r="H21" s="150">
        <f>G21/$G$76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7" t="n">
        <v>5</v>
      </c>
      <c r="B22" s="86" t="inlineStr">
        <is>
          <t>91.19.08-004</t>
        </is>
      </c>
      <c r="C22" s="146" t="inlineStr">
        <is>
          <t>Насосы, мощность 4 кВт</t>
        </is>
      </c>
      <c r="D22" s="147" t="inlineStr">
        <is>
          <t>маш.час</t>
        </is>
      </c>
      <c r="E22" s="91" t="n">
        <v>103.8324332893</v>
      </c>
      <c r="F22" s="149" t="n">
        <v>2.96</v>
      </c>
      <c r="G22" s="5">
        <f>ROUND(E22*F22,2)</f>
        <v/>
      </c>
      <c r="H22" s="150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7" t="n">
        <v>6</v>
      </c>
      <c r="B23" s="86" t="inlineStr">
        <is>
          <t>91.05.06-007</t>
        </is>
      </c>
      <c r="C23" s="146" t="inlineStr">
        <is>
          <t>Краны на гусеничном ходу, грузоподъемность 25 т</t>
        </is>
      </c>
      <c r="D23" s="147" t="inlineStr">
        <is>
          <t>маш.час</t>
        </is>
      </c>
      <c r="E23" s="91" t="n">
        <v>2.0328665785997</v>
      </c>
      <c r="F23" s="149" t="n">
        <v>120.04</v>
      </c>
      <c r="G23" s="5">
        <f>ROUND(E23*F23,2)</f>
        <v/>
      </c>
      <c r="H23" s="150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47" t="n">
        <v>7</v>
      </c>
      <c r="B24" s="86" t="inlineStr">
        <is>
          <t>91.05.06-012</t>
        </is>
      </c>
      <c r="C24" s="146" t="inlineStr">
        <is>
          <t>Краны на гусеничном ходу, грузоподъемность до 16 т</t>
        </is>
      </c>
      <c r="D24" s="147" t="inlineStr">
        <is>
          <t>маш.час</t>
        </is>
      </c>
      <c r="E24" s="91" t="n">
        <v>2.3346895640687</v>
      </c>
      <c r="F24" s="149" t="n">
        <v>96.89</v>
      </c>
      <c r="G24" s="5">
        <f>ROUND(E24*F24,2)</f>
        <v/>
      </c>
      <c r="H24" s="150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7" t="n">
        <v>8</v>
      </c>
      <c r="B25" s="86" t="inlineStr">
        <is>
          <t>91.14.02-001</t>
        </is>
      </c>
      <c r="C25" s="146" t="inlineStr">
        <is>
          <t>Автомобили бортовые, грузоподъемность: до 5 т</t>
        </is>
      </c>
      <c r="D25" s="147" t="inlineStr">
        <is>
          <t>маш.час</t>
        </is>
      </c>
      <c r="E25" s="91" t="n">
        <v>2.6063302509908</v>
      </c>
      <c r="F25" s="149" t="n">
        <v>65.70999999999999</v>
      </c>
      <c r="G25" s="5">
        <f>ROUND(E25*F25,2)</f>
        <v/>
      </c>
      <c r="H25" s="150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7" t="n">
        <v>9</v>
      </c>
      <c r="B26" s="86" t="inlineStr">
        <is>
          <t>91.21.18-011</t>
        </is>
      </c>
      <c r="C26" s="146" t="inlineStr">
        <is>
          <t>Маслоподогреватель</t>
        </is>
      </c>
      <c r="D26" s="147" t="inlineStr">
        <is>
          <t>маш.час</t>
        </is>
      </c>
      <c r="E26" s="91" t="n">
        <v>3.2951968295905</v>
      </c>
      <c r="F26" s="149" t="n">
        <v>38.87</v>
      </c>
      <c r="G26" s="5">
        <f>ROUND(E26*F26,2)</f>
        <v/>
      </c>
      <c r="H26" s="150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7" t="n">
        <v>10</v>
      </c>
      <c r="B27" s="86" t="inlineStr">
        <is>
          <t>91.01.05-085</t>
        </is>
      </c>
      <c r="C27" s="146" t="inlineStr">
        <is>
          <t>Экскаваторы одноковшовые дизельные на гусеничном ходу, емкость ковша 0,5 м3</t>
        </is>
      </c>
      <c r="D27" s="147" t="inlineStr">
        <is>
          <t>маш.час</t>
        </is>
      </c>
      <c r="E27" s="91" t="n">
        <v>1.1256221928666</v>
      </c>
      <c r="F27" s="149" t="n">
        <v>100</v>
      </c>
      <c r="G27" s="5">
        <f>ROUND(E27*F27,2)</f>
        <v/>
      </c>
      <c r="H27" s="150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7" t="n"/>
      <c r="B28" s="97" t="n"/>
      <c r="C28" s="98" t="inlineStr">
        <is>
          <t>Итого основные машины и механизмы</t>
        </is>
      </c>
      <c r="D28" s="147" t="n"/>
      <c r="E28" s="91" t="n"/>
      <c r="F28" s="174" t="n"/>
      <c r="G28" s="5">
        <f>SUM(G20:G27)</f>
        <v/>
      </c>
      <c r="H28" s="150">
        <f>G28/G76</f>
        <v/>
      </c>
      <c r="I28" s="5" t="n"/>
      <c r="J28" s="5">
        <f>SUM(J20:J27)</f>
        <v/>
      </c>
    </row>
    <row r="29" outlineLevel="1" ht="38.25" customFormat="1" customHeight="1" s="4">
      <c r="A29" s="147" t="n">
        <v>11</v>
      </c>
      <c r="B29" s="86" t="inlineStr">
        <is>
          <t>91.01.05-106</t>
        </is>
      </c>
      <c r="C29" s="146" t="inlineStr">
        <is>
          <t>Экскаваторы одноковшовые дизельные на пневмоколесном ходу, емкость ковша 0,25 м3</t>
        </is>
      </c>
      <c r="D29" s="147" t="inlineStr">
        <is>
          <t>маш.час</t>
        </is>
      </c>
      <c r="E29" s="91" t="n">
        <v>1.4913606340819</v>
      </c>
      <c r="F29" s="149" t="n">
        <v>70.01000000000001</v>
      </c>
      <c r="G29" s="5">
        <f>ROUND(E29*F29,2)</f>
        <v/>
      </c>
      <c r="H29" s="150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7" t="n">
        <v>12</v>
      </c>
      <c r="B30" s="86" t="inlineStr">
        <is>
          <t>91.06.05-057</t>
        </is>
      </c>
      <c r="C30" s="146" t="inlineStr">
        <is>
          <t>Погрузчики одноковшовые универсальные фронтальные пневмоколесные, грузоподъемность 3 т</t>
        </is>
      </c>
      <c r="D30" s="147" t="inlineStr">
        <is>
          <t>маш.час</t>
        </is>
      </c>
      <c r="E30" s="91" t="n">
        <v>0.92322324966975</v>
      </c>
      <c r="F30" s="149" t="n">
        <v>90.40000000000001</v>
      </c>
      <c r="G30" s="5">
        <f>ROUND(E30*F30,2)</f>
        <v/>
      </c>
      <c r="H30" s="150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7" t="n">
        <v>13</v>
      </c>
      <c r="B31" s="86" t="inlineStr">
        <is>
          <t>91.05.14-025</t>
        </is>
      </c>
      <c r="C31" s="146" t="inlineStr">
        <is>
          <t>Краны переносные 1 т</t>
        </is>
      </c>
      <c r="D31" s="147" t="inlineStr">
        <is>
          <t>маш.час</t>
        </is>
      </c>
      <c r="E31" s="91" t="n">
        <v>2.5903513870542</v>
      </c>
      <c r="F31" s="149" t="n">
        <v>27.2</v>
      </c>
      <c r="G31" s="5">
        <f>ROUND(E31*F31,2)</f>
        <v/>
      </c>
      <c r="H31" s="150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7" t="n">
        <v>14</v>
      </c>
      <c r="B32" s="86" t="inlineStr">
        <is>
          <t>91.01.01-034</t>
        </is>
      </c>
      <c r="C32" s="146" t="inlineStr">
        <is>
          <t>Бульдозеры, мощность 59 кВт (80 л.с.)</t>
        </is>
      </c>
      <c r="D32" s="147" t="inlineStr">
        <is>
          <t>маш.час</t>
        </is>
      </c>
      <c r="E32" s="91" t="n">
        <v>1.1753342140026</v>
      </c>
      <c r="F32" s="149" t="n">
        <v>59.47</v>
      </c>
      <c r="G32" s="5">
        <f>ROUND(E32*F32,2)</f>
        <v/>
      </c>
      <c r="H32" s="150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7" t="n">
        <v>15</v>
      </c>
      <c r="B33" s="86" t="inlineStr">
        <is>
          <t>91.15.02-024</t>
        </is>
      </c>
      <c r="C33" s="146" t="inlineStr">
        <is>
          <t>Тракторы на гусеничном ходу, мощность 79 кВт (108 л.с.)</t>
        </is>
      </c>
      <c r="D33" s="147" t="inlineStr">
        <is>
          <t>маш.час</t>
        </is>
      </c>
      <c r="E33" s="91" t="n">
        <v>0.42610303830912</v>
      </c>
      <c r="F33" s="149" t="n">
        <v>83.09999999999999</v>
      </c>
      <c r="G33" s="5">
        <f>ROUND(E33*F33,2)</f>
        <v/>
      </c>
      <c r="H33" s="150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7" t="n">
        <v>16</v>
      </c>
      <c r="B34" s="86" t="inlineStr">
        <is>
          <t>91.06.09-061</t>
        </is>
      </c>
      <c r="C34" s="146" t="inlineStr">
        <is>
          <t>Подмости самоходные высотой подъема: 12 м</t>
        </is>
      </c>
      <c r="D34" s="147" t="inlineStr">
        <is>
          <t>маш.час</t>
        </is>
      </c>
      <c r="E34" s="91" t="n">
        <v>0.6356036988111</v>
      </c>
      <c r="F34" s="149" t="n">
        <v>35.3</v>
      </c>
      <c r="G34" s="5">
        <f>ROUND(E34*F34,2)</f>
        <v/>
      </c>
      <c r="H34" s="150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7" t="n">
        <v>17</v>
      </c>
      <c r="B35" s="86" t="inlineStr">
        <is>
          <t>91.06.06-042</t>
        </is>
      </c>
      <c r="C35" s="146" t="inlineStr">
        <is>
          <t>Подъемники гидравлические высотой подъема: 10 м</t>
        </is>
      </c>
      <c r="D35" s="147" t="inlineStr">
        <is>
          <t>маш.час</t>
        </is>
      </c>
      <c r="E35" s="91" t="n">
        <v>0.73147688243065</v>
      </c>
      <c r="F35" s="149" t="n">
        <v>29.6</v>
      </c>
      <c r="G35" s="5">
        <f>ROUND(E35*F35,2)</f>
        <v/>
      </c>
      <c r="H35" s="150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7" t="n">
        <v>18</v>
      </c>
      <c r="B36" s="86" t="inlineStr">
        <is>
          <t>91.05.01-017</t>
        </is>
      </c>
      <c r="C36" s="146" t="inlineStr">
        <is>
          <t>Краны башенные, грузоподъемность 8 т</t>
        </is>
      </c>
      <c r="D36" s="147" t="inlineStr">
        <is>
          <t>маш.час</t>
        </is>
      </c>
      <c r="E36" s="91" t="n">
        <v>0.24323381770145</v>
      </c>
      <c r="F36" s="149" t="n">
        <v>86.40000000000001</v>
      </c>
      <c r="G36" s="5">
        <f>ROUND(E36*F36,2)</f>
        <v/>
      </c>
      <c r="H36" s="150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7" t="n">
        <v>19</v>
      </c>
      <c r="B37" s="86" t="inlineStr">
        <is>
          <t>91.17.04-171</t>
        </is>
      </c>
      <c r="C37" s="146" t="inlineStr">
        <is>
          <t>Преобразователи сварочные номинальным сварочным током 315-500 А</t>
        </is>
      </c>
      <c r="D37" s="147" t="inlineStr">
        <is>
          <t>маш.час</t>
        </is>
      </c>
      <c r="E37" s="91" t="n">
        <v>1.5446235138705</v>
      </c>
      <c r="F37" s="149" t="n">
        <v>12.31</v>
      </c>
      <c r="G37" s="5">
        <f>ROUND(E37*F37,2)</f>
        <v/>
      </c>
      <c r="H37" s="150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7" t="n">
        <v>20</v>
      </c>
      <c r="B38" s="86" t="inlineStr">
        <is>
          <t>91.17.04-233</t>
        </is>
      </c>
      <c r="C38" s="146" t="inlineStr">
        <is>
          <t>Установки для сварки: ручной дуговой (постоянного тока)</t>
        </is>
      </c>
      <c r="D38" s="147" t="inlineStr">
        <is>
          <t>маш.час</t>
        </is>
      </c>
      <c r="E38" s="91" t="n">
        <v>1.8109379128137</v>
      </c>
      <c r="F38" s="149" t="n">
        <v>8.1</v>
      </c>
      <c r="G38" s="5">
        <f>ROUND(E38*F38,2)</f>
        <v/>
      </c>
      <c r="H38" s="150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7" t="n">
        <v>21</v>
      </c>
      <c r="B39" s="86" t="inlineStr">
        <is>
          <t>91.15.03-014</t>
        </is>
      </c>
      <c r="C39" s="146" t="inlineStr">
        <is>
          <t>Тракторы на пневмоколесном ходу, мощность 59 кВт (80 л.с.)</t>
        </is>
      </c>
      <c r="D39" s="147" t="inlineStr">
        <is>
          <t>маш.час</t>
        </is>
      </c>
      <c r="E39" s="91" t="n">
        <v>0.16689035667107</v>
      </c>
      <c r="F39" s="149" t="n">
        <v>74.61</v>
      </c>
      <c r="G39" s="5">
        <f>ROUND(E39*F39,2)</f>
        <v/>
      </c>
      <c r="H39" s="150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7" t="n">
        <v>22</v>
      </c>
      <c r="B40" s="86" t="inlineStr">
        <is>
          <t>91.08.04-021</t>
        </is>
      </c>
      <c r="C40" s="146" t="inlineStr">
        <is>
          <t>Котлы битумные: передвижные 400 л</t>
        </is>
      </c>
      <c r="D40" s="147" t="inlineStr">
        <is>
          <t>маш.час</t>
        </is>
      </c>
      <c r="E40" s="91" t="n">
        <v>0.4136750330251</v>
      </c>
      <c r="F40" s="149" t="n">
        <v>30</v>
      </c>
      <c r="G40" s="5">
        <f>ROUND(E40*F40,2)</f>
        <v/>
      </c>
      <c r="H40" s="150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7" t="n">
        <v>23</v>
      </c>
      <c r="B41" s="86" t="inlineStr">
        <is>
          <t>91.21.22-438</t>
        </is>
      </c>
      <c r="C41" s="146" t="inlineStr">
        <is>
          <t>Установка: передвижная цеолитовая</t>
        </is>
      </c>
      <c r="D41" s="147" t="inlineStr">
        <is>
          <t>маш.час</t>
        </is>
      </c>
      <c r="E41" s="91" t="n">
        <v>0.2663143989432</v>
      </c>
      <c r="F41" s="149" t="n">
        <v>38.65</v>
      </c>
      <c r="G41" s="5">
        <f>ROUND(E41*F41,2)</f>
        <v/>
      </c>
      <c r="H41" s="150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7" t="n">
        <v>24</v>
      </c>
      <c r="B42" s="86" t="inlineStr">
        <is>
          <t>91.06.01-003</t>
        </is>
      </c>
      <c r="C42" s="146" t="inlineStr">
        <is>
          <t>Домкраты гидравлические, грузоподъемность 63-100 т</t>
        </is>
      </c>
      <c r="D42" s="147" t="inlineStr">
        <is>
          <t>маш.час</t>
        </is>
      </c>
      <c r="E42" s="91" t="n">
        <v>9.335207397622201</v>
      </c>
      <c r="F42" s="149" t="n">
        <v>0.9</v>
      </c>
      <c r="G42" s="5">
        <f>ROUND(E42*F42,2)</f>
        <v/>
      </c>
      <c r="H42" s="150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7" t="n">
        <v>25</v>
      </c>
      <c r="B43" s="86" t="inlineStr">
        <is>
          <t>91.08.09-023</t>
        </is>
      </c>
      <c r="C43" s="146" t="inlineStr">
        <is>
          <t>Трамбовки пневматические при работе от: передвижных компрессорных станций</t>
        </is>
      </c>
      <c r="D43" s="147" t="inlineStr">
        <is>
          <t>маш.час</t>
        </is>
      </c>
      <c r="E43" s="91" t="n">
        <v>15.263365918098</v>
      </c>
      <c r="F43" s="149" t="n">
        <v>0.55</v>
      </c>
      <c r="G43" s="5">
        <f>ROUND(E43*F43,2)</f>
        <v/>
      </c>
      <c r="H43" s="150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7" t="n">
        <v>26</v>
      </c>
      <c r="B44" s="86" t="inlineStr">
        <is>
          <t>91.01.01-035</t>
        </is>
      </c>
      <c r="C44" s="146" t="inlineStr">
        <is>
          <t>Бульдозеры, мощность 79 кВт (108 л.с.)</t>
        </is>
      </c>
      <c r="D44" s="147" t="inlineStr">
        <is>
          <t>маш.час</t>
        </is>
      </c>
      <c r="E44" s="91" t="n">
        <v>0.09587318361955099</v>
      </c>
      <c r="F44" s="149" t="n">
        <v>79.06999999999999</v>
      </c>
      <c r="G44" s="5">
        <f>ROUND(E44*F44,2)</f>
        <v/>
      </c>
      <c r="H44" s="150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7" t="n">
        <v>27</v>
      </c>
      <c r="B45" s="86" t="inlineStr">
        <is>
          <t>91.17.04-011</t>
        </is>
      </c>
      <c r="C45" s="146" t="inlineStr">
        <is>
          <t>Автоматы сварочные номинальным сварочным током 450-1250 А</t>
        </is>
      </c>
      <c r="D45" s="147" t="inlineStr">
        <is>
          <t>маш.час</t>
        </is>
      </c>
      <c r="E45" s="91" t="n">
        <v>0.18464464993395</v>
      </c>
      <c r="F45" s="149" t="n">
        <v>39.49</v>
      </c>
      <c r="G45" s="5">
        <f>ROUND(E45*F45,2)</f>
        <v/>
      </c>
      <c r="H45" s="150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7" t="n">
        <v>28</v>
      </c>
      <c r="B46" s="86" t="inlineStr">
        <is>
          <t>91.06.05-011</t>
        </is>
      </c>
      <c r="C46" s="146" t="inlineStr">
        <is>
          <t>Погрузчик, грузоподъемность 5 т</t>
        </is>
      </c>
      <c r="D46" s="147" t="inlineStr">
        <is>
          <t>маш.час</t>
        </is>
      </c>
      <c r="E46" s="91" t="n">
        <v>0.079894319682959</v>
      </c>
      <c r="F46" s="149" t="n">
        <v>89.98999999999999</v>
      </c>
      <c r="G46" s="5">
        <f>ROUND(E46*F46,2)</f>
        <v/>
      </c>
      <c r="H46" s="150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7" t="n">
        <v>29</v>
      </c>
      <c r="B47" s="86" t="inlineStr">
        <is>
          <t>91.21.01-012</t>
        </is>
      </c>
      <c r="C47" s="146" t="inlineStr">
        <is>
          <t>Агрегаты окрасочные высокого давления для окраски поверхностей конструкций, мощность 1 кВт</t>
        </is>
      </c>
      <c r="D47" s="147" t="inlineStr">
        <is>
          <t>маш.час</t>
        </is>
      </c>
      <c r="E47" s="91" t="n">
        <v>0.90546895640687</v>
      </c>
      <c r="F47" s="149" t="n">
        <v>6.82</v>
      </c>
      <c r="G47" s="5">
        <f>ROUND(E47*F47,2)</f>
        <v/>
      </c>
      <c r="H47" s="150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7" t="n">
        <v>30</v>
      </c>
      <c r="B48" s="86" t="inlineStr">
        <is>
          <t>91.19.10-031</t>
        </is>
      </c>
      <c r="C48" s="146" t="inlineStr">
        <is>
          <t>Станция насосная для привода гидродомкратов</t>
        </is>
      </c>
      <c r="D48" s="147" t="inlineStr">
        <is>
          <t>маш.час</t>
        </is>
      </c>
      <c r="E48" s="91" t="n">
        <v>2.2654478203435</v>
      </c>
      <c r="F48" s="149" t="n">
        <v>1.82</v>
      </c>
      <c r="G48" s="5">
        <f>ROUND(E48*F48,2)</f>
        <v/>
      </c>
      <c r="H48" s="150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7" t="n">
        <v>31</v>
      </c>
      <c r="B49" s="86" t="inlineStr">
        <is>
          <t>91.10.09-011</t>
        </is>
      </c>
      <c r="C49" s="14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7" t="inlineStr">
        <is>
          <t>маш.час</t>
        </is>
      </c>
      <c r="E49" s="91" t="n">
        <v>0.12250462351387</v>
      </c>
      <c r="F49" s="149" t="n">
        <v>29.67</v>
      </c>
      <c r="G49" s="5">
        <f>ROUND(E49*F49,2)</f>
        <v/>
      </c>
      <c r="H49" s="150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7" t="n">
        <v>32</v>
      </c>
      <c r="B50" s="86" t="inlineStr">
        <is>
          <t>91.21.18-051</t>
        </is>
      </c>
      <c r="C50" s="146" t="inlineStr">
        <is>
          <t>Шкаф сушильный</t>
        </is>
      </c>
      <c r="D50" s="147" t="inlineStr">
        <is>
          <t>маш.час</t>
        </is>
      </c>
      <c r="E50" s="91" t="n">
        <v>1.2356988110964</v>
      </c>
      <c r="F50" s="149" t="n">
        <v>2.67</v>
      </c>
      <c r="G50" s="5">
        <f>ROUND(E50*F50,2)</f>
        <v/>
      </c>
      <c r="H50" s="150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7" t="n">
        <v>33</v>
      </c>
      <c r="B51" s="86" t="inlineStr">
        <is>
          <t>91.21.10-002</t>
        </is>
      </c>
      <c r="C51" s="146" t="inlineStr">
        <is>
          <t>Молотки отбойные пневматические при работе от передвижных компрессоров</t>
        </is>
      </c>
      <c r="D51" s="147" t="inlineStr">
        <is>
          <t>маш.час</t>
        </is>
      </c>
      <c r="E51" s="91" t="n">
        <v>2.7359365918098</v>
      </c>
      <c r="F51" s="149" t="n">
        <v>1.2</v>
      </c>
      <c r="G51" s="5">
        <f>ROUND(E51*F51,2)</f>
        <v/>
      </c>
      <c r="H51" s="150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7" t="n">
        <v>34</v>
      </c>
      <c r="B52" s="86" t="inlineStr">
        <is>
          <t>91.07.08-024</t>
        </is>
      </c>
      <c r="C52" s="146" t="inlineStr">
        <is>
          <t>Растворосмесители передвижные: 65 л</t>
        </is>
      </c>
      <c r="D52" s="147" t="inlineStr">
        <is>
          <t>маш.час</t>
        </is>
      </c>
      <c r="E52" s="91" t="n">
        <v>0.14913606340819</v>
      </c>
      <c r="F52" s="149" t="n">
        <v>12.39</v>
      </c>
      <c r="G52" s="5">
        <f>ROUND(E52*F52,2)</f>
        <v/>
      </c>
      <c r="H52" s="150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7" t="n">
        <v>35</v>
      </c>
      <c r="B53" s="86" t="inlineStr">
        <is>
          <t>91.17.04-036</t>
        </is>
      </c>
      <c r="C53" s="146" t="inlineStr">
        <is>
          <t>Агрегаты сварочные передвижные номинальным сварочным током 250-400 А: с дизельным двигателем</t>
        </is>
      </c>
      <c r="D53" s="147" t="inlineStr">
        <is>
          <t>маш.час</t>
        </is>
      </c>
      <c r="E53" s="91" t="n">
        <v>0.09587318361955099</v>
      </c>
      <c r="F53" s="149" t="n">
        <v>14</v>
      </c>
      <c r="G53" s="5">
        <f>ROUND(E53*F53,2)</f>
        <v/>
      </c>
      <c r="H53" s="150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7" t="n">
        <v>36</v>
      </c>
      <c r="B54" s="86" t="inlineStr">
        <is>
          <t>91.08.03-016</t>
        </is>
      </c>
      <c r="C54" s="146" t="inlineStr">
        <is>
          <t>Катки дорожные самоходные гладкие, масса 8 т</t>
        </is>
      </c>
      <c r="D54" s="147" t="inlineStr">
        <is>
          <t>маш.час</t>
        </is>
      </c>
      <c r="E54" s="91" t="n">
        <v>0.01775429326288</v>
      </c>
      <c r="F54" s="149" t="n">
        <v>75</v>
      </c>
      <c r="G54" s="5">
        <f>ROUND(E54*F54,2)</f>
        <v/>
      </c>
      <c r="H54" s="150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7" t="n">
        <v>37</v>
      </c>
      <c r="B55" s="86" t="inlineStr">
        <is>
          <t>91.06.03-062</t>
        </is>
      </c>
      <c r="C55" s="146" t="inlineStr">
        <is>
          <t>Лебедки электрические тяговым усилием: до 31,39 кН (3,2 т)</t>
        </is>
      </c>
      <c r="D55" s="147" t="inlineStr">
        <is>
          <t>маш.час</t>
        </is>
      </c>
      <c r="E55" s="91" t="n">
        <v>0.16333949801849</v>
      </c>
      <c r="F55" s="149" t="n">
        <v>6.9</v>
      </c>
      <c r="G55" s="5">
        <f>ROUND(E55*F55,2)</f>
        <v/>
      </c>
      <c r="H55" s="150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7" t="n">
        <v>38</v>
      </c>
      <c r="B56" s="86" t="inlineStr">
        <is>
          <t>91.05.02-005</t>
        </is>
      </c>
      <c r="C56" s="146" t="inlineStr">
        <is>
          <t>Краны козловые, грузоподъемность 32 т</t>
        </is>
      </c>
      <c r="D56" s="147" t="inlineStr">
        <is>
          <t>маш.час</t>
        </is>
      </c>
      <c r="E56" s="91" t="n">
        <v>0.008877146631439899</v>
      </c>
      <c r="F56" s="149" t="n">
        <v>120.24</v>
      </c>
      <c r="G56" s="5">
        <f>ROUND(E56*F56,2)</f>
        <v/>
      </c>
      <c r="H56" s="150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7" t="n">
        <v>39</v>
      </c>
      <c r="B57" s="86" t="inlineStr">
        <is>
          <t>91.17.04-042</t>
        </is>
      </c>
      <c r="C57" s="146" t="inlineStr">
        <is>
          <t>Аппарат для газовой сварки и резки</t>
        </is>
      </c>
      <c r="D57" s="147" t="inlineStr">
        <is>
          <t>маш.час</t>
        </is>
      </c>
      <c r="E57" s="91" t="n">
        <v>0.74923117569353</v>
      </c>
      <c r="F57" s="149" t="n">
        <v>1.2</v>
      </c>
      <c r="G57" s="5">
        <f>ROUND(E57*F57,2)</f>
        <v/>
      </c>
      <c r="H57" s="150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7" t="n">
        <v>40</v>
      </c>
      <c r="B58" s="86" t="inlineStr">
        <is>
          <t>91.13.01-038</t>
        </is>
      </c>
      <c r="C58" s="146" t="inlineStr">
        <is>
          <t>Машины поливомоечные 6000 л</t>
        </is>
      </c>
      <c r="D58" s="147" t="inlineStr">
        <is>
          <t>маш.час</t>
        </is>
      </c>
      <c r="E58" s="91" t="n">
        <v>0.0071017173051519</v>
      </c>
      <c r="F58" s="149" t="n">
        <v>110</v>
      </c>
      <c r="G58" s="5">
        <f>ROUND(E58*F58,2)</f>
        <v/>
      </c>
      <c r="H58" s="150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7" t="n">
        <v>41</v>
      </c>
      <c r="B59" s="86" t="inlineStr">
        <is>
          <t>91.08.09-001</t>
        </is>
      </c>
      <c r="C59" s="146" t="inlineStr">
        <is>
          <t>Виброплита с двигателем внутреннего сгорания</t>
        </is>
      </c>
      <c r="D59" s="147" t="inlineStr">
        <is>
          <t>маш.час</t>
        </is>
      </c>
      <c r="E59" s="91" t="n">
        <v>0.010652575957728</v>
      </c>
      <c r="F59" s="149" t="n">
        <v>60</v>
      </c>
      <c r="G59" s="5">
        <f>ROUND(E59*F59,2)</f>
        <v/>
      </c>
      <c r="H59" s="150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7" t="n">
        <v>42</v>
      </c>
      <c r="B60" s="86" t="inlineStr">
        <is>
          <t>91.03.19-092</t>
        </is>
      </c>
      <c r="C60" s="146" t="inlineStr">
        <is>
          <t>Сболчиватели пневматические (без сжатого воздуха)</t>
        </is>
      </c>
      <c r="D60" s="147" t="inlineStr">
        <is>
          <t>маш.час</t>
        </is>
      </c>
      <c r="E60" s="91" t="n">
        <v>0.24500924702774</v>
      </c>
      <c r="F60" s="149" t="n">
        <v>2.19</v>
      </c>
      <c r="G60" s="5">
        <f>ROUND(E60*F60,2)</f>
        <v/>
      </c>
      <c r="H60" s="150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7" t="n">
        <v>43</v>
      </c>
      <c r="B61" s="86" t="inlineStr">
        <is>
          <t>91.06.03-052</t>
        </is>
      </c>
      <c r="C61" s="146" t="inlineStr">
        <is>
          <t>Лебедки тракторные тяговым усилием 78,48 кН (8 т)</t>
        </is>
      </c>
      <c r="D61" s="147" t="inlineStr">
        <is>
          <t>маш.час</t>
        </is>
      </c>
      <c r="E61" s="91" t="n">
        <v>0.051487450462351</v>
      </c>
      <c r="F61" s="149" t="n">
        <v>9.210000000000001</v>
      </c>
      <c r="G61" s="5">
        <f>ROUND(E61*F61,2)</f>
        <v/>
      </c>
      <c r="H61" s="150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7" t="n">
        <v>44</v>
      </c>
      <c r="B62" s="86" t="inlineStr">
        <is>
          <t>91.06.06-048</t>
        </is>
      </c>
      <c r="C62" s="146" t="inlineStr">
        <is>
          <t>Подъемники одномачтовые, грузоподъемность до 500 кг, высота подъема 45 м</t>
        </is>
      </c>
      <c r="D62" s="147" t="inlineStr">
        <is>
          <t>маш.час</t>
        </is>
      </c>
      <c r="E62" s="91" t="n">
        <v>0.014203434610304</v>
      </c>
      <c r="F62" s="149" t="n">
        <v>31.26</v>
      </c>
      <c r="G62" s="5">
        <f>ROUND(E62*F62,2)</f>
        <v/>
      </c>
      <c r="H62" s="150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7" t="n">
        <v>45</v>
      </c>
      <c r="B63" s="86" t="inlineStr">
        <is>
          <t>91.16.01-002</t>
        </is>
      </c>
      <c r="C63" s="146" t="inlineStr">
        <is>
          <t>Электростанции передвижные, мощность 4 кВт</t>
        </is>
      </c>
      <c r="D63" s="147" t="inlineStr">
        <is>
          <t>маш.час</t>
        </is>
      </c>
      <c r="E63" s="91" t="n">
        <v>0.015978863936592</v>
      </c>
      <c r="F63" s="149" t="n">
        <v>27.11</v>
      </c>
      <c r="G63" s="5">
        <f>ROUND(E63*F63,2)</f>
        <v/>
      </c>
      <c r="H63" s="150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7" t="n">
        <v>46</v>
      </c>
      <c r="B64" s="86" t="inlineStr">
        <is>
          <t>91.21.22-421</t>
        </is>
      </c>
      <c r="C64" s="146" t="inlineStr">
        <is>
          <t>Термос 100 л</t>
        </is>
      </c>
      <c r="D64" s="147" t="inlineStr">
        <is>
          <t>маш.час</t>
        </is>
      </c>
      <c r="E64" s="91" t="n">
        <v>0.11185204755614</v>
      </c>
      <c r="F64" s="149" t="n">
        <v>2.7</v>
      </c>
      <c r="G64" s="5">
        <f>ROUND(E64*F64,2)</f>
        <v/>
      </c>
      <c r="H64" s="150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7" t="n">
        <v>47</v>
      </c>
      <c r="B65" s="86" t="inlineStr">
        <is>
          <t>91.07.04-002</t>
        </is>
      </c>
      <c r="C65" s="146" t="inlineStr">
        <is>
          <t>Вибратор поверхностный</t>
        </is>
      </c>
      <c r="D65" s="147" t="inlineStr">
        <is>
          <t>маш.час</t>
        </is>
      </c>
      <c r="E65" s="91" t="n">
        <v>0.58589167767503</v>
      </c>
      <c r="F65" s="149" t="n">
        <v>0.5</v>
      </c>
      <c r="G65" s="5">
        <f>ROUND(E65*F65,2)</f>
        <v/>
      </c>
      <c r="H65" s="150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7" t="n">
        <v>48</v>
      </c>
      <c r="B66" s="86" t="inlineStr">
        <is>
          <t>91.07.08-011</t>
        </is>
      </c>
      <c r="C66" s="146" t="inlineStr">
        <is>
          <t>Глиномешалки, 4 м3</t>
        </is>
      </c>
      <c r="D66" s="147" t="inlineStr">
        <is>
          <t>маш.час</t>
        </is>
      </c>
      <c r="E66" s="91" t="n">
        <v>0.010652575957728</v>
      </c>
      <c r="F66" s="149" t="n">
        <v>26.5</v>
      </c>
      <c r="G66" s="5">
        <f>ROUND(E66*F66,2)</f>
        <v/>
      </c>
      <c r="H66" s="150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7" t="n">
        <v>49</v>
      </c>
      <c r="B67" s="86" t="inlineStr">
        <is>
          <t>91.08.09-025</t>
        </is>
      </c>
      <c r="C67" s="146" t="inlineStr">
        <is>
          <t>Трамбовки электрические</t>
        </is>
      </c>
      <c r="D67" s="147" t="inlineStr">
        <is>
          <t>маш.час</t>
        </is>
      </c>
      <c r="E67" s="91" t="n">
        <v>0.033733157199472</v>
      </c>
      <c r="F67" s="149" t="n">
        <v>6.7</v>
      </c>
      <c r="G67" s="5">
        <f>ROUND(E67*F67,2)</f>
        <v/>
      </c>
      <c r="H67" s="150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7" t="n">
        <v>50</v>
      </c>
      <c r="B68" s="86" t="inlineStr">
        <is>
          <t>91.17.02-101</t>
        </is>
      </c>
      <c r="C68" s="146" t="inlineStr">
        <is>
          <t>Узлы вакуумные испытательные для контроля герметичности шва</t>
        </is>
      </c>
      <c r="D68" s="147" t="inlineStr">
        <is>
          <t>маш.час</t>
        </is>
      </c>
      <c r="E68" s="91" t="n">
        <v>0.01775429326288</v>
      </c>
      <c r="F68" s="149" t="n">
        <v>12.24</v>
      </c>
      <c r="G68" s="5">
        <f>ROUND(E68*F68,2)</f>
        <v/>
      </c>
      <c r="H68" s="150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7" t="n">
        <v>51</v>
      </c>
      <c r="B69" s="86" t="inlineStr">
        <is>
          <t>91.14.03-001</t>
        </is>
      </c>
      <c r="C69" s="146" t="inlineStr">
        <is>
          <t>Автомобиль-самосвал, грузоподъемность: до 7 т</t>
        </is>
      </c>
      <c r="D69" s="147" t="inlineStr">
        <is>
          <t>маш.час</t>
        </is>
      </c>
      <c r="E69" s="91" t="n">
        <v>0.001775429326288</v>
      </c>
      <c r="F69" s="149" t="n">
        <v>89.54000000000001</v>
      </c>
      <c r="G69" s="5">
        <f>ROUND(E69*F69,2)</f>
        <v/>
      </c>
      <c r="H69" s="150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7" t="n">
        <v>52</v>
      </c>
      <c r="B70" s="86" t="inlineStr">
        <is>
          <t>91.14.02-002</t>
        </is>
      </c>
      <c r="C70" s="146" t="inlineStr">
        <is>
          <t>Автомобили бортовые, грузоподъемность: до 8 т</t>
        </is>
      </c>
      <c r="D70" s="147" t="inlineStr">
        <is>
          <t>маш.час</t>
        </is>
      </c>
      <c r="E70" s="91" t="n">
        <v>0.001775429326288</v>
      </c>
      <c r="F70" s="149" t="n">
        <v>85.84</v>
      </c>
      <c r="G70" s="5">
        <f>ROUND(E70*F70,2)</f>
        <v/>
      </c>
      <c r="H70" s="150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7" t="n">
        <v>53</v>
      </c>
      <c r="B71" s="86" t="inlineStr">
        <is>
          <t>91.06.03-047</t>
        </is>
      </c>
      <c r="C71" s="146" t="inlineStr">
        <is>
          <t>Лебедки ручные и рычажные тяговым усилием: 31,39 кН (3,2 т)</t>
        </is>
      </c>
      <c r="D71" s="147" t="inlineStr">
        <is>
          <t>маш.час</t>
        </is>
      </c>
      <c r="E71" s="91" t="n">
        <v>0.021305151915456</v>
      </c>
      <c r="F71" s="149" t="n">
        <v>3.12</v>
      </c>
      <c r="G71" s="5">
        <f>ROUND(E71*F71,2)</f>
        <v/>
      </c>
      <c r="H71" s="150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7" t="n">
        <v>54</v>
      </c>
      <c r="B72" s="86" t="inlineStr">
        <is>
          <t>91.21.16-001</t>
        </is>
      </c>
      <c r="C72" s="146" t="inlineStr">
        <is>
          <t>Пресс-ножницы комбинированные</t>
        </is>
      </c>
      <c r="D72" s="147" t="inlineStr">
        <is>
          <t>маш.час</t>
        </is>
      </c>
      <c r="E72" s="91" t="n">
        <v>0.003550858652576</v>
      </c>
      <c r="F72" s="149" t="n">
        <v>15.4</v>
      </c>
      <c r="G72" s="5">
        <f>ROUND(E72*F72,2)</f>
        <v/>
      </c>
      <c r="H72" s="150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7" t="n">
        <v>55</v>
      </c>
      <c r="B73" s="86" t="inlineStr">
        <is>
          <t>91.21.19-031</t>
        </is>
      </c>
      <c r="C73" s="146" t="inlineStr">
        <is>
          <t>Станок: сверлильный</t>
        </is>
      </c>
      <c r="D73" s="147" t="inlineStr">
        <is>
          <t>маш.час</t>
        </is>
      </c>
      <c r="E73" s="91" t="n">
        <v>0.010652575957728</v>
      </c>
      <c r="F73" s="149" t="n">
        <v>2.36</v>
      </c>
      <c r="G73" s="5">
        <f>ROUND(E73*F73,2)</f>
        <v/>
      </c>
      <c r="H73" s="150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7" t="n">
        <v>56</v>
      </c>
      <c r="B74" s="86" t="inlineStr">
        <is>
          <t>91.06.03-060</t>
        </is>
      </c>
      <c r="C74" s="146" t="inlineStr">
        <is>
          <t>Лебедки электрические тяговым усилием: до 5,79 кН (0,59 т)</t>
        </is>
      </c>
      <c r="D74" s="147" t="inlineStr">
        <is>
          <t>маш.час</t>
        </is>
      </c>
      <c r="E74" s="91" t="n">
        <v>0.010652575957728</v>
      </c>
      <c r="F74" s="149" t="n">
        <v>1.7</v>
      </c>
      <c r="G74" s="5">
        <f>ROUND(E74*F74,2)</f>
        <v/>
      </c>
      <c r="H74" s="150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7" t="n"/>
      <c r="B75" s="147" t="n"/>
      <c r="C75" s="146" t="inlineStr">
        <is>
          <t>Итого прочие машины и механизмы</t>
        </is>
      </c>
      <c r="D75" s="147" t="n"/>
      <c r="E75" s="148" t="n"/>
      <c r="F75" s="5" t="n"/>
      <c r="G75" s="40">
        <f>SUM(G29:G74)</f>
        <v/>
      </c>
      <c r="H75" s="150">
        <f>G75/G76</f>
        <v/>
      </c>
      <c r="I75" s="5" t="n"/>
      <c r="J75" s="40">
        <f>SUM(J29:J74)</f>
        <v/>
      </c>
    </row>
    <row r="76" ht="25.5" customFormat="1" customHeight="1" s="4">
      <c r="A76" s="147" t="n"/>
      <c r="B76" s="147" t="n"/>
      <c r="C76" s="151" t="inlineStr">
        <is>
          <t>Итого по разделу «Машины и механизмы»</t>
        </is>
      </c>
      <c r="D76" s="147" t="n"/>
      <c r="E76" s="148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7" t="n"/>
      <c r="B77" s="151" t="inlineStr">
        <is>
          <t>Оборудование</t>
        </is>
      </c>
      <c r="C77" s="178" t="n"/>
      <c r="D77" s="178" t="n"/>
      <c r="E77" s="178" t="n"/>
      <c r="F77" s="178" t="n"/>
      <c r="G77" s="178" t="n"/>
      <c r="H77" s="179" t="n"/>
      <c r="I77" s="38" t="n"/>
      <c r="J77" s="38" t="n"/>
    </row>
    <row r="78">
      <c r="A78" s="147" t="n"/>
      <c r="B78" s="146" t="inlineStr">
        <is>
          <t>Основное оборудование</t>
        </is>
      </c>
      <c r="C78" s="178" t="n"/>
      <c r="D78" s="178" t="n"/>
      <c r="E78" s="178" t="n"/>
      <c r="F78" s="178" t="n"/>
      <c r="G78" s="178" t="n"/>
      <c r="H78" s="179" t="n"/>
      <c r="I78" s="38" t="n"/>
      <c r="J78" s="38" t="n"/>
    </row>
    <row r="79" ht="25.5" customHeight="1">
      <c r="A79" s="147" t="n">
        <v>57</v>
      </c>
      <c r="B79" s="86" t="inlineStr">
        <is>
          <t>БЦ.25.41</t>
        </is>
      </c>
      <c r="C79" s="146" t="inlineStr">
        <is>
          <t>Трансформатор, двухобмоточный масляный с учетом РПН 10 кВ 160 кВА</t>
        </is>
      </c>
      <c r="D79" s="147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0">
        <f>G79/$G$83</f>
        <v/>
      </c>
      <c r="I79" s="5" t="n">
        <v>8600000</v>
      </c>
      <c r="J79" s="5">
        <f>ROUND(I79*E79,2)</f>
        <v/>
      </c>
      <c r="M79" s="4" t="n"/>
      <c r="N79" s="4" t="n"/>
    </row>
    <row r="80">
      <c r="A80" s="147" t="n"/>
      <c r="B80" s="147" t="n"/>
      <c r="C80" s="146" t="inlineStr">
        <is>
          <t>Итого основное оборудование</t>
        </is>
      </c>
      <c r="D80" s="147" t="n"/>
      <c r="E80" s="39" t="n"/>
      <c r="F80" s="149" t="n"/>
      <c r="G80" s="5">
        <f>G79</f>
        <v/>
      </c>
      <c r="H80" s="152">
        <f>H79</f>
        <v/>
      </c>
      <c r="I80" s="40" t="n"/>
      <c r="J80" s="5">
        <f>J79</f>
        <v/>
      </c>
    </row>
    <row r="81">
      <c r="A81" s="168" t="n"/>
      <c r="B81" s="147" t="n"/>
      <c r="C81" s="146" t="inlineStr">
        <is>
          <t>Итого прочее оборудование</t>
        </is>
      </c>
      <c r="D81" s="147" t="n"/>
      <c r="E81" s="91" t="n"/>
      <c r="F81" s="149" t="n"/>
      <c r="G81" s="5" t="n">
        <v>0</v>
      </c>
      <c r="H81" s="150">
        <f>G81/$G$83</f>
        <v/>
      </c>
      <c r="I81" s="96" t="n"/>
      <c r="J81" s="95" t="n">
        <v>0</v>
      </c>
    </row>
    <row r="82">
      <c r="A82" s="168" t="n"/>
      <c r="B82" s="168" t="n"/>
      <c r="C82" s="92" t="inlineStr">
        <is>
          <t>Итого по разделу «Оборудование»</t>
        </is>
      </c>
      <c r="D82" s="168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7" t="n"/>
      <c r="B83" s="147" t="n"/>
      <c r="C83" s="146" t="inlineStr">
        <is>
          <t>в том числе технологическое оборудование</t>
        </is>
      </c>
      <c r="D83" s="147" t="n"/>
      <c r="E83" s="91" t="n"/>
      <c r="F83" s="149" t="n"/>
      <c r="G83" s="5">
        <f>'Прил.6 Расчет ОБ'!G13</f>
        <v/>
      </c>
      <c r="H83" s="150" t="n"/>
      <c r="I83" s="5" t="n"/>
      <c r="J83" s="5">
        <f>J82</f>
        <v/>
      </c>
    </row>
    <row r="84" ht="14.25" customFormat="1" customHeight="1" s="4">
      <c r="A84" s="147" t="n"/>
      <c r="B84" s="151" t="inlineStr">
        <is>
          <t>Материалы</t>
        </is>
      </c>
      <c r="C84" s="178" t="n"/>
      <c r="D84" s="178" t="n"/>
      <c r="E84" s="178" t="n"/>
      <c r="F84" s="178" t="n"/>
      <c r="G84" s="178" t="n"/>
      <c r="H84" s="179" t="n"/>
      <c r="I84" s="38" t="n"/>
      <c r="J84" s="38" t="n"/>
    </row>
    <row r="85" ht="14.25" customFormat="1" customHeight="1" s="4">
      <c r="A85" s="147" t="n"/>
      <c r="B85" s="146" t="inlineStr">
        <is>
          <t>Основные материалы</t>
        </is>
      </c>
      <c r="C85" s="178" t="n"/>
      <c r="D85" s="178" t="n"/>
      <c r="E85" s="178" t="n"/>
      <c r="F85" s="178" t="n"/>
      <c r="G85" s="178" t="n"/>
      <c r="H85" s="179" t="n"/>
      <c r="I85" s="38" t="n"/>
      <c r="J85" s="38" t="n"/>
    </row>
    <row r="86" ht="38.25" customFormat="1" customHeight="1" s="4">
      <c r="A86" s="147" t="n">
        <v>58</v>
      </c>
      <c r="B86" s="86" t="inlineStr">
        <is>
          <t>07.2.07.04-0014</t>
        </is>
      </c>
      <c r="C86" s="146" t="inlineStr">
        <is>
          <t>Конструкции сварные индивидуальные прочие, масса сборочной единицы от 0,1 до 0,5 т</t>
        </is>
      </c>
      <c r="D86" s="147" t="inlineStr">
        <is>
          <t>т</t>
        </is>
      </c>
      <c r="E86" s="91" t="n">
        <v>0.21713500660502</v>
      </c>
      <c r="F86" s="149" t="n">
        <v>10046</v>
      </c>
      <c r="G86" s="5">
        <f>ROUND(E86*F86,2)</f>
        <v/>
      </c>
      <c r="H86" s="150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47" t="n">
        <v>59</v>
      </c>
      <c r="B87" s="86" t="inlineStr">
        <is>
          <t>02.3.01.02-0016</t>
        </is>
      </c>
      <c r="C87" s="146" t="inlineStr">
        <is>
          <t>Песок природный для строительных: работ средний с крупностью зерен размером свыше 5 мм-до 5% по массе</t>
        </is>
      </c>
      <c r="D87" s="147" t="inlineStr">
        <is>
          <t>м3</t>
        </is>
      </c>
      <c r="E87" s="91" t="n">
        <v>20.417437252312</v>
      </c>
      <c r="F87" s="149" t="n">
        <v>55.26</v>
      </c>
      <c r="G87" s="5">
        <f>ROUND(E87*F87,2)</f>
        <v/>
      </c>
      <c r="H87" s="150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47" t="n">
        <v>60</v>
      </c>
      <c r="B88" s="86" t="inlineStr">
        <is>
          <t>02.2.05.04-1822</t>
        </is>
      </c>
      <c r="C88" s="146" t="inlineStr">
        <is>
          <t>Щебень М 1000, фракция 40-80(70) мм, группа 2</t>
        </is>
      </c>
      <c r="D88" s="147" t="inlineStr">
        <is>
          <t>м3</t>
        </is>
      </c>
      <c r="E88" s="91" t="n">
        <v>5.7701453104359</v>
      </c>
      <c r="F88" s="149" t="n">
        <v>155.94</v>
      </c>
      <c r="G88" s="5">
        <f>ROUND(E88*F88,2)</f>
        <v/>
      </c>
      <c r="H88" s="150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47" t="n">
        <v>61</v>
      </c>
      <c r="B89" s="86" t="inlineStr">
        <is>
          <t>05.2.02.01-0037</t>
        </is>
      </c>
      <c r="C89" s="146" t="inlineStr">
        <is>
          <t>Блоки бетонные для стен подвалов полнотелые ФБС9-5-6-Т, бетон B7,5 (М100, объем 0,244 м3, расход арматуры 0,76 кг</t>
        </is>
      </c>
      <c r="D89" s="147" t="inlineStr">
        <is>
          <t>шт</t>
        </is>
      </c>
      <c r="E89" s="91" t="n">
        <v>5.6813738441215</v>
      </c>
      <c r="F89" s="149" t="n">
        <v>151.28</v>
      </c>
      <c r="G89" s="5">
        <f>ROUND(E89*F89,2)</f>
        <v/>
      </c>
      <c r="H89" s="150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47" t="n">
        <v>62</v>
      </c>
      <c r="B90" s="86" t="inlineStr">
        <is>
          <t>05.2.02.01-0051</t>
        </is>
      </c>
      <c r="C90" s="146" t="inlineStr">
        <is>
          <t>Блоки бетонные для стен подвалов полнотелые ФБС24-3-6-Т, бетон B7,5 (М100, объем 0,406 м3, расход арматуры 0,97 кг</t>
        </is>
      </c>
      <c r="D90" s="147" t="inlineStr">
        <is>
          <t>шт</t>
        </is>
      </c>
      <c r="E90" s="91" t="n">
        <v>2.8406869220608</v>
      </c>
      <c r="F90" s="149" t="n">
        <v>243.6</v>
      </c>
      <c r="G90" s="5">
        <f>ROUND(E90*F90,2)</f>
        <v/>
      </c>
      <c r="H90" s="150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47" t="n">
        <v>63</v>
      </c>
      <c r="B91" s="86" t="inlineStr">
        <is>
          <t>07.5.01.02-0021</t>
        </is>
      </c>
      <c r="C91" s="146" t="inlineStr">
        <is>
          <t>Лазы круглые</t>
        </is>
      </c>
      <c r="D91" s="147" t="inlineStr">
        <is>
          <t>т</t>
        </is>
      </c>
      <c r="E91" s="91" t="n">
        <v>0.032845442536328</v>
      </c>
      <c r="F91" s="149" t="n">
        <v>13189.34</v>
      </c>
      <c r="G91" s="5">
        <f>ROUND(E91*F91,2)</f>
        <v/>
      </c>
      <c r="H91" s="150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47" t="n">
        <v>64</v>
      </c>
      <c r="B92" s="86" t="inlineStr">
        <is>
          <t>14.4.04.11-0005</t>
        </is>
      </c>
      <c r="C92" s="146" t="inlineStr">
        <is>
          <t>Эмаль двухкомпонентная из сополимера винилхлорида, модифицированного эпоксидной смолой</t>
        </is>
      </c>
      <c r="D92" s="147" t="inlineStr">
        <is>
          <t>т</t>
        </is>
      </c>
      <c r="E92" s="91" t="n">
        <v>0.0085575693527081</v>
      </c>
      <c r="F92" s="149" t="n">
        <v>48307</v>
      </c>
      <c r="G92" s="5">
        <f>ROUND(E92*F92,2)</f>
        <v/>
      </c>
      <c r="H92" s="150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47" t="n">
        <v>65</v>
      </c>
      <c r="B93" s="86" t="inlineStr">
        <is>
          <t>23.1.02.06-0112</t>
        </is>
      </c>
      <c r="C93" s="146" t="inlineStr">
        <is>
          <t>Хомуты для крепления кронштейнов, оцинкованные</t>
        </is>
      </c>
      <c r="D93" s="147" t="inlineStr">
        <is>
          <t>т</t>
        </is>
      </c>
      <c r="E93" s="91" t="n">
        <v>0.018464464993395</v>
      </c>
      <c r="F93" s="149" t="n">
        <v>20008.68</v>
      </c>
      <c r="G93" s="5">
        <f>ROUND(E93*F93,2)</f>
        <v/>
      </c>
      <c r="H93" s="150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47" t="n">
        <v>66</v>
      </c>
      <c r="B94" s="86" t="inlineStr">
        <is>
          <t>08.1.02.06-0043</t>
        </is>
      </c>
      <c r="C94" s="146" t="inlineStr">
        <is>
          <t>Люк чугунный тяжелый</t>
        </is>
      </c>
      <c r="D94" s="147" t="inlineStr">
        <is>
          <t>шт</t>
        </is>
      </c>
      <c r="E94" s="91" t="n">
        <v>0.5326287978863899</v>
      </c>
      <c r="F94" s="149" t="n">
        <v>569.52</v>
      </c>
      <c r="G94" s="5">
        <f>ROUND(E94*F94,2)</f>
        <v/>
      </c>
      <c r="H94" s="150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47" t="n">
        <v>67</v>
      </c>
      <c r="B95" s="86" t="inlineStr">
        <is>
          <t>05.1.01.13-0043</t>
        </is>
      </c>
      <c r="C95" s="146" t="inlineStr">
        <is>
          <t>Плита железобетонная покрытий, перекрытий и днищ</t>
        </is>
      </c>
      <c r="D95" s="147" t="inlineStr">
        <is>
          <t>м3</t>
        </is>
      </c>
      <c r="E95" s="91" t="n">
        <v>0.21624729194188</v>
      </c>
      <c r="F95" s="149" t="n">
        <v>1382.9</v>
      </c>
      <c r="G95" s="5">
        <f>ROUND(E95*F95,2)</f>
        <v/>
      </c>
      <c r="H95" s="150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47" t="n">
        <v>68</v>
      </c>
      <c r="B96" s="86" t="inlineStr">
        <is>
          <t>22.2.02.07-0003</t>
        </is>
      </c>
      <c r="C96" s="146" t="inlineStr">
        <is>
          <t>Конструкции стальные порталов ОРУ</t>
        </is>
      </c>
      <c r="D96" s="147" t="inlineStr">
        <is>
          <t>т</t>
        </is>
      </c>
      <c r="E96" s="91" t="n">
        <v>0.023258124174373</v>
      </c>
      <c r="F96" s="149" t="n">
        <v>12500</v>
      </c>
      <c r="G96" s="5">
        <f>ROUND(E96*F96,2)</f>
        <v/>
      </c>
      <c r="H96" s="150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47" t="n">
        <v>69</v>
      </c>
      <c r="B97" s="86" t="inlineStr">
        <is>
          <t>04.1.02.05-0006</t>
        </is>
      </c>
      <c r="C97" s="146" t="inlineStr">
        <is>
          <t>Смеси бетонные тяжелого бетона (БСТ), класс В15 (М200)</t>
        </is>
      </c>
      <c r="D97" s="147" t="inlineStr">
        <is>
          <t>м3</t>
        </is>
      </c>
      <c r="E97" s="91" t="n">
        <v>0.45717305151915</v>
      </c>
      <c r="F97" s="149" t="n">
        <v>592.76</v>
      </c>
      <c r="G97" s="5">
        <f>ROUND(E97*F97,2)</f>
        <v/>
      </c>
      <c r="H97" s="150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47" t="n">
        <v>70</v>
      </c>
      <c r="B98" s="86" t="inlineStr">
        <is>
          <t>08.4.03.03-0029</t>
        </is>
      </c>
      <c r="C98" s="146" t="inlineStr">
        <is>
          <t>Сталь арматурная, горячекатаная, периодического профиля, класс А-III, диаметр 6 мм</t>
        </is>
      </c>
      <c r="D98" s="147" t="inlineStr">
        <is>
          <t>т</t>
        </is>
      </c>
      <c r="E98" s="91" t="n">
        <v>0.028140554821664</v>
      </c>
      <c r="F98" s="149" t="n">
        <v>8213.719999999999</v>
      </c>
      <c r="G98" s="5">
        <f>ROUND(E98*F98,2)</f>
        <v/>
      </c>
      <c r="H98" s="150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47" t="n">
        <v>71</v>
      </c>
      <c r="B99" s="86" t="inlineStr">
        <is>
          <t>07.2.07.04-0007</t>
        </is>
      </c>
      <c r="C99" s="146" t="inlineStr">
        <is>
          <t>Конструкции стальные индивидуальные решетчатые сварные, масса до 0,1 т</t>
        </is>
      </c>
      <c r="D99" s="147" t="inlineStr">
        <is>
          <t>т</t>
        </is>
      </c>
      <c r="E99" s="91" t="n">
        <v>0.017328190224571</v>
      </c>
      <c r="F99" s="149" t="n">
        <v>11500</v>
      </c>
      <c r="G99" s="5">
        <f>ROUND(E99*F99,2)</f>
        <v/>
      </c>
      <c r="H99" s="150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47" t="n">
        <v>72</v>
      </c>
      <c r="B100" s="86" t="inlineStr">
        <is>
          <t>25.1.01.04-0031</t>
        </is>
      </c>
      <c r="C100" s="146" t="inlineStr">
        <is>
          <t>Шпалы непропитанные для железных дорог, тип I</t>
        </is>
      </c>
      <c r="D100" s="147" t="inlineStr">
        <is>
          <t>шт</t>
        </is>
      </c>
      <c r="E100" s="91" t="n">
        <v>0.7385785997358</v>
      </c>
      <c r="F100" s="149" t="n">
        <v>266.67</v>
      </c>
      <c r="G100" s="5">
        <f>ROUND(E100*F100,2)</f>
        <v/>
      </c>
      <c r="H100" s="150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47" t="n">
        <v>73</v>
      </c>
      <c r="B101" s="86" t="inlineStr">
        <is>
          <t>05.2.02.01-0035</t>
        </is>
      </c>
      <c r="C101" s="146" t="inlineStr">
        <is>
          <t>Блоки бетонные для стен подвалов полнотелые ФБС9-3-6-Т, бетон B7,5 (М100, объем 0,146 м3, расход арматуры 0,76 кг</t>
        </is>
      </c>
      <c r="D101" s="147" t="inlineStr">
        <is>
          <t>шт</t>
        </is>
      </c>
      <c r="E101" s="91" t="n">
        <v>2.1305151915456</v>
      </c>
      <c r="F101" s="149" t="n">
        <v>90.53</v>
      </c>
      <c r="G101" s="5">
        <f>ROUND(E101*F101,2)</f>
        <v/>
      </c>
      <c r="H101" s="150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47" t="n">
        <v>74</v>
      </c>
      <c r="B102" s="86" t="inlineStr">
        <is>
          <t>25.1.01.04-0012</t>
        </is>
      </c>
      <c r="C102" s="146" t="inlineStr">
        <is>
          <t>Шпалы из древесины хвойных пород для колеи 600 мм, непропитанные, длина 1200 мм, тип II</t>
        </is>
      </c>
      <c r="D102" s="147" t="inlineStr">
        <is>
          <t>шт</t>
        </is>
      </c>
      <c r="E102" s="91" t="n">
        <v>3.550858652576</v>
      </c>
      <c r="F102" s="149" t="n">
        <v>42.6</v>
      </c>
      <c r="G102" s="5">
        <f>ROUND(E102*F102,2)</f>
        <v/>
      </c>
      <c r="H102" s="150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47" t="n">
        <v>75</v>
      </c>
      <c r="B103" s="86" t="inlineStr">
        <is>
          <t>12.1.02.01-0011</t>
        </is>
      </c>
      <c r="C103" s="146" t="inlineStr">
        <is>
          <t>Гидроизол ГИ-Г</t>
        </is>
      </c>
      <c r="D103" s="147" t="inlineStr">
        <is>
          <t>м2</t>
        </is>
      </c>
      <c r="E103" s="91" t="n">
        <v>17.001511228534</v>
      </c>
      <c r="F103" s="149" t="n">
        <v>8.6</v>
      </c>
      <c r="G103" s="5">
        <f>ROUND(E103*F103,2)</f>
        <v/>
      </c>
      <c r="H103" s="150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47" t="n"/>
      <c r="B104" s="86" t="n"/>
      <c r="C104" s="146" t="inlineStr">
        <is>
          <t>Итого основные материалы</t>
        </is>
      </c>
      <c r="D104" s="147" t="n"/>
      <c r="E104" s="91" t="n"/>
      <c r="F104" s="174" t="n"/>
      <c r="G104" s="5">
        <f>SUM(G86:G103)</f>
        <v/>
      </c>
      <c r="H104" s="150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47" t="n">
        <v>76</v>
      </c>
      <c r="B105" s="86" t="inlineStr">
        <is>
          <t>08.1.02.06-0041</t>
        </is>
      </c>
      <c r="C105" s="146" t="inlineStr">
        <is>
          <t>Люки чугунные: легкие</t>
        </is>
      </c>
      <c r="D105" s="147" t="inlineStr">
        <is>
          <t>шт</t>
        </is>
      </c>
      <c r="E105" s="91" t="n">
        <v>0.3550858652576</v>
      </c>
      <c r="F105" s="149" t="n">
        <v>375</v>
      </c>
      <c r="G105" s="5">
        <f>ROUND(E105*F105,2)</f>
        <v/>
      </c>
      <c r="H105" s="150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47" t="n">
        <v>77</v>
      </c>
      <c r="B106" s="86" t="inlineStr">
        <is>
          <t>07.2.07.12-0020</t>
        </is>
      </c>
      <c r="C106" s="14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7" t="inlineStr">
        <is>
          <t>т</t>
        </is>
      </c>
      <c r="E106" s="91" t="n">
        <v>0.015197675033025</v>
      </c>
      <c r="F106" s="149" t="n">
        <v>7712</v>
      </c>
      <c r="G106" s="5">
        <f>ROUND(E106*F106,2)</f>
        <v/>
      </c>
      <c r="H106" s="150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47" t="n">
        <v>78</v>
      </c>
      <c r="B107" s="86" t="inlineStr">
        <is>
          <t>04.3.01.09-0014</t>
        </is>
      </c>
      <c r="C107" s="146" t="inlineStr">
        <is>
          <t>Раствор готовый кладочный цементный марки: 100</t>
        </is>
      </c>
      <c r="D107" s="147" t="inlineStr">
        <is>
          <t>м3</t>
        </is>
      </c>
      <c r="E107" s="91" t="n">
        <v>0.19579434610304</v>
      </c>
      <c r="F107" s="149" t="n">
        <v>519.8</v>
      </c>
      <c r="G107" s="5">
        <f>ROUND(E107*F107,2)</f>
        <v/>
      </c>
      <c r="H107" s="150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47" t="n">
        <v>79</v>
      </c>
      <c r="B108" s="86" t="inlineStr">
        <is>
          <t>14.4.01.09-0428</t>
        </is>
      </c>
      <c r="C108" s="146" t="inlineStr">
        <is>
          <t>Грунтовка: ЭП-057</t>
        </is>
      </c>
      <c r="D108" s="147" t="inlineStr">
        <is>
          <t>т</t>
        </is>
      </c>
      <c r="E108" s="91" t="n">
        <v>0.0014913606340819</v>
      </c>
      <c r="F108" s="149" t="n">
        <v>67340</v>
      </c>
      <c r="G108" s="5">
        <f>ROUND(E108*F108,2)</f>
        <v/>
      </c>
      <c r="H108" s="150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47" t="n">
        <v>80</v>
      </c>
      <c r="B109" s="86" t="inlineStr">
        <is>
          <t>02.1.01.01-0001</t>
        </is>
      </c>
      <c r="C109" s="146" t="inlineStr">
        <is>
          <t>Глина</t>
        </is>
      </c>
      <c r="D109" s="147" t="inlineStr">
        <is>
          <t>м3</t>
        </is>
      </c>
      <c r="E109" s="91" t="n">
        <v>0.94303704095112</v>
      </c>
      <c r="F109" s="149" t="n">
        <v>87.8</v>
      </c>
      <c r="G109" s="5">
        <f>ROUND(E109*F109,2)</f>
        <v/>
      </c>
      <c r="H109" s="150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47" t="n">
        <v>81</v>
      </c>
      <c r="B110" s="86" t="inlineStr">
        <is>
          <t>08.3.05.02-0101</t>
        </is>
      </c>
      <c r="C110" s="146" t="inlineStr">
        <is>
          <t>Сталь листовая углеродистая обыкновенного качества марки ВСт3пс5 толщиной: 4-6 мм</t>
        </is>
      </c>
      <c r="D110" s="147" t="inlineStr">
        <is>
          <t>т</t>
        </is>
      </c>
      <c r="E110" s="91" t="n">
        <v>0.012552285336856</v>
      </c>
      <c r="F110" s="149" t="n">
        <v>5763</v>
      </c>
      <c r="G110" s="5">
        <f>ROUND(E110*F110,2)</f>
        <v/>
      </c>
      <c r="H110" s="150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47" t="n">
        <v>82</v>
      </c>
      <c r="B111" s="86" t="inlineStr">
        <is>
          <t>01.7.03.01-0001</t>
        </is>
      </c>
      <c r="C111" s="146" t="inlineStr">
        <is>
          <t>Вода</t>
        </is>
      </c>
      <c r="D111" s="147" t="inlineStr">
        <is>
          <t>м3</t>
        </is>
      </c>
      <c r="E111" s="91" t="n">
        <v>19.12343334214</v>
      </c>
      <c r="F111" s="149" t="n">
        <v>2.44</v>
      </c>
      <c r="G111" s="5">
        <f>ROUND(E111*F111,2)</f>
        <v/>
      </c>
      <c r="H111" s="150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47" t="n">
        <v>83</v>
      </c>
      <c r="B112" s="86" t="inlineStr">
        <is>
          <t>01.7.15.10-0053</t>
        </is>
      </c>
      <c r="C112" s="146" t="inlineStr">
        <is>
          <t>Скобы: металлические</t>
        </is>
      </c>
      <c r="D112" s="147" t="inlineStr">
        <is>
          <t>кг</t>
        </is>
      </c>
      <c r="E112" s="91" t="n">
        <v>7.2224464993395</v>
      </c>
      <c r="F112" s="149" t="n">
        <v>6.4</v>
      </c>
      <c r="G112" s="5">
        <f>ROUND(E112*F112,2)</f>
        <v/>
      </c>
      <c r="H112" s="150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47" t="n">
        <v>84</v>
      </c>
      <c r="B113" s="86" t="inlineStr">
        <is>
          <t>14.4.04.08-0003</t>
        </is>
      </c>
      <c r="C113" s="146" t="inlineStr">
        <is>
          <t>Эмаль ПФ-115 серая</t>
        </is>
      </c>
      <c r="D113" s="147" t="inlineStr">
        <is>
          <t>т</t>
        </is>
      </c>
      <c r="E113" s="91" t="n">
        <v>0.0031780184940555</v>
      </c>
      <c r="F113" s="149" t="n">
        <v>14312.87</v>
      </c>
      <c r="G113" s="5">
        <f>ROUND(E113*F113,2)</f>
        <v/>
      </c>
      <c r="H113" s="150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47" t="n">
        <v>85</v>
      </c>
      <c r="B114" s="86" t="inlineStr">
        <is>
          <t>01.7.07.29-0031</t>
        </is>
      </c>
      <c r="C114" s="146" t="inlineStr">
        <is>
          <t>Каболка</t>
        </is>
      </c>
      <c r="D114" s="147" t="inlineStr">
        <is>
          <t>т</t>
        </is>
      </c>
      <c r="E114" s="91" t="n">
        <v>0.0014380977542933</v>
      </c>
      <c r="F114" s="149" t="n">
        <v>30030</v>
      </c>
      <c r="G114" s="5">
        <f>ROUND(E114*F114,2)</f>
        <v/>
      </c>
      <c r="H114" s="150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47" t="n">
        <v>86</v>
      </c>
      <c r="B115" s="86" t="inlineStr">
        <is>
          <t>07.2.05.01-0032</t>
        </is>
      </c>
      <c r="C115" s="146" t="inlineStr">
        <is>
          <t>Ограждения лестничных проемов, лестничные марши, пожарные лестницы</t>
        </is>
      </c>
      <c r="D115" s="147" t="inlineStr">
        <is>
          <t>т</t>
        </is>
      </c>
      <c r="E115" s="91" t="n">
        <v>0.0056813738441215</v>
      </c>
      <c r="F115" s="149" t="n">
        <v>7571</v>
      </c>
      <c r="G115" s="5">
        <f>ROUND(E115*F115,2)</f>
        <v/>
      </c>
      <c r="H115" s="150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47" t="n">
        <v>87</v>
      </c>
      <c r="B116" s="86" t="inlineStr">
        <is>
          <t>04.3.01.09-0012</t>
        </is>
      </c>
      <c r="C116" s="146" t="inlineStr">
        <is>
          <t>Раствор готовый кладочный цементный марки: 50</t>
        </is>
      </c>
      <c r="D116" s="147" t="inlineStr">
        <is>
          <t>м3</t>
        </is>
      </c>
      <c r="E116" s="91" t="n">
        <v>0.085859762219287</v>
      </c>
      <c r="F116" s="149" t="n">
        <v>485.9</v>
      </c>
      <c r="G116" s="5">
        <f>ROUND(E116*F116,2)</f>
        <v/>
      </c>
      <c r="H116" s="150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47" t="n">
        <v>88</v>
      </c>
      <c r="B117" s="86" t="inlineStr">
        <is>
          <t>02.2.05.04-0056</t>
        </is>
      </c>
      <c r="C117" s="146" t="inlineStr">
        <is>
          <t>Щебень из гравия для строительных работ марка 1000, фракция 40-70 мм</t>
        </is>
      </c>
      <c r="D117" s="147" t="inlineStr">
        <is>
          <t>м3</t>
        </is>
      </c>
      <c r="E117" s="91" t="n">
        <v>0.30182298546896</v>
      </c>
      <c r="F117" s="149" t="n">
        <v>134.02</v>
      </c>
      <c r="G117" s="5">
        <f>ROUND(E117*F117,2)</f>
        <v/>
      </c>
      <c r="H117" s="150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47" t="n">
        <v>89</v>
      </c>
      <c r="B118" s="86" t="inlineStr">
        <is>
          <t>01.2.03.03-0013</t>
        </is>
      </c>
      <c r="C118" s="146" t="inlineStr">
        <is>
          <t>Мастика битумная кровельная горячая</t>
        </is>
      </c>
      <c r="D118" s="147" t="inlineStr">
        <is>
          <t>т</t>
        </is>
      </c>
      <c r="E118" s="91" t="n">
        <v>0.010652575957728</v>
      </c>
      <c r="F118" s="149" t="n">
        <v>3390</v>
      </c>
      <c r="G118" s="5">
        <f>ROUND(E118*F118,2)</f>
        <v/>
      </c>
      <c r="H118" s="150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47" t="n">
        <v>90</v>
      </c>
      <c r="B119" s="86" t="inlineStr">
        <is>
          <t>02.2.05.04-0072</t>
        </is>
      </c>
      <c r="C119" s="146" t="inlineStr">
        <is>
          <t>Щебень из природного камня для строительных работ марка: 200, фракция 10-20 мм</t>
        </is>
      </c>
      <c r="D119" s="147" t="inlineStr">
        <is>
          <t>м3</t>
        </is>
      </c>
      <c r="E119" s="91" t="n">
        <v>0.31087767503303</v>
      </c>
      <c r="F119" s="149" t="n">
        <v>106.3</v>
      </c>
      <c r="G119" s="5">
        <f>ROUND(E119*F119,2)</f>
        <v/>
      </c>
      <c r="H119" s="150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47" t="n">
        <v>91</v>
      </c>
      <c r="B120" s="86" t="inlineStr">
        <is>
          <t>01.7.07.29-0111</t>
        </is>
      </c>
      <c r="C120" s="146" t="inlineStr">
        <is>
          <t>Пакля пропитанная</t>
        </is>
      </c>
      <c r="D120" s="147" t="inlineStr">
        <is>
          <t>кг</t>
        </is>
      </c>
      <c r="E120" s="91" t="n">
        <v>3.4443328929987</v>
      </c>
      <c r="F120" s="149" t="n">
        <v>9.039999999999999</v>
      </c>
      <c r="G120" s="5">
        <f>ROUND(E120*F120,2)</f>
        <v/>
      </c>
      <c r="H120" s="150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47" t="n">
        <v>92</v>
      </c>
      <c r="B121" s="86" t="inlineStr">
        <is>
          <t>999-9950</t>
        </is>
      </c>
      <c r="C121" s="146" t="inlineStr">
        <is>
          <t>Вспомогательные ненормируемые ресурсы (2% от Оплаты труда рабочих)</t>
        </is>
      </c>
      <c r="D121" s="147" t="inlineStr">
        <is>
          <t>руб.</t>
        </is>
      </c>
      <c r="E121" s="91" t="n">
        <v>28.685007978864</v>
      </c>
      <c r="F121" s="149" t="n">
        <v>1</v>
      </c>
      <c r="G121" s="5">
        <f>ROUND(E121*F121,2)</f>
        <v/>
      </c>
      <c r="H121" s="150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47" t="n">
        <v>93</v>
      </c>
      <c r="B122" s="86" t="inlineStr">
        <is>
          <t>01.3.01.01-0009</t>
        </is>
      </c>
      <c r="C122" s="146" t="inlineStr">
        <is>
          <t>Бензин растворитель</t>
        </is>
      </c>
      <c r="D122" s="147" t="inlineStr">
        <is>
          <t>т</t>
        </is>
      </c>
      <c r="E122" s="91" t="n">
        <v>0.0042432760898283</v>
      </c>
      <c r="F122" s="149" t="n">
        <v>6143.8</v>
      </c>
      <c r="G122" s="5">
        <f>ROUND(E122*F122,2)</f>
        <v/>
      </c>
      <c r="H122" s="150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47" t="n">
        <v>94</v>
      </c>
      <c r="B123" s="86" t="inlineStr">
        <is>
          <t>01.3.05.23-0181</t>
        </is>
      </c>
      <c r="C123" s="146" t="inlineStr">
        <is>
          <t>Стекло натриевое жидкое каустическое</t>
        </is>
      </c>
      <c r="D123" s="147" t="inlineStr">
        <is>
          <t>т</t>
        </is>
      </c>
      <c r="E123" s="91" t="n">
        <v>0.009356512549537699</v>
      </c>
      <c r="F123" s="149" t="n">
        <v>2734.6</v>
      </c>
      <c r="G123" s="5">
        <f>ROUND(E123*F123,2)</f>
        <v/>
      </c>
      <c r="H123" s="150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47" t="n">
        <v>95</v>
      </c>
      <c r="B124" s="86" t="inlineStr">
        <is>
          <t>01.7.15.03-0041</t>
        </is>
      </c>
      <c r="C124" s="146" t="inlineStr">
        <is>
          <t>Болты с гайками и шайбами строительные</t>
        </is>
      </c>
      <c r="D124" s="147" t="inlineStr">
        <is>
          <t>т</t>
        </is>
      </c>
      <c r="E124" s="91" t="n">
        <v>0.0026098811096433</v>
      </c>
      <c r="F124" s="149" t="n">
        <v>9040.01</v>
      </c>
      <c r="G124" s="5">
        <f>ROUND(E124*F124,2)</f>
        <v/>
      </c>
      <c r="H124" s="150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47" t="n">
        <v>96</v>
      </c>
      <c r="B125" s="86" t="inlineStr">
        <is>
          <t>02.2.04.03-0003</t>
        </is>
      </c>
      <c r="C125" s="146" t="inlineStr">
        <is>
          <t>Смесь песчано-гравийная природная</t>
        </is>
      </c>
      <c r="D125" s="147" t="inlineStr">
        <is>
          <t>м3</t>
        </is>
      </c>
      <c r="E125" s="91" t="n">
        <v>0.39165970937913</v>
      </c>
      <c r="F125" s="149" t="n">
        <v>60</v>
      </c>
      <c r="G125" s="5">
        <f>ROUND(E125*F125,2)</f>
        <v/>
      </c>
      <c r="H125" s="150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47" t="n">
        <v>97</v>
      </c>
      <c r="B126" s="86" t="inlineStr">
        <is>
          <t>01.7.07.13-0011</t>
        </is>
      </c>
      <c r="C126" s="146" t="inlineStr">
        <is>
          <t>Порошок № 2 для кислотоупорной замазки</t>
        </is>
      </c>
      <c r="D126" s="147" t="inlineStr">
        <is>
          <t>т</t>
        </is>
      </c>
      <c r="E126" s="91" t="n">
        <v>0.018695270805812</v>
      </c>
      <c r="F126" s="149" t="n">
        <v>1234</v>
      </c>
      <c r="G126" s="5">
        <f>ROUND(E126*F126,2)</f>
        <v/>
      </c>
      <c r="H126" s="150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47" t="n">
        <v>98</v>
      </c>
      <c r="B127" s="86" t="inlineStr">
        <is>
          <t>01.3.02.08-0001</t>
        </is>
      </c>
      <c r="C127" s="146" t="inlineStr">
        <is>
          <t>Кислород технический: газообразный</t>
        </is>
      </c>
      <c r="D127" s="147" t="inlineStr">
        <is>
          <t>м3</t>
        </is>
      </c>
      <c r="E127" s="91" t="n">
        <v>3.4103689299868</v>
      </c>
      <c r="F127" s="149" t="n">
        <v>6.22</v>
      </c>
      <c r="G127" s="5">
        <f>ROUND(E127*F127,2)</f>
        <v/>
      </c>
      <c r="H127" s="150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47" t="n">
        <v>99</v>
      </c>
      <c r="B128" s="86" t="inlineStr">
        <is>
          <t>01.3.02.09-0022</t>
        </is>
      </c>
      <c r="C128" s="146" t="inlineStr">
        <is>
          <t>Пропан-бутан, смесь техническая</t>
        </is>
      </c>
      <c r="D128" s="147" t="inlineStr">
        <is>
          <t>кг</t>
        </is>
      </c>
      <c r="E128" s="91" t="n">
        <v>3.4825578863937</v>
      </c>
      <c r="F128" s="149" t="n">
        <v>6.09</v>
      </c>
      <c r="G128" s="5">
        <f>ROUND(E128*F128,2)</f>
        <v/>
      </c>
      <c r="H128" s="150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47" t="n">
        <v>100</v>
      </c>
      <c r="B129" s="86" t="inlineStr">
        <is>
          <t>14.4.01.01-0003</t>
        </is>
      </c>
      <c r="C129" s="146" t="inlineStr">
        <is>
          <t>Грунтовка: ГФ-021 красно-коричневая</t>
        </is>
      </c>
      <c r="D129" s="147" t="inlineStr">
        <is>
          <t>т</t>
        </is>
      </c>
      <c r="E129" s="91" t="n">
        <v>0.0011717833553501</v>
      </c>
      <c r="F129" s="149" t="n">
        <v>15620</v>
      </c>
      <c r="G129" s="5">
        <f>ROUND(E129*F129,2)</f>
        <v/>
      </c>
      <c r="H129" s="150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47" t="n">
        <v>101</v>
      </c>
      <c r="B130" s="86" t="inlineStr">
        <is>
          <t>25.2.01.01-0001</t>
        </is>
      </c>
      <c r="C130" s="146" t="inlineStr">
        <is>
          <t>Бирки-оконцеватели</t>
        </is>
      </c>
      <c r="D130" s="147" t="inlineStr">
        <is>
          <t>100 шт</t>
        </is>
      </c>
      <c r="E130" s="91" t="n">
        <v>0.28406869220608</v>
      </c>
      <c r="F130" s="149" t="n">
        <v>63</v>
      </c>
      <c r="G130" s="5">
        <f>ROUND(E130*F130,2)</f>
        <v/>
      </c>
      <c r="H130" s="150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47" t="n">
        <v>102</v>
      </c>
      <c r="B131" s="86" t="inlineStr">
        <is>
          <t>20.2.09.13-0011</t>
        </is>
      </c>
      <c r="C131" s="146" t="inlineStr">
        <is>
          <t>Муфта</t>
        </is>
      </c>
      <c r="D131" s="147" t="inlineStr">
        <is>
          <t>шт</t>
        </is>
      </c>
      <c r="E131" s="91" t="n">
        <v>3.550858652576</v>
      </c>
      <c r="F131" s="149" t="n">
        <v>5</v>
      </c>
      <c r="G131" s="5">
        <f>ROUND(E131*F131,2)</f>
        <v/>
      </c>
      <c r="H131" s="150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47" t="n">
        <v>103</v>
      </c>
      <c r="B132" s="86" t="inlineStr">
        <is>
          <t>01.2.01.02-0054</t>
        </is>
      </c>
      <c r="C132" s="146" t="inlineStr">
        <is>
          <t>Битумы нефтяные строительные марки: БН-90/10</t>
        </is>
      </c>
      <c r="D132" s="147" t="inlineStr">
        <is>
          <t>т</t>
        </is>
      </c>
      <c r="E132" s="91" t="n">
        <v>0.012410250990753</v>
      </c>
      <c r="F132" s="149" t="n">
        <v>1383.1</v>
      </c>
      <c r="G132" s="5">
        <f>ROUND(E132*F132,2)</f>
        <v/>
      </c>
      <c r="H132" s="150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47" t="n">
        <v>104</v>
      </c>
      <c r="B133" s="86" t="inlineStr">
        <is>
          <t>19.2.02.02-0013</t>
        </is>
      </c>
      <c r="C133" s="146" t="inlineStr">
        <is>
          <t>Зонты вентиляционных систем из листовой оцинкованной стали,: круглые, диаметром шахты 315 мм</t>
        </is>
      </c>
      <c r="D133" s="147" t="inlineStr">
        <is>
          <t>шт</t>
        </is>
      </c>
      <c r="E133" s="91" t="n">
        <v>0.1775429326288</v>
      </c>
      <c r="F133" s="149" t="n">
        <v>90.7</v>
      </c>
      <c r="G133" s="5">
        <f>ROUND(E133*F133,2)</f>
        <v/>
      </c>
      <c r="H133" s="150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47" t="n">
        <v>105</v>
      </c>
      <c r="B134" s="86" t="inlineStr">
        <is>
          <t>14.5.09.04-0114</t>
        </is>
      </c>
      <c r="C134" s="146" t="inlineStr">
        <is>
          <t>Отвердитель: № 3</t>
        </is>
      </c>
      <c r="D134" s="147" t="inlineStr">
        <is>
          <t>т</t>
        </is>
      </c>
      <c r="E134" s="91" t="n">
        <v>0.00010652575957728</v>
      </c>
      <c r="F134" s="149" t="n">
        <v>123650</v>
      </c>
      <c r="G134" s="5">
        <f>ROUND(E134*F134,2)</f>
        <v/>
      </c>
      <c r="H134" s="150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47" t="n">
        <v>106</v>
      </c>
      <c r="B135" s="86" t="inlineStr">
        <is>
          <t>01.7.11.07-0034</t>
        </is>
      </c>
      <c r="C135" s="146" t="inlineStr">
        <is>
          <t>Электроды диаметром: 4 мм Э42А</t>
        </is>
      </c>
      <c r="D135" s="147" t="inlineStr">
        <is>
          <t>кг</t>
        </is>
      </c>
      <c r="E135" s="91" t="n">
        <v>1.2428005284016</v>
      </c>
      <c r="F135" s="149" t="n">
        <v>10.57</v>
      </c>
      <c r="G135" s="5">
        <f>ROUND(E135*F135,2)</f>
        <v/>
      </c>
      <c r="H135" s="150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47" t="n">
        <v>107</v>
      </c>
      <c r="B136" s="86" t="inlineStr">
        <is>
          <t>14.5.09.07-0029</t>
        </is>
      </c>
      <c r="C136" s="146" t="inlineStr">
        <is>
          <t>Растворитель марки: Р-4</t>
        </is>
      </c>
      <c r="D136" s="147" t="inlineStr">
        <is>
          <t>т</t>
        </is>
      </c>
      <c r="E136" s="91" t="n">
        <v>0.0011895376486129</v>
      </c>
      <c r="F136" s="149" t="n">
        <v>9420</v>
      </c>
      <c r="G136" s="5">
        <f>ROUND(E136*F136,2)</f>
        <v/>
      </c>
      <c r="H136" s="150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47" t="n">
        <v>108</v>
      </c>
      <c r="B137" s="86" t="inlineStr">
        <is>
          <t>01.7.07.12-0024</t>
        </is>
      </c>
      <c r="C137" s="146" t="inlineStr">
        <is>
          <t>Пленка полиэтиленовая толщиной: 0,15 мм</t>
        </is>
      </c>
      <c r="D137" s="147" t="inlineStr">
        <is>
          <t>м2</t>
        </is>
      </c>
      <c r="E137" s="91" t="n">
        <v>3.0537384412153</v>
      </c>
      <c r="F137" s="149" t="n">
        <v>3.62</v>
      </c>
      <c r="G137" s="5">
        <f>ROUND(E137*F137,2)</f>
        <v/>
      </c>
      <c r="H137" s="150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47" t="n">
        <v>109</v>
      </c>
      <c r="B138" s="86" t="inlineStr">
        <is>
          <t>01.7.11.07-0066</t>
        </is>
      </c>
      <c r="C138" s="146" t="inlineStr">
        <is>
          <t>Электроды диаметром: 8 мм Э46</t>
        </is>
      </c>
      <c r="D138" s="147" t="inlineStr">
        <is>
          <t>т</t>
        </is>
      </c>
      <c r="E138" s="91" t="n">
        <v>0.0011362747688243</v>
      </c>
      <c r="F138" s="149" t="n">
        <v>9503</v>
      </c>
      <c r="G138" s="5">
        <f>ROUND(E138*F138,2)</f>
        <v/>
      </c>
      <c r="H138" s="150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47" t="n">
        <v>110</v>
      </c>
      <c r="B139" s="86" t="inlineStr">
        <is>
          <t>01.3.05.23-0102</t>
        </is>
      </c>
      <c r="C139" s="146" t="inlineStr">
        <is>
          <t>Натрий кремнефтористый технический, сорт I</t>
        </is>
      </c>
      <c r="D139" s="147" t="inlineStr">
        <is>
          <t>т</t>
        </is>
      </c>
      <c r="E139" s="91" t="n">
        <v>0.0014025891677675</v>
      </c>
      <c r="F139" s="149" t="n">
        <v>7062.5</v>
      </c>
      <c r="G139" s="5">
        <f>ROUND(E139*F139,2)</f>
        <v/>
      </c>
      <c r="H139" s="150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47" t="n">
        <v>111</v>
      </c>
      <c r="B140" s="86" t="inlineStr">
        <is>
          <t>05.1.05.16-0001</t>
        </is>
      </c>
      <c r="C140" s="14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7" t="inlineStr">
        <is>
          <t>м3</t>
        </is>
      </c>
      <c r="E140" s="91" t="n">
        <v>0.0056813738441215</v>
      </c>
      <c r="F140" s="149" t="n">
        <v>1410</v>
      </c>
      <c r="G140" s="5">
        <f>ROUND(E140*F140,2)</f>
        <v/>
      </c>
      <c r="H140" s="150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47" t="n">
        <v>112</v>
      </c>
      <c r="B141" s="86" t="inlineStr">
        <is>
          <t>08.3.03.04-0012</t>
        </is>
      </c>
      <c r="C141" s="146" t="inlineStr">
        <is>
          <t>Проволока светлая диаметром: 1,1 мм</t>
        </is>
      </c>
      <c r="D141" s="147" t="inlineStr">
        <is>
          <t>т</t>
        </is>
      </c>
      <c r="E141" s="91" t="n">
        <v>0.00078118890356671</v>
      </c>
      <c r="F141" s="149" t="n">
        <v>10200</v>
      </c>
      <c r="G141" s="5">
        <f>ROUND(E141*F141,2)</f>
        <v/>
      </c>
      <c r="H141" s="150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47" t="n">
        <v>113</v>
      </c>
      <c r="B142" s="86" t="inlineStr">
        <is>
          <t>14.5.09.04-0115</t>
        </is>
      </c>
      <c r="C142" s="146" t="inlineStr">
        <is>
          <t>Отвердитель: амино-фенольный АФ-2</t>
        </is>
      </c>
      <c r="D142" s="147" t="inlineStr">
        <is>
          <t>т</t>
        </is>
      </c>
      <c r="E142" s="91" t="n">
        <v>0.00015978863936592</v>
      </c>
      <c r="F142" s="149" t="n">
        <v>48600</v>
      </c>
      <c r="G142" s="5">
        <f>ROUND(E142*F142,2)</f>
        <v/>
      </c>
      <c r="H142" s="150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47" t="n">
        <v>114</v>
      </c>
      <c r="B143" s="86" t="inlineStr">
        <is>
          <t>01.7.20.08-0031</t>
        </is>
      </c>
      <c r="C143" s="146" t="inlineStr">
        <is>
          <t>Бязь суровая арт. 6804</t>
        </is>
      </c>
      <c r="D143" s="147" t="inlineStr">
        <is>
          <t>10 м2</t>
        </is>
      </c>
      <c r="E143" s="91" t="n">
        <v>0.091257067371202</v>
      </c>
      <c r="F143" s="149" t="n">
        <v>79.09999999999999</v>
      </c>
      <c r="G143" s="5">
        <f>ROUND(E143*F143,2)</f>
        <v/>
      </c>
      <c r="H143" s="150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47" t="n">
        <v>115</v>
      </c>
      <c r="B144" s="86" t="inlineStr">
        <is>
          <t>04.3.01.09-0023</t>
        </is>
      </c>
      <c r="C144" s="146" t="inlineStr">
        <is>
          <t>Раствор готовый отделочный тяжелый,: цементный 1:3</t>
        </is>
      </c>
      <c r="D144" s="147" t="inlineStr">
        <is>
          <t>м3</t>
        </is>
      </c>
      <c r="E144" s="91" t="n">
        <v>0.012996142668428</v>
      </c>
      <c r="F144" s="149" t="n">
        <v>497</v>
      </c>
      <c r="G144" s="5">
        <f>ROUND(E144*F144,2)</f>
        <v/>
      </c>
      <c r="H144" s="150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47" t="n">
        <v>116</v>
      </c>
      <c r="B145" s="86" t="inlineStr">
        <is>
          <t>01.7.07.13-0001</t>
        </is>
      </c>
      <c r="C145" s="146" t="inlineStr">
        <is>
          <t>Мука андезитовая кислотоупорная, марка: А</t>
        </is>
      </c>
      <c r="D145" s="147" t="inlineStr">
        <is>
          <t>т</t>
        </is>
      </c>
      <c r="E145" s="91" t="n">
        <v>0.009321003963011901</v>
      </c>
      <c r="F145" s="149" t="n">
        <v>688.8</v>
      </c>
      <c r="G145" s="5">
        <f>ROUND(E145*F145,2)</f>
        <v/>
      </c>
      <c r="H145" s="150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47" t="n">
        <v>117</v>
      </c>
      <c r="B146" s="86" t="inlineStr">
        <is>
          <t>03.2.02.08-0001</t>
        </is>
      </c>
      <c r="C146" s="146" t="inlineStr">
        <is>
          <t>Цемент гипсоглиноземистый расширяющийся</t>
        </is>
      </c>
      <c r="D146" s="147" t="inlineStr">
        <is>
          <t>т</t>
        </is>
      </c>
      <c r="E146" s="91" t="n">
        <v>0.0034443328929987</v>
      </c>
      <c r="F146" s="149" t="n">
        <v>1836</v>
      </c>
      <c r="G146" s="5">
        <f>ROUND(E146*F146,2)</f>
        <v/>
      </c>
      <c r="H146" s="150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47" t="n">
        <v>118</v>
      </c>
      <c r="B147" s="86" t="inlineStr">
        <is>
          <t>08.1.02.11-0001</t>
        </is>
      </c>
      <c r="C147" s="146" t="inlineStr">
        <is>
          <t>Поковки из квадратных заготовок, масса: 1,8 кг</t>
        </is>
      </c>
      <c r="D147" s="147" t="inlineStr">
        <is>
          <t>т</t>
        </is>
      </c>
      <c r="E147" s="91" t="n">
        <v>0.0010475033025099</v>
      </c>
      <c r="F147" s="149" t="n">
        <v>5989</v>
      </c>
      <c r="G147" s="5">
        <f>ROUND(E147*F147,2)</f>
        <v/>
      </c>
      <c r="H147" s="150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47" t="n">
        <v>119</v>
      </c>
      <c r="B148" s="86" t="inlineStr">
        <is>
          <t>08.3.11.01-0091</t>
        </is>
      </c>
      <c r="C148" s="146" t="inlineStr">
        <is>
          <t>Швеллеры № 40 из стали марки: Ст0</t>
        </is>
      </c>
      <c r="D148" s="147" t="inlineStr">
        <is>
          <t>т</t>
        </is>
      </c>
      <c r="E148" s="91" t="n">
        <v>0.0011007661822985</v>
      </c>
      <c r="F148" s="149" t="n">
        <v>4920</v>
      </c>
      <c r="G148" s="5">
        <f>ROUND(E148*F148,2)</f>
        <v/>
      </c>
      <c r="H148" s="150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47" t="n">
        <v>120</v>
      </c>
      <c r="B149" s="86" t="inlineStr">
        <is>
          <t>01.7.15.03-0042</t>
        </is>
      </c>
      <c r="C149" s="146" t="inlineStr">
        <is>
          <t>Болты с гайками и шайбами строительные</t>
        </is>
      </c>
      <c r="D149" s="147" t="inlineStr">
        <is>
          <t>кг</t>
        </is>
      </c>
      <c r="E149" s="91" t="n">
        <v>0.59831968295905</v>
      </c>
      <c r="F149" s="149" t="n">
        <v>9.039999999999999</v>
      </c>
      <c r="G149" s="5">
        <f>ROUND(E149*F149,2)</f>
        <v/>
      </c>
      <c r="H149" s="150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47" t="n">
        <v>121</v>
      </c>
      <c r="B150" s="86" t="inlineStr">
        <is>
          <t>01.7.17.11-0001</t>
        </is>
      </c>
      <c r="C150" s="146" t="inlineStr">
        <is>
          <t>Бумага шлифовальная</t>
        </is>
      </c>
      <c r="D150" s="147" t="inlineStr">
        <is>
          <t>кг</t>
        </is>
      </c>
      <c r="E150" s="91" t="n">
        <v>0.10652575957728</v>
      </c>
      <c r="F150" s="149" t="n">
        <v>50</v>
      </c>
      <c r="G150" s="5">
        <f>ROUND(E150*F150,2)</f>
        <v/>
      </c>
      <c r="H150" s="150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47" t="n">
        <v>122</v>
      </c>
      <c r="B151" s="86" t="inlineStr">
        <is>
          <t>07.2.01.01-0003</t>
        </is>
      </c>
      <c r="C151" s="14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7" t="inlineStr">
        <is>
          <t>т</t>
        </is>
      </c>
      <c r="E151" s="91" t="n">
        <v>0.00053262879788639</v>
      </c>
      <c r="F151" s="149" t="n">
        <v>9670</v>
      </c>
      <c r="G151" s="5">
        <f>ROUND(E151*F151,2)</f>
        <v/>
      </c>
      <c r="H151" s="150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47" t="n">
        <v>123</v>
      </c>
      <c r="B152" s="86" t="inlineStr">
        <is>
          <t>14.4.02.09-0001</t>
        </is>
      </c>
      <c r="C152" s="146" t="inlineStr">
        <is>
          <t>Краска</t>
        </is>
      </c>
      <c r="D152" s="147" t="inlineStr">
        <is>
          <t>кг</t>
        </is>
      </c>
      <c r="E152" s="91" t="n">
        <v>0.14913606340819</v>
      </c>
      <c r="F152" s="149" t="n">
        <v>28.6</v>
      </c>
      <c r="G152" s="5">
        <f>ROUND(E152*F152,2)</f>
        <v/>
      </c>
      <c r="H152" s="150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47" t="n">
        <v>124</v>
      </c>
      <c r="B153" s="86" t="inlineStr">
        <is>
          <t>01.7.11.07-0032</t>
        </is>
      </c>
      <c r="C153" s="146" t="inlineStr">
        <is>
          <t>Электроды диаметром: 4 мм Э42</t>
        </is>
      </c>
      <c r="D153" s="147" t="inlineStr">
        <is>
          <t>т</t>
        </is>
      </c>
      <c r="E153" s="91" t="n">
        <v>0.00039059445178336</v>
      </c>
      <c r="F153" s="149" t="n">
        <v>10315.01</v>
      </c>
      <c r="G153" s="5">
        <f>ROUND(E153*F153,2)</f>
        <v/>
      </c>
      <c r="H153" s="150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47" t="n">
        <v>125</v>
      </c>
      <c r="B154" s="86" t="inlineStr">
        <is>
          <t>25.1.01.05-0025</t>
        </is>
      </c>
      <c r="C154" s="146" t="inlineStr">
        <is>
          <t>Шпалы из древесины хвойных пород длиной: 1500 мм для колеи 750 мм пропитанные, тип 2</t>
        </is>
      </c>
      <c r="D154" s="147" t="inlineStr">
        <is>
          <t>шт</t>
        </is>
      </c>
      <c r="E154" s="91" t="n">
        <v>0.053902034346103</v>
      </c>
      <c r="F154" s="149" t="n">
        <v>68</v>
      </c>
      <c r="G154" s="5">
        <f>ROUND(E154*F154,2)</f>
        <v/>
      </c>
      <c r="H154" s="150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47" t="n">
        <v>126</v>
      </c>
      <c r="B155" s="86" t="inlineStr">
        <is>
          <t>01.3.01.03-0002</t>
        </is>
      </c>
      <c r="C155" s="146" t="inlineStr">
        <is>
          <t>Керосин для технических целей марок КТ-1, КТ-2</t>
        </is>
      </c>
      <c r="D155" s="147" t="inlineStr">
        <is>
          <t>т</t>
        </is>
      </c>
      <c r="E155" s="91" t="n">
        <v>0.0012783091149273</v>
      </c>
      <c r="F155" s="149" t="n">
        <v>2606.9</v>
      </c>
      <c r="G155" s="5">
        <f>ROUND(E155*F155,2)</f>
        <v/>
      </c>
      <c r="H155" s="150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47" t="n">
        <v>127</v>
      </c>
      <c r="B156" s="86" t="inlineStr">
        <is>
          <t>01.7.02.07-0011</t>
        </is>
      </c>
      <c r="C156" s="146" t="inlineStr">
        <is>
          <t>Прессшпан листовой, марки А</t>
        </is>
      </c>
      <c r="D156" s="147" t="inlineStr">
        <is>
          <t>кг</t>
        </is>
      </c>
      <c r="E156" s="91" t="n">
        <v>0.053262879788639</v>
      </c>
      <c r="F156" s="149" t="n">
        <v>47.57</v>
      </c>
      <c r="G156" s="5">
        <f>ROUND(E156*F156,2)</f>
        <v/>
      </c>
      <c r="H156" s="150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47" t="n">
        <v>128</v>
      </c>
      <c r="B157" s="86" t="inlineStr">
        <is>
          <t>01.2.01.02-0052</t>
        </is>
      </c>
      <c r="C157" s="146" t="inlineStr">
        <is>
          <t>Битумы нефтяные строительные марки: БН-70/30</t>
        </is>
      </c>
      <c r="D157" s="147" t="inlineStr">
        <is>
          <t>т</t>
        </is>
      </c>
      <c r="E157" s="91" t="n">
        <v>0.0014203434610304</v>
      </c>
      <c r="F157" s="149" t="n">
        <v>1525.5</v>
      </c>
      <c r="G157" s="5">
        <f>ROUND(E157*F157,2)</f>
        <v/>
      </c>
      <c r="H157" s="150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47" t="n">
        <v>129</v>
      </c>
      <c r="B158" s="86" t="inlineStr">
        <is>
          <t>08.3.08.02-0052</t>
        </is>
      </c>
      <c r="C158" s="146" t="inlineStr">
        <is>
          <t>Сталь угловая равнополочная, марка стали: ВСт3кп2, размером 50x50x5 мм</t>
        </is>
      </c>
      <c r="D158" s="147" t="inlineStr">
        <is>
          <t>т</t>
        </is>
      </c>
      <c r="E158" s="91" t="n">
        <v>0.0003550858652576</v>
      </c>
      <c r="F158" s="149" t="n">
        <v>5763</v>
      </c>
      <c r="G158" s="5">
        <f>ROUND(E158*F158,2)</f>
        <v/>
      </c>
      <c r="H158" s="150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47" t="n">
        <v>130</v>
      </c>
      <c r="B159" s="86" t="inlineStr">
        <is>
          <t>14.5.09.02-0002</t>
        </is>
      </c>
      <c r="C159" s="146" t="inlineStr">
        <is>
          <t>Ксилол нефтяной марки А</t>
        </is>
      </c>
      <c r="D159" s="147" t="inlineStr">
        <is>
          <t>т</t>
        </is>
      </c>
      <c r="E159" s="91" t="n">
        <v>0.0002663143989432</v>
      </c>
      <c r="F159" s="149" t="n">
        <v>7640</v>
      </c>
      <c r="G159" s="5">
        <f>ROUND(E159*F159,2)</f>
        <v/>
      </c>
      <c r="H159" s="150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47" t="n">
        <v>131</v>
      </c>
      <c r="B160" s="86" t="inlineStr">
        <is>
          <t>01.7.20.08-0071</t>
        </is>
      </c>
      <c r="C160" s="146" t="inlineStr">
        <is>
          <t>Канаты пеньковые пропитанные</t>
        </is>
      </c>
      <c r="D160" s="147" t="inlineStr">
        <is>
          <t>т</t>
        </is>
      </c>
      <c r="E160" s="91" t="n">
        <v>5.3262879788639e-05</v>
      </c>
      <c r="F160" s="149" t="n">
        <v>37900</v>
      </c>
      <c r="G160" s="5">
        <f>ROUND(E160*F160,2)</f>
        <v/>
      </c>
      <c r="H160" s="150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47" t="n">
        <v>132</v>
      </c>
      <c r="B161" s="86" t="inlineStr">
        <is>
          <t>14.5.09.11-0101</t>
        </is>
      </c>
      <c r="C161" s="146" t="inlineStr">
        <is>
          <t>Уайт-спирит</t>
        </is>
      </c>
      <c r="D161" s="147" t="inlineStr">
        <is>
          <t>т</t>
        </is>
      </c>
      <c r="E161" s="91" t="n">
        <v>0.00023080581241744</v>
      </c>
      <c r="F161" s="149" t="n">
        <v>6667</v>
      </c>
      <c r="G161" s="5">
        <f>ROUND(E161*F161,2)</f>
        <v/>
      </c>
      <c r="H161" s="150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47" t="n">
        <v>133</v>
      </c>
      <c r="B162" s="86" t="inlineStr">
        <is>
          <t>11.1.03.05-0085</t>
        </is>
      </c>
      <c r="C162" s="146" t="inlineStr">
        <is>
          <t>Доски необрезные хвойных пород длиной: 4-6,5 м, все ширины, толщиной 44 мм и более, III сорта</t>
        </is>
      </c>
      <c r="D162" s="147" t="inlineStr">
        <is>
          <t>м3</t>
        </is>
      </c>
      <c r="E162" s="91" t="n">
        <v>0.0021305151915456</v>
      </c>
      <c r="F162" s="149" t="n">
        <v>684</v>
      </c>
      <c r="G162" s="5">
        <f>ROUND(E162*F162,2)</f>
        <v/>
      </c>
      <c r="H162" s="150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47" t="n">
        <v>134</v>
      </c>
      <c r="B163" s="86" t="inlineStr">
        <is>
          <t>01.2.01.01-0019</t>
        </is>
      </c>
      <c r="C163" s="146" t="inlineStr">
        <is>
          <t>Битумы нефтяные дорожные марки: БНД-60/90, БНД 90/130</t>
        </is>
      </c>
      <c r="D163" s="147" t="inlineStr">
        <is>
          <t>т</t>
        </is>
      </c>
      <c r="E163" s="91" t="n">
        <v>0.00074568031704095</v>
      </c>
      <c r="F163" s="149" t="n">
        <v>1690</v>
      </c>
      <c r="G163" s="5">
        <f>ROUND(E163*F163,2)</f>
        <v/>
      </c>
      <c r="H163" s="150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47" t="n">
        <v>135</v>
      </c>
      <c r="B164" s="86" t="inlineStr">
        <is>
          <t>01.3.01.06-0023</t>
        </is>
      </c>
      <c r="C164" s="146" t="inlineStr">
        <is>
          <t>Смазка № 9</t>
        </is>
      </c>
      <c r="D164" s="147" t="inlineStr">
        <is>
          <t>т</t>
        </is>
      </c>
      <c r="E164" s="91" t="n">
        <v>5.3262879788639e-05</v>
      </c>
      <c r="F164" s="149" t="n">
        <v>20600</v>
      </c>
      <c r="G164" s="5">
        <f>ROUND(E164*F164,2)</f>
        <v/>
      </c>
      <c r="H164" s="150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47" t="n">
        <v>136</v>
      </c>
      <c r="B165" s="86" t="inlineStr">
        <is>
          <t>01.2.03.03-0043</t>
        </is>
      </c>
      <c r="C165" s="146" t="inlineStr">
        <is>
          <t>Мастика битумно-кукерсольная холодная</t>
        </is>
      </c>
      <c r="D165" s="147" t="inlineStr">
        <is>
          <t>т</t>
        </is>
      </c>
      <c r="E165" s="91" t="n">
        <v>0.00033733157199472</v>
      </c>
      <c r="F165" s="149" t="n">
        <v>3219.2</v>
      </c>
      <c r="G165" s="5">
        <f>ROUND(E165*F165,2)</f>
        <v/>
      </c>
      <c r="H165" s="150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47" t="n">
        <v>137</v>
      </c>
      <c r="B166" s="86" t="inlineStr">
        <is>
          <t>01.7.11.07-0044</t>
        </is>
      </c>
      <c r="C166" s="146" t="inlineStr">
        <is>
          <t>Электроды диаметром: 5 мм Э42</t>
        </is>
      </c>
      <c r="D166" s="147" t="inlineStr">
        <is>
          <t>т</t>
        </is>
      </c>
      <c r="E166" s="91" t="n">
        <v>8.877146631439899e-05</v>
      </c>
      <c r="F166" s="149" t="n">
        <v>9765</v>
      </c>
      <c r="G166" s="5">
        <f>ROUND(E166*F166,2)</f>
        <v/>
      </c>
      <c r="H166" s="150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47" t="n">
        <v>138</v>
      </c>
      <c r="B167" s="86" t="inlineStr">
        <is>
          <t>11.1.03.01-0077</t>
        </is>
      </c>
      <c r="C167" s="146" t="inlineStr">
        <is>
          <t>Бруски обрезные хвойных пород длиной: 4-6,5 м, шириной 75-150 мм, толщиной 40-75 мм, I сорта</t>
        </is>
      </c>
      <c r="D167" s="147" t="inlineStr">
        <is>
          <t>м3</t>
        </is>
      </c>
      <c r="E167" s="91" t="n">
        <v>0.00046161162483487</v>
      </c>
      <c r="F167" s="149" t="n">
        <v>1700</v>
      </c>
      <c r="G167" s="5">
        <f>ROUND(E167*F167,2)</f>
        <v/>
      </c>
      <c r="H167" s="150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47" t="n">
        <v>139</v>
      </c>
      <c r="B168" s="86" t="inlineStr">
        <is>
          <t>01.7.20.08-0102</t>
        </is>
      </c>
      <c r="C168" s="146" t="inlineStr">
        <is>
          <t>Миткаль «Т-2» суровый (суровье)</t>
        </is>
      </c>
      <c r="D168" s="147" t="inlineStr">
        <is>
          <t>10 м</t>
        </is>
      </c>
      <c r="E168" s="91" t="n">
        <v>0.010652575957728</v>
      </c>
      <c r="F168" s="149" t="n">
        <v>73.65000000000001</v>
      </c>
      <c r="G168" s="5">
        <f>ROUND(E168*F168,2)</f>
        <v/>
      </c>
      <c r="H168" s="150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47" t="n">
        <v>140</v>
      </c>
      <c r="B169" s="86" t="inlineStr">
        <is>
          <t>01.1.02.10-0021</t>
        </is>
      </c>
      <c r="C169" s="146" t="inlineStr">
        <is>
          <t>Асбест хризотиловый марки: К-6-30</t>
        </is>
      </c>
      <c r="D169" s="147" t="inlineStr">
        <is>
          <t>т</t>
        </is>
      </c>
      <c r="E169" s="91" t="n">
        <v>0.00060364597093791</v>
      </c>
      <c r="F169" s="149" t="n">
        <v>1160</v>
      </c>
      <c r="G169" s="5">
        <f>ROUND(E169*F169,2)</f>
        <v/>
      </c>
      <c r="H169" s="150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47" t="n">
        <v>141</v>
      </c>
      <c r="B170" s="86" t="inlineStr">
        <is>
          <t>14.4.03.03-0002</t>
        </is>
      </c>
      <c r="C170" s="146" t="inlineStr">
        <is>
          <t>Лак битумный: БТ-123</t>
        </is>
      </c>
      <c r="D170" s="147" t="inlineStr">
        <is>
          <t>т</t>
        </is>
      </c>
      <c r="E170" s="91" t="n">
        <v>8.877146631439899e-05</v>
      </c>
      <c r="F170" s="149" t="n">
        <v>7826.9</v>
      </c>
      <c r="G170" s="5">
        <f>ROUND(E170*F170,2)</f>
        <v/>
      </c>
      <c r="H170" s="150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47" t="n">
        <v>142</v>
      </c>
      <c r="B171" s="86" t="inlineStr">
        <is>
          <t>08.2.02.11-0007</t>
        </is>
      </c>
      <c r="C171" s="14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7" t="inlineStr">
        <is>
          <t>10 м</t>
        </is>
      </c>
      <c r="E171" s="91" t="n">
        <v>0.010439524438573</v>
      </c>
      <c r="F171" s="149" t="n">
        <v>50.24</v>
      </c>
      <c r="G171" s="5">
        <f>ROUND(E171*F171,2)</f>
        <v/>
      </c>
      <c r="H171" s="150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47" t="n">
        <v>143</v>
      </c>
      <c r="B172" s="86" t="inlineStr">
        <is>
          <t>01.7.11.07-0035</t>
        </is>
      </c>
      <c r="C172" s="146" t="inlineStr">
        <is>
          <t>Электроды диаметром: 4 мм Э46</t>
        </is>
      </c>
      <c r="D172" s="147" t="inlineStr">
        <is>
          <t>т</t>
        </is>
      </c>
      <c r="E172" s="91" t="n">
        <v>3.550858652576e-05</v>
      </c>
      <c r="F172" s="149" t="n">
        <v>10749</v>
      </c>
      <c r="G172" s="5">
        <f>ROUND(E172*F172,2)</f>
        <v/>
      </c>
      <c r="H172" s="150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47" t="n">
        <v>144</v>
      </c>
      <c r="B173" s="86" t="inlineStr">
        <is>
          <t>03.2.01.01-0001</t>
        </is>
      </c>
      <c r="C173" s="146" t="inlineStr">
        <is>
          <t>Портландцемент общестроительного назначения бездобавочный, марки: 400</t>
        </is>
      </c>
      <c r="D173" s="147" t="inlineStr">
        <is>
          <t>т</t>
        </is>
      </c>
      <c r="E173" s="91" t="n">
        <v>0.00088771466314399</v>
      </c>
      <c r="F173" s="149" t="n">
        <v>412</v>
      </c>
      <c r="G173" s="5">
        <f>ROUND(E173*F173,2)</f>
        <v/>
      </c>
      <c r="H173" s="150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47" t="n">
        <v>145</v>
      </c>
      <c r="B174" s="86" t="inlineStr">
        <is>
          <t>01.7.07.08-0003</t>
        </is>
      </c>
      <c r="C174" s="146" t="inlineStr">
        <is>
          <t>Мыло твердое хозяйственное 72%</t>
        </is>
      </c>
      <c r="D174" s="147" t="inlineStr">
        <is>
          <t>шт</t>
        </is>
      </c>
      <c r="E174" s="91" t="n">
        <v>0.079432708058124</v>
      </c>
      <c r="F174" s="149" t="n">
        <v>4.5</v>
      </c>
      <c r="G174" s="5">
        <f>ROUND(E174*F174,2)</f>
        <v/>
      </c>
      <c r="H174" s="150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47" t="n">
        <v>146</v>
      </c>
      <c r="B175" s="86" t="inlineStr">
        <is>
          <t>01.3.01.01-0001</t>
        </is>
      </c>
      <c r="C175" s="146" t="inlineStr">
        <is>
          <t>Бензин авиационный Б-70</t>
        </is>
      </c>
      <c r="D175" s="147" t="inlineStr">
        <is>
          <t>т</t>
        </is>
      </c>
      <c r="E175" s="91" t="n">
        <v>7.1017173051519e-05</v>
      </c>
      <c r="F175" s="149" t="n">
        <v>4488.4</v>
      </c>
      <c r="G175" s="5">
        <f>ROUND(E175*F175,2)</f>
        <v/>
      </c>
      <c r="H175" s="150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47" t="n">
        <v>147</v>
      </c>
      <c r="B176" s="86" t="inlineStr">
        <is>
          <t>01.3.01.06-0050</t>
        </is>
      </c>
      <c r="C176" s="146" t="inlineStr">
        <is>
          <t>Смазка универсальная тугоплавкая УТ (консталин жировой)</t>
        </is>
      </c>
      <c r="D176" s="147" t="inlineStr">
        <is>
          <t>т</t>
        </is>
      </c>
      <c r="E176" s="91" t="n">
        <v>1.775429326288e-05</v>
      </c>
      <c r="F176" s="149" t="n">
        <v>17500</v>
      </c>
      <c r="G176" s="5">
        <f>ROUND(E176*F176,2)</f>
        <v/>
      </c>
      <c r="H176" s="150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47" t="n">
        <v>148</v>
      </c>
      <c r="B177" s="86" t="inlineStr">
        <is>
          <t>01.7.15.06-0121</t>
        </is>
      </c>
      <c r="C177" s="146" t="inlineStr">
        <is>
          <t>Гвозди строительные с плоской головкой: 1,6x50 мм</t>
        </is>
      </c>
      <c r="D177" s="147" t="inlineStr">
        <is>
          <t>т</t>
        </is>
      </c>
      <c r="E177" s="91" t="n">
        <v>3.550858652576e-05</v>
      </c>
      <c r="F177" s="149" t="n">
        <v>8475</v>
      </c>
      <c r="G177" s="5">
        <f>ROUND(E177*F177,2)</f>
        <v/>
      </c>
      <c r="H177" s="150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47" t="n">
        <v>149</v>
      </c>
      <c r="B178" s="86" t="inlineStr">
        <is>
          <t>14.1.02.01-0002</t>
        </is>
      </c>
      <c r="C178" s="146" t="inlineStr">
        <is>
          <t>Клей БМК-5к</t>
        </is>
      </c>
      <c r="D178" s="147" t="inlineStr">
        <is>
          <t>кг</t>
        </is>
      </c>
      <c r="E178" s="91" t="n">
        <v>0.010652575957728</v>
      </c>
      <c r="F178" s="149" t="n">
        <v>25.8</v>
      </c>
      <c r="G178" s="5">
        <f>ROUND(E178*F178,2)</f>
        <v/>
      </c>
      <c r="H178" s="150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47" t="n">
        <v>150</v>
      </c>
      <c r="B179" s="86" t="inlineStr">
        <is>
          <t>14.5.09.01-0001</t>
        </is>
      </c>
      <c r="C179" s="146" t="inlineStr">
        <is>
          <t>Ацетон технический, сорт I</t>
        </is>
      </c>
      <c r="D179" s="147" t="inlineStr">
        <is>
          <t>т</t>
        </is>
      </c>
      <c r="E179" s="91" t="n">
        <v>3.550858652576e-05</v>
      </c>
      <c r="F179" s="149" t="n">
        <v>7716.7</v>
      </c>
      <c r="G179" s="5">
        <f>ROUND(E179*F179,2)</f>
        <v/>
      </c>
      <c r="H179" s="150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47" t="n">
        <v>151</v>
      </c>
      <c r="B180" s="86" t="inlineStr">
        <is>
          <t>01.7.11.07-0045</t>
        </is>
      </c>
      <c r="C180" s="146" t="inlineStr">
        <is>
          <t>Электроды диаметром: 5 мм Э42А</t>
        </is>
      </c>
      <c r="D180" s="147" t="inlineStr">
        <is>
          <t>т</t>
        </is>
      </c>
      <c r="E180" s="91" t="n">
        <v>1.775429326288e-05</v>
      </c>
      <c r="F180" s="149" t="n">
        <v>10362</v>
      </c>
      <c r="G180" s="5">
        <f>ROUND(E180*F180,2)</f>
        <v/>
      </c>
      <c r="H180" s="150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47" t="n">
        <v>152</v>
      </c>
      <c r="B181" s="86" t="inlineStr">
        <is>
          <t>02.2.05.04-0093</t>
        </is>
      </c>
      <c r="C181" s="146" t="inlineStr">
        <is>
          <t>Щебень из природного камня для строительных работ марка: 800, фракция 20-40 мм</t>
        </is>
      </c>
      <c r="D181" s="147" t="inlineStr">
        <is>
          <t>м3</t>
        </is>
      </c>
      <c r="E181" s="91" t="n">
        <v>0.0015801321003963</v>
      </c>
      <c r="F181" s="149" t="n">
        <v>108.4</v>
      </c>
      <c r="G181" s="5">
        <f>ROUND(E181*F181,2)</f>
        <v/>
      </c>
      <c r="H181" s="150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47" t="n">
        <v>153</v>
      </c>
      <c r="B182" s="86" t="inlineStr">
        <is>
          <t>11.1.03.01-0079</t>
        </is>
      </c>
      <c r="C182" s="146" t="inlineStr">
        <is>
          <t>Бруски обрезные хвойных пород длиной: 4-6,5 м, шириной 75-150 мм, толщиной 40-75 мм, III сорта</t>
        </is>
      </c>
      <c r="D182" s="147" t="inlineStr">
        <is>
          <t>м3</t>
        </is>
      </c>
      <c r="E182" s="91" t="n">
        <v>0.00012428005284016</v>
      </c>
      <c r="F182" s="149" t="n">
        <v>1287</v>
      </c>
      <c r="G182" s="5">
        <f>ROUND(E182*F182,2)</f>
        <v/>
      </c>
      <c r="H182" s="150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47" t="n">
        <v>154</v>
      </c>
      <c r="B183" s="86" t="inlineStr">
        <is>
          <t>04.1.02.05-0007</t>
        </is>
      </c>
      <c r="C183" s="146" t="inlineStr">
        <is>
          <t>Бетон тяжелый, класс: В20 (М250)</t>
        </is>
      </c>
      <c r="D183" s="147" t="inlineStr">
        <is>
          <t>м3</t>
        </is>
      </c>
      <c r="E183" s="91" t="n">
        <v>0.00014203434610304</v>
      </c>
      <c r="F183" s="149" t="n">
        <v>665</v>
      </c>
      <c r="G183" s="5">
        <f>ROUND(E183*F183,2)</f>
        <v/>
      </c>
      <c r="H183" s="150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47" t="n">
        <v>155</v>
      </c>
      <c r="B184" s="86" t="inlineStr">
        <is>
          <t>01.7.20.08-0051</t>
        </is>
      </c>
      <c r="C184" s="146" t="inlineStr">
        <is>
          <t>Ветошь</t>
        </is>
      </c>
      <c r="D184" s="147" t="inlineStr">
        <is>
          <t>кг</t>
        </is>
      </c>
      <c r="E184" s="91" t="n">
        <v>0.041722589167768</v>
      </c>
      <c r="F184" s="149" t="n">
        <v>1.82</v>
      </c>
      <c r="G184" s="5">
        <f>ROUND(E184*F184,2)</f>
        <v/>
      </c>
      <c r="H184" s="150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47" t="n">
        <v>156</v>
      </c>
      <c r="B185" s="86" t="inlineStr">
        <is>
          <t>03.1.02.03-0015</t>
        </is>
      </c>
      <c r="C185" s="146" t="inlineStr">
        <is>
          <t>Известь строительная: негашеная хлорная, марки А</t>
        </is>
      </c>
      <c r="D185" s="147" t="inlineStr">
        <is>
          <t>кг</t>
        </is>
      </c>
      <c r="E185" s="91" t="n">
        <v>0.020168877146631</v>
      </c>
      <c r="F185" s="149" t="n">
        <v>2.15</v>
      </c>
      <c r="G185" s="5">
        <f>ROUND(E185*F185,2)</f>
        <v/>
      </c>
      <c r="H185" s="150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47" t="n"/>
      <c r="B186" s="147" t="n"/>
      <c r="C186" s="146" t="inlineStr">
        <is>
          <t>Итого прочие материалы</t>
        </is>
      </c>
      <c r="D186" s="147" t="n"/>
      <c r="E186" s="148" t="n"/>
      <c r="F186" s="149" t="n"/>
      <c r="G186" s="44">
        <f>SUM(G105:G185)</f>
        <v/>
      </c>
      <c r="H186" s="150">
        <f>G186/$G$187</f>
        <v/>
      </c>
      <c r="I186" s="5" t="n"/>
      <c r="J186" s="44">
        <f>SUM(J105:J185)</f>
        <v/>
      </c>
    </row>
    <row r="187" ht="14.25" customFormat="1" customHeight="1" s="4">
      <c r="A187" s="147" t="n"/>
      <c r="B187" s="147" t="n"/>
      <c r="C187" s="151" t="inlineStr">
        <is>
          <t>Итого по разделу «Материалы»</t>
        </is>
      </c>
      <c r="D187" s="147" t="n"/>
      <c r="E187" s="148" t="n"/>
      <c r="F187" s="149" t="n"/>
      <c r="G187" s="5">
        <f>G104+G186</f>
        <v/>
      </c>
      <c r="H187" s="150">
        <f>G187/$G$187</f>
        <v/>
      </c>
      <c r="I187" s="5" t="n"/>
      <c r="J187" s="5">
        <f>J104+J186</f>
        <v/>
      </c>
    </row>
    <row r="188" ht="14.25" customFormat="1" customHeight="1" s="4">
      <c r="A188" s="147" t="n"/>
      <c r="B188" s="147" t="n"/>
      <c r="C188" s="146" t="inlineStr">
        <is>
          <t>ИТОГО ПО РМ</t>
        </is>
      </c>
      <c r="D188" s="154" t="n"/>
      <c r="E188" s="155" t="n"/>
      <c r="F188" s="156" t="n"/>
      <c r="G188" s="107">
        <f>G15+G76+G187</f>
        <v/>
      </c>
      <c r="H188" s="157" t="n"/>
      <c r="I188" s="5" t="n"/>
      <c r="J188" s="5">
        <f>J15+J76+J187</f>
        <v/>
      </c>
    </row>
    <row r="189" ht="14.25" customFormat="1" customHeight="1" s="4">
      <c r="A189" s="147" t="n"/>
      <c r="B189" s="147" t="n"/>
      <c r="C189" s="146" t="inlineStr">
        <is>
          <t>Накладные расходы</t>
        </is>
      </c>
      <c r="D189" s="115" t="n">
        <v>0.98</v>
      </c>
      <c r="E189" s="155" t="n"/>
      <c r="F189" s="156" t="n"/>
      <c r="G189" s="107">
        <f>D189*($G$15+$G$17)</f>
        <v/>
      </c>
      <c r="H189" s="157" t="n"/>
      <c r="I189" s="5" t="n"/>
      <c r="J189" s="5">
        <f>ROUND(D189*(J15+J17),2)</f>
        <v/>
      </c>
    </row>
    <row r="190" ht="14.25" customFormat="1" customHeight="1" s="4">
      <c r="A190" s="147" t="n"/>
      <c r="B190" s="147" t="n"/>
      <c r="C190" s="146" t="inlineStr">
        <is>
          <t>Сметная прибыль</t>
        </is>
      </c>
      <c r="D190" s="115" t="n">
        <v>0.65</v>
      </c>
      <c r="E190" s="155" t="n"/>
      <c r="F190" s="156" t="n"/>
      <c r="G190" s="107">
        <f>D190*($G$15+$G$17)</f>
        <v/>
      </c>
      <c r="H190" s="157" t="n"/>
      <c r="I190" s="5" t="n"/>
      <c r="J190" s="5">
        <f>ROUND(D190*(J15+J17),2)</f>
        <v/>
      </c>
    </row>
    <row r="191" ht="14.25" customFormat="1" customHeight="1" s="4">
      <c r="A191" s="147" t="n"/>
      <c r="B191" s="147" t="n"/>
      <c r="C191" s="146" t="inlineStr">
        <is>
          <t>Итого СМР (с НР и СП)</t>
        </is>
      </c>
      <c r="D191" s="154" t="n"/>
      <c r="E191" s="155" t="n"/>
      <c r="F191" s="156" t="n"/>
      <c r="G191" s="107">
        <f>ROUND((G15+G76+G187+G189+G190),2)</f>
        <v/>
      </c>
      <c r="H191" s="157" t="n"/>
      <c r="I191" s="5" t="n"/>
      <c r="J191" s="5">
        <f>ROUND((J15+J76+J187+J189+J190),2)</f>
        <v/>
      </c>
    </row>
    <row r="192" ht="14.25" customFormat="1" customHeight="1" s="4">
      <c r="A192" s="147" t="n"/>
      <c r="B192" s="147" t="n"/>
      <c r="C192" s="146" t="inlineStr">
        <is>
          <t>ВСЕГО СМР + ОБОРУДОВАНИЕ</t>
        </is>
      </c>
      <c r="D192" s="147" t="n"/>
      <c r="E192" s="148" t="n"/>
      <c r="F192" s="149" t="n"/>
      <c r="G192" s="5">
        <f>G191+G82</f>
        <v/>
      </c>
      <c r="H192" s="152" t="n"/>
      <c r="I192" s="5" t="n"/>
      <c r="J192" s="5">
        <f>J191+J82</f>
        <v/>
      </c>
    </row>
    <row r="193" ht="34.5" customFormat="1" customHeight="1" s="4">
      <c r="A193" s="147" t="n"/>
      <c r="B193" s="147" t="n"/>
      <c r="C193" s="146" t="inlineStr">
        <is>
          <t>ИТОГО ПОКАЗАТЕЛЬ НА ЕД. ИЗМ.</t>
        </is>
      </c>
      <c r="D193" s="147" t="inlineStr">
        <is>
          <t>ячейка</t>
        </is>
      </c>
      <c r="E193" s="148" t="n">
        <v>2</v>
      </c>
      <c r="F193" s="149" t="n"/>
      <c r="G193" s="5">
        <f>G192/E193</f>
        <v/>
      </c>
      <c r="H193" s="152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D20" sqref="D20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70" t="inlineStr">
        <is>
          <t>Приложение №6</t>
        </is>
      </c>
    </row>
    <row r="2" ht="21.75" customHeight="1">
      <c r="A2" s="170" t="n"/>
      <c r="B2" s="170" t="n"/>
      <c r="C2" s="170" t="n"/>
      <c r="D2" s="170" t="n"/>
      <c r="E2" s="170" t="n"/>
      <c r="F2" s="170" t="n"/>
      <c r="G2" s="170" t="n"/>
    </row>
    <row r="3">
      <c r="A3" s="143" t="inlineStr">
        <is>
          <t>Расчет стоимости оборудования</t>
        </is>
      </c>
    </row>
    <row r="4" ht="25.5" customHeight="1">
      <c r="A4" s="165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160кВА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7" t="inlineStr">
        <is>
          <t>№ пп.</t>
        </is>
      </c>
      <c r="B6" s="147" t="inlineStr">
        <is>
          <t>Код ресурса</t>
        </is>
      </c>
      <c r="C6" s="147" t="inlineStr">
        <is>
          <t>Наименование</t>
        </is>
      </c>
      <c r="D6" s="147" t="inlineStr">
        <is>
          <t>Ед. изм.</t>
        </is>
      </c>
      <c r="E6" s="147" t="inlineStr">
        <is>
          <t>Кол-во единиц по проектным данным</t>
        </is>
      </c>
      <c r="F6" s="175" t="inlineStr">
        <is>
          <t>Сметная стоимость в ценах на 01.01.2000 (руб.)</t>
        </is>
      </c>
      <c r="G6" s="179" t="n"/>
    </row>
    <row r="7">
      <c r="A7" s="181" t="n"/>
      <c r="B7" s="181" t="n"/>
      <c r="C7" s="181" t="n"/>
      <c r="D7" s="181" t="n"/>
      <c r="E7" s="181" t="n"/>
      <c r="F7" s="147" t="inlineStr">
        <is>
          <t>на ед. изм.</t>
        </is>
      </c>
      <c r="G7" s="147" t="inlineStr">
        <is>
          <t>общая</t>
        </is>
      </c>
    </row>
    <row r="8">
      <c r="A8" s="147" t="n">
        <v>1</v>
      </c>
      <c r="B8" s="147" t="n">
        <v>2</v>
      </c>
      <c r="C8" s="147" t="n">
        <v>3</v>
      </c>
      <c r="D8" s="147" t="n">
        <v>4</v>
      </c>
      <c r="E8" s="147" t="n">
        <v>5</v>
      </c>
      <c r="F8" s="147" t="n">
        <v>6</v>
      </c>
      <c r="G8" s="147" t="n">
        <v>7</v>
      </c>
    </row>
    <row r="9" ht="15" customHeight="1">
      <c r="A9" s="9" t="n"/>
      <c r="B9" s="146" t="inlineStr">
        <is>
          <t>ИНЖЕНЕРНОЕ ОБОРУДОВАНИЕ</t>
        </is>
      </c>
      <c r="C9" s="178" t="n"/>
      <c r="D9" s="178" t="n"/>
      <c r="E9" s="178" t="n"/>
      <c r="F9" s="178" t="n"/>
      <c r="G9" s="179" t="n"/>
    </row>
    <row r="10" ht="27" customHeight="1">
      <c r="A10" s="147" t="n"/>
      <c r="B10" s="151" t="n"/>
      <c r="C10" s="146" t="inlineStr">
        <is>
          <t>ИТОГО ИНЖЕНЕРНОЕ ОБОРУДОВАНИЕ</t>
        </is>
      </c>
      <c r="D10" s="151" t="n"/>
      <c r="E10" s="10" t="n"/>
      <c r="F10" s="149" t="n"/>
      <c r="G10" s="149" t="n">
        <v>0</v>
      </c>
    </row>
    <row r="11">
      <c r="A11" s="147" t="n"/>
      <c r="B11" s="146" t="inlineStr">
        <is>
          <t>ТЕХНОЛОГИЧЕСКОЕ ОБОРУДОВАНИЕ</t>
        </is>
      </c>
      <c r="C11" s="178" t="n"/>
      <c r="D11" s="178" t="n"/>
      <c r="E11" s="178" t="n"/>
      <c r="F11" s="178" t="n"/>
      <c r="G11" s="179" t="n"/>
    </row>
    <row r="12" ht="41.25" customHeight="1">
      <c r="A12" s="147" t="n">
        <v>1</v>
      </c>
      <c r="B12" s="147">
        <f>'Прил.5 Расчет СМР и ОБ'!B79</f>
        <v/>
      </c>
      <c r="C12" s="146">
        <f>'Прил.5 Расчет СМР и ОБ'!C79</f>
        <v/>
      </c>
      <c r="D12" s="147">
        <f>'Прил.5 Расчет СМР и ОБ'!D79</f>
        <v/>
      </c>
      <c r="E12" s="118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7" t="n"/>
      <c r="B13" s="146" t="n"/>
      <c r="C13" s="146" t="inlineStr">
        <is>
          <t>ИТОГО ТЕХНОЛОГИЧЕСКОЕ ОБОРУДОВАНИЕ</t>
        </is>
      </c>
      <c r="D13" s="146" t="n"/>
      <c r="E13" s="174" t="n"/>
      <c r="F13" s="5" t="n"/>
      <c r="G13" s="5">
        <f>SUM(G12:G12)</f>
        <v/>
      </c>
    </row>
    <row r="14" ht="19.5" customHeight="1">
      <c r="A14" s="147" t="n"/>
      <c r="B14" s="146" t="n"/>
      <c r="C14" s="146" t="inlineStr">
        <is>
          <t>Всего по разделу «Оборудование»</t>
        </is>
      </c>
      <c r="D14" s="146" t="n"/>
      <c r="E14" s="174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6" t="inlineStr">
        <is>
          <t xml:space="preserve">Наименование разрабатываемого показателя УНЦ - </t>
        </is>
      </c>
      <c r="D5" s="176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30" t="inlineStr">
        <is>
          <t>Код показателя</t>
        </is>
      </c>
      <c r="B8" s="130" t="inlineStr">
        <is>
          <t>Наименование показателя</t>
        </is>
      </c>
      <c r="C8" s="130" t="inlineStr">
        <is>
          <t>Наименование РМ, входящих в состав показателя</t>
        </is>
      </c>
      <c r="D8" s="130" t="inlineStr">
        <is>
          <t>Норматив цены на 01.01.2023, тыс.руб.</t>
        </is>
      </c>
    </row>
    <row r="9">
      <c r="A9" s="181" t="n"/>
      <c r="B9" s="181" t="n"/>
      <c r="C9" s="181" t="n"/>
      <c r="D9" s="181" t="n"/>
    </row>
    <row r="10" ht="15.75" customHeight="1">
      <c r="A10" s="130" t="n">
        <v>1</v>
      </c>
      <c r="B10" s="130" t="n">
        <v>2</v>
      </c>
      <c r="C10" s="130" t="n">
        <v>3</v>
      </c>
      <c r="D10" s="130" t="n">
        <v>4</v>
      </c>
    </row>
    <row r="11" ht="47.25" customHeight="1">
      <c r="A11" s="130" t="inlineStr">
        <is>
          <t>Т5.1-05-1</t>
        </is>
      </c>
      <c r="B11" s="130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tabSelected="1" view="pageBreakPreview" topLeftCell="A7" zoomScale="85" zoomScaleNormal="85" zoomScaleSheetLayoutView="85" workbookViewId="0">
      <selection activeCell="C15" sqref="C15"/>
    </sheetView>
  </sheetViews>
  <sheetFormatPr baseColWidth="8" defaultColWidth="9.140625" defaultRowHeight="15"/>
  <cols>
    <col width="40.7109375" customWidth="1" min="2" max="2"/>
    <col width="38.28515625" customWidth="1" min="3" max="3"/>
    <col width="32" customWidth="1" min="4" max="4"/>
  </cols>
  <sheetData>
    <row r="4" ht="15.75" customHeight="1">
      <c r="B4" s="124" t="inlineStr">
        <is>
          <t>Приложение № 10</t>
        </is>
      </c>
    </row>
    <row r="5" ht="18.75" customHeight="1">
      <c r="B5" s="29" t="n"/>
    </row>
    <row r="6" ht="15.75" customHeight="1">
      <c r="B6" s="125" t="inlineStr">
        <is>
          <t>Используемые индексы изменений сметной стоимости и нормы сопутствующих затрат</t>
        </is>
      </c>
    </row>
    <row r="7">
      <c r="B7" s="177" t="n"/>
    </row>
    <row r="8">
      <c r="B8" s="177" t="n"/>
      <c r="C8" s="177" t="n"/>
      <c r="D8" s="177" t="n"/>
      <c r="E8" s="177" t="n"/>
    </row>
    <row r="9" ht="47.25" customHeight="1">
      <c r="B9" s="130" t="inlineStr">
        <is>
          <t>Наименование индекса / норм сопутствующих затрат</t>
        </is>
      </c>
      <c r="C9" s="130" t="inlineStr">
        <is>
          <t>Дата применения и обоснование индекса / норм сопутствующих затрат</t>
        </is>
      </c>
      <c r="D9" s="130" t="inlineStr">
        <is>
          <t>Размер индекса / норма сопутствующих затрат</t>
        </is>
      </c>
    </row>
    <row r="10" ht="15.75" customHeight="1">
      <c r="B10" s="130" t="n">
        <v>1</v>
      </c>
      <c r="C10" s="130" t="n">
        <v>2</v>
      </c>
      <c r="D10" s="130" t="n">
        <v>3</v>
      </c>
    </row>
    <row r="11" ht="31.5" customHeight="1">
      <c r="B11" s="130" t="inlineStr">
        <is>
          <t xml:space="preserve">Индекс изменения сметной стоимости на 1 квартал 2023 года. ОЗП </t>
        </is>
      </c>
      <c r="C11" s="130" t="inlineStr">
        <is>
          <t>Письмо Минстроя России от 30.03.2023г. №17106-ИФ/09  прил.1</t>
        </is>
      </c>
      <c r="D11" s="130" t="n">
        <v>44.29</v>
      </c>
    </row>
    <row r="12" ht="31.5" customHeight="1">
      <c r="B12" s="130" t="inlineStr">
        <is>
          <t>Индекс изменения сметной стоимости на 1 квартал 2023 года. ЭМ</t>
        </is>
      </c>
      <c r="C12" s="130" t="inlineStr">
        <is>
          <t>Письмо Минстроя России от 30.03.2023г. №17106-ИФ/09  прил.1</t>
        </is>
      </c>
      <c r="D12" s="130" t="n">
        <v>13.47</v>
      </c>
    </row>
    <row r="13" ht="31.5" customHeight="1">
      <c r="B13" s="130" t="inlineStr">
        <is>
          <t>Индекс изменения сметной стоимости на 1 квартал 2023 года. МАТ</t>
        </is>
      </c>
      <c r="C13" s="130" t="inlineStr">
        <is>
          <t>Письмо Минстроя России от 30.03.2023г. №17106-ИФ/09  прил.1</t>
        </is>
      </c>
      <c r="D13" s="130" t="n">
        <v>8.039999999999999</v>
      </c>
    </row>
    <row r="14" ht="31.5" customHeight="1">
      <c r="B14" s="130" t="inlineStr">
        <is>
          <t>Индекс изменения сметной стоимости на 1 квартал 2023 года. ОБ</t>
        </is>
      </c>
      <c r="C14" s="130" t="inlineStr">
        <is>
          <t>Письмо Минстроя России от 23.02.2023г. №9791-ИФ/09 прил.6</t>
        </is>
      </c>
      <c r="D14" s="130" t="n">
        <v>6.26</v>
      </c>
    </row>
    <row r="15" ht="89.45" customHeight="1">
      <c r="B15" s="130" t="inlineStr">
        <is>
          <t>Временные здания и сооружения</t>
        </is>
      </c>
      <c r="C15" s="1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30" t="inlineStr">
        <is>
          <t>Дополнительные затраты при производстве строительно-монтажных работ в зимнее время</t>
        </is>
      </c>
      <c r="C16" s="1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30" t="inlineStr">
        <is>
          <t>Пусконаладочные работы*</t>
        </is>
      </c>
      <c r="C17" s="130" t="n"/>
      <c r="D17" s="130" t="inlineStr">
        <is>
          <t>Расчет</t>
        </is>
      </c>
    </row>
    <row r="18" ht="31.7" customHeight="1">
      <c r="B18" s="130" t="inlineStr">
        <is>
          <t>Строительный контроль</t>
        </is>
      </c>
      <c r="C18" s="130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30" t="inlineStr">
        <is>
          <t>Авторский надзор - 0,2%</t>
        </is>
      </c>
      <c r="C19" s="130" t="inlineStr">
        <is>
          <t>Приказ от 4.08.2020 № 421/пр п.173</t>
        </is>
      </c>
      <c r="D19" s="31" t="n">
        <v>0.002</v>
      </c>
    </row>
    <row r="20" ht="24" customHeight="1">
      <c r="B20" s="130" t="inlineStr">
        <is>
          <t>Непредвиденные расходы</t>
        </is>
      </c>
      <c r="C20" s="130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D20" sqref="D20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0" t="inlineStr">
        <is>
          <t>С1ср</t>
        </is>
      </c>
      <c r="D7" s="130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30" t="inlineStr">
        <is>
          <t>tср</t>
        </is>
      </c>
      <c r="D8" s="130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30" t="inlineStr">
        <is>
          <t>Кув</t>
        </is>
      </c>
      <c r="D9" s="130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30" t="n"/>
      <c r="D10" s="130" t="n"/>
      <c r="E10" s="186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30" t="inlineStr">
        <is>
          <t>КТ</t>
        </is>
      </c>
      <c r="D11" s="130" t="inlineStr">
        <is>
          <t>-</t>
        </is>
      </c>
      <c r="E11" s="187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6" t="inlineStr">
        <is>
          <t>Коэффициент инфляции, определяемый поквартально</t>
        </is>
      </c>
      <c r="C12" s="130" t="inlineStr">
        <is>
          <t>Кинф</t>
        </is>
      </c>
      <c r="D12" s="130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30" t="inlineStr">
        <is>
          <t>ФОТр.тек.</t>
        </is>
      </c>
      <c r="D13" s="130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2025-01-24T12:18:20Z</dcterms:modified>
  <cp:lastModifiedBy>Dmitry Petrakov</cp:lastModifiedBy>
  <cp:lastPrinted>2023-11-30T15:40:51Z</cp:lastPrinted>
</cp:coreProperties>
</file>