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0" min="1" max="2"/>
    <col width="51.6640625" customWidth="1" style="200" min="3" max="3"/>
    <col width="47" customWidth="1" style="200" min="4" max="4"/>
    <col width="37.44140625" customWidth="1" style="200" min="5" max="5"/>
    <col width="9.109375" customWidth="1" style="200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15000000000001" customHeight="1" s="197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06" t="n"/>
      <c r="C6" s="106" t="n"/>
      <c r="D6" s="106" t="n"/>
    </row>
    <row r="7" ht="45" customHeight="1" s="197">
      <c r="B7" s="22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250 кВА</t>
        </is>
      </c>
    </row>
    <row r="8">
      <c r="B8" s="229" t="inlineStr">
        <is>
          <t>Сопоставимый уровень цен: 4 квартал 2010 года</t>
        </is>
      </c>
    </row>
    <row r="9" ht="15.75" customHeight="1" s="197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3" t="n"/>
    </row>
    <row r="12" ht="31.5" customHeight="1" s="197">
      <c r="B12" s="233" t="n">
        <v>1</v>
      </c>
      <c r="C12" s="78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33" t="n">
        <v>2</v>
      </c>
      <c r="C13" s="78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33" t="n">
        <v>3</v>
      </c>
      <c r="C14" s="78" t="inlineStr">
        <is>
          <t>Климатический район и подрайон</t>
        </is>
      </c>
      <c r="D14" s="173" t="inlineStr">
        <is>
          <t>IIB</t>
        </is>
      </c>
    </row>
    <row r="15">
      <c r="B15" s="233" t="n">
        <v>4</v>
      </c>
      <c r="C15" s="78" t="inlineStr">
        <is>
          <t>Мощность объекта</t>
        </is>
      </c>
      <c r="D15" s="171" t="n">
        <v>2</v>
      </c>
    </row>
    <row r="16" ht="63" customHeight="1" s="197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10 кВ 250 кВА</t>
        </is>
      </c>
    </row>
    <row r="17" ht="63" customHeight="1" s="197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208" t="n">
        <v>0.34</v>
      </c>
    </row>
    <row r="19" ht="15.75" customHeight="1" s="197">
      <c r="B19" s="82" t="inlineStr">
        <is>
          <t>6.2</t>
        </is>
      </c>
      <c r="C19" s="78" t="inlineStr">
        <is>
          <t>оборудование и инвентарь</t>
        </is>
      </c>
      <c r="D19" s="208" t="n">
        <v>81.01000000000001</v>
      </c>
    </row>
    <row r="20" ht="16.5" customHeight="1" s="197">
      <c r="B20" s="82" t="inlineStr">
        <is>
          <t>6.3</t>
        </is>
      </c>
      <c r="C20" s="78" t="inlineStr">
        <is>
          <t>пусконаладочные работы</t>
        </is>
      </c>
      <c r="D20" s="208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8" t="n">
        <v>16.82</v>
      </c>
    </row>
    <row r="22">
      <c r="B22" s="233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7">
      <c r="B23" s="23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105" t="n"/>
    </row>
    <row r="24" ht="31.5" customHeight="1" s="197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79" t="n"/>
    </row>
    <row r="25">
      <c r="B25" s="233" t="n">
        <v>10</v>
      </c>
      <c r="C25" s="78" t="inlineStr">
        <is>
          <t>Примечание</t>
        </is>
      </c>
      <c r="D25" s="233" t="n"/>
    </row>
    <row r="26">
      <c r="B26" s="77" t="n"/>
      <c r="C26" s="76" t="n"/>
      <c r="D26" s="76" t="n"/>
    </row>
    <row r="27" ht="37.5" customHeight="1" s="197">
      <c r="B27" s="75" t="n"/>
    </row>
    <row r="28">
      <c r="B28" s="200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00" min="1" max="1"/>
    <col width="9.109375" customWidth="1" style="200" min="2" max="2"/>
    <col width="35.33203125" customWidth="1" style="200" min="3" max="3"/>
    <col width="13.88671875" customWidth="1" style="200" min="4" max="4"/>
    <col width="24.88671875" customWidth="1" style="200" min="5" max="5"/>
    <col width="15.5546875" customWidth="1" style="200" min="6" max="6"/>
    <col width="14.88671875" customWidth="1" style="200" min="7" max="7"/>
    <col width="16.6640625" customWidth="1" style="200" min="8" max="8"/>
    <col width="13" customWidth="1" style="200" min="9" max="10"/>
    <col width="18" customWidth="1" style="200" min="11" max="11"/>
    <col width="9.109375" customWidth="1" style="200" min="12" max="12"/>
  </cols>
  <sheetData>
    <row r="3">
      <c r="B3" s="227" t="inlineStr">
        <is>
          <t>Приложение № 2</t>
        </is>
      </c>
      <c r="K3" s="7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7">
      <c r="B8" s="107" t="n"/>
    </row>
    <row r="9" ht="15.75" customHeight="1" s="197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197">
      <c r="B10" s="283" t="n"/>
      <c r="C10" s="28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2010 г., тыс. руб.</t>
        </is>
      </c>
      <c r="G10" s="281" t="n"/>
      <c r="H10" s="281" t="n"/>
      <c r="I10" s="281" t="n"/>
      <c r="J10" s="282" t="n"/>
    </row>
    <row r="11" ht="31.5" customHeight="1" s="197">
      <c r="B11" s="284" t="n"/>
      <c r="C11" s="284" t="n"/>
      <c r="D11" s="284" t="n"/>
      <c r="E11" s="28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94.5" customHeight="1" s="197">
      <c r="B12" s="212" t="n">
        <v>1</v>
      </c>
      <c r="C12" s="171" t="inlineStr">
        <is>
          <t>Трансформатор ТМГ 10 кВ 250 кВА</t>
        </is>
      </c>
      <c r="D12" s="212" t="inlineStr">
        <is>
          <t>01.02-01-06</t>
        </is>
      </c>
      <c r="E12" s="212" t="inlineStr">
        <is>
          <t xml:space="preserve"> Установка трансформаторов и РУ 10 кВ на ПС 35 кВ Ужовка 2. Электротехнические решения</t>
        </is>
      </c>
      <c r="F12" s="213">
        <f>68*4.94/1000</f>
        <v/>
      </c>
      <c r="G12" s="213" t="n"/>
      <c r="H12" s="213">
        <f>24775*3.27/1000</f>
        <v/>
      </c>
      <c r="I12" s="213">
        <f>2790*6.03/1000</f>
        <v/>
      </c>
      <c r="J12" s="213">
        <f>SUM(F12:I12)</f>
        <v/>
      </c>
    </row>
    <row r="13" ht="15" customHeight="1" s="197">
      <c r="B13" s="231" t="inlineStr">
        <is>
          <t>Всего по объекту:</t>
        </is>
      </c>
      <c r="C13" s="285" t="n"/>
      <c r="D13" s="285" t="n"/>
      <c r="E13" s="286" t="n"/>
      <c r="F13" s="214">
        <f>SUM(F12)</f>
        <v/>
      </c>
      <c r="G13" s="214" t="n"/>
      <c r="H13" s="214">
        <f>SUM(H12)</f>
        <v/>
      </c>
      <c r="I13" s="214">
        <f>SUM(I12)</f>
        <v/>
      </c>
      <c r="J13" s="214">
        <f>SUM(J12)</f>
        <v/>
      </c>
    </row>
    <row r="14" ht="15.75" customHeight="1" s="197">
      <c r="B14" s="232" t="inlineStr">
        <is>
          <t>Всего по объекту в сопоставимом уровне цен 4 кв. 2010 г:</t>
        </is>
      </c>
      <c r="C14" s="281" t="n"/>
      <c r="D14" s="281" t="n"/>
      <c r="E14" s="282" t="n"/>
      <c r="F14" s="215">
        <f>F13</f>
        <v/>
      </c>
      <c r="G14" s="215" t="n"/>
      <c r="H14" s="215">
        <f>H13</f>
        <v/>
      </c>
      <c r="I14" s="215">
        <f>I13</f>
        <v/>
      </c>
      <c r="J14" s="215">
        <f>J13</f>
        <v/>
      </c>
    </row>
    <row r="15" ht="15" customHeight="1" s="197"/>
    <row r="16" ht="15" customHeight="1" s="197"/>
    <row r="17" ht="15" customHeight="1" s="197"/>
    <row r="18" ht="15" customHeight="1" s="197">
      <c r="C18" s="203" t="inlineStr">
        <is>
          <t>Составил ______________________     Д.А. Самуйленко</t>
        </is>
      </c>
      <c r="D18" s="204" t="n"/>
      <c r="E18" s="204" t="n"/>
    </row>
    <row r="19" ht="15" customHeight="1" s="197">
      <c r="C19" s="206" t="inlineStr">
        <is>
          <t xml:space="preserve">                         (подпись, инициалы, фамилия)</t>
        </is>
      </c>
      <c r="D19" s="204" t="n"/>
      <c r="E19" s="204" t="n"/>
    </row>
    <row r="20" ht="15" customHeight="1" s="197">
      <c r="C20" s="203" t="n"/>
      <c r="D20" s="204" t="n"/>
      <c r="E20" s="204" t="n"/>
    </row>
    <row r="21" ht="15" customHeight="1" s="197">
      <c r="C21" s="203" t="inlineStr">
        <is>
          <t>Проверил ______________________        А.В. Костянецкая</t>
        </is>
      </c>
      <c r="D21" s="204" t="n"/>
      <c r="E21" s="204" t="n"/>
    </row>
    <row r="22" ht="15" customHeight="1" s="197">
      <c r="C22" s="206" t="inlineStr">
        <is>
          <t xml:space="preserve">                        (подпись, инициалы, фамилия)</t>
        </is>
      </c>
      <c r="D22" s="204" t="n"/>
      <c r="E22" s="204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6" zoomScale="70" workbookViewId="0">
      <selection activeCell="A181" sqref="A1:H181"/>
    </sheetView>
  </sheetViews>
  <sheetFormatPr baseColWidth="8" defaultColWidth="9.109375" defaultRowHeight="15.6"/>
  <cols>
    <col width="9.109375" customWidth="1" style="200" min="1" max="1"/>
    <col width="12.5546875" customWidth="1" style="200" min="2" max="2"/>
    <col width="22.44140625" customWidth="1" style="200" min="3" max="3"/>
    <col width="49.6640625" customWidth="1" style="200" min="4" max="4"/>
    <col width="10.109375" customWidth="1" style="200" min="5" max="5"/>
    <col width="20.6640625" customWidth="1" style="200" min="6" max="6"/>
    <col width="20" customWidth="1" style="200" min="7" max="7"/>
    <col width="16.6640625" customWidth="1" style="200" min="8" max="8"/>
    <col width="9.109375" customWidth="1" style="200" min="9" max="10"/>
    <col width="15" customWidth="1" style="200" min="11" max="11"/>
    <col width="9.109375" customWidth="1" style="200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7">
      <c r="A4" s="111" t="n"/>
      <c r="B4" s="111" t="n"/>
      <c r="C4" s="245" t="n"/>
    </row>
    <row r="5">
      <c r="A5" s="229" t="n"/>
    </row>
    <row r="6">
      <c r="A6" s="24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250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7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282" t="n"/>
    </row>
    <row r="9" ht="40.65" customHeight="1" s="197">
      <c r="A9" s="284" t="n"/>
      <c r="B9" s="284" t="n"/>
      <c r="C9" s="284" t="n"/>
      <c r="D9" s="284" t="n"/>
      <c r="E9" s="284" t="n"/>
      <c r="F9" s="284" t="n"/>
      <c r="G9" s="233" t="inlineStr">
        <is>
          <t>на ед.изм.</t>
        </is>
      </c>
      <c r="H9" s="233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8">
      <c r="A11" s="237" t="inlineStr">
        <is>
          <t>Затраты труда рабочих</t>
        </is>
      </c>
      <c r="B11" s="281" t="n"/>
      <c r="C11" s="281" t="n"/>
      <c r="D11" s="281" t="n"/>
      <c r="E11" s="282" t="n"/>
      <c r="F11" s="287">
        <f>SUM(F12:F12)</f>
        <v/>
      </c>
      <c r="G11" s="110" t="n"/>
      <c r="H11" s="287">
        <f>SUM(H12:H12)</f>
        <v/>
      </c>
    </row>
    <row r="12">
      <c r="A12" s="250" t="n">
        <v>1</v>
      </c>
      <c r="B12" s="131" t="n"/>
      <c r="C12" s="177" t="inlineStr">
        <is>
          <t>1-3-2</t>
        </is>
      </c>
      <c r="D12" s="249" t="inlineStr">
        <is>
          <t>Затраты труда рабочих (средний разряд работы 3,2)</t>
        </is>
      </c>
      <c r="E12" s="250" t="inlineStr">
        <is>
          <t>чел.-ч</t>
        </is>
      </c>
      <c r="F12" s="250" t="n">
        <v>528.2536</v>
      </c>
      <c r="G12" s="134" t="n">
        <v>8.74</v>
      </c>
      <c r="H12" s="108">
        <f>ROUND(F12*G12,2)</f>
        <v/>
      </c>
    </row>
    <row r="13" ht="15.75" customHeight="1" s="197">
      <c r="A13" s="244" t="inlineStr">
        <is>
          <t>Затраты труда машинистов</t>
        </is>
      </c>
      <c r="B13" s="281" t="n"/>
      <c r="C13" s="281" t="n"/>
      <c r="D13" s="281" t="n"/>
      <c r="E13" s="282" t="n"/>
      <c r="F13" s="237" t="n"/>
      <c r="G13" s="87" t="n"/>
      <c r="H13" s="287">
        <f>H14</f>
        <v/>
      </c>
    </row>
    <row r="14">
      <c r="A14" s="250" t="n">
        <v>2</v>
      </c>
      <c r="B14" s="137" t="n"/>
      <c r="C14" s="177" t="n">
        <v>2</v>
      </c>
      <c r="D14" s="249" t="inlineStr">
        <is>
          <t>Затраты труда машинистов</t>
        </is>
      </c>
      <c r="E14" s="250" t="inlineStr">
        <is>
          <t>чел.-ч</t>
        </is>
      </c>
      <c r="F14" s="250" t="n">
        <v>53.6346</v>
      </c>
      <c r="G14" s="170" t="n">
        <v>0</v>
      </c>
      <c r="H14" s="252" t="n">
        <v>656.49</v>
      </c>
    </row>
    <row r="15" customFormat="1" s="198">
      <c r="A15" s="237" t="inlineStr">
        <is>
          <t>Машины и механизмы</t>
        </is>
      </c>
      <c r="B15" s="281" t="n"/>
      <c r="C15" s="281" t="n"/>
      <c r="D15" s="281" t="n"/>
      <c r="E15" s="282" t="n"/>
      <c r="F15" s="237" t="n"/>
      <c r="G15" s="87" t="n"/>
      <c r="H15" s="287">
        <f>SUM(H16:H69)</f>
        <v/>
      </c>
    </row>
    <row r="16" ht="25.5" customHeight="1" s="197">
      <c r="A16" s="250" t="n">
        <v>3</v>
      </c>
      <c r="B16" s="137" t="n"/>
      <c r="C16" s="177" t="inlineStr">
        <is>
          <t>91.05.05-014</t>
        </is>
      </c>
      <c r="D16" s="249" t="inlineStr">
        <is>
          <t>Краны на автомобильном ходу, грузоподъемность 10 т</t>
        </is>
      </c>
      <c r="E16" s="250" t="inlineStr">
        <is>
          <t>маш.-ч</t>
        </is>
      </c>
      <c r="F16" s="288" t="n">
        <v>21.105310435931</v>
      </c>
      <c r="G16" s="252" t="n">
        <v>111.99</v>
      </c>
      <c r="H16" s="252">
        <f>ROUND(F16*G16,2)</f>
        <v/>
      </c>
      <c r="I16" s="113" t="n"/>
      <c r="J16" s="112" t="n"/>
      <c r="L16" s="113" t="n"/>
    </row>
    <row r="17" ht="38.25" customFormat="1" customHeight="1" s="198">
      <c r="A17" s="250" t="n">
        <v>4</v>
      </c>
      <c r="B17" s="137" t="n"/>
      <c r="C17" s="177" t="inlineStr">
        <is>
          <t>91.18.01-007</t>
        </is>
      </c>
      <c r="D17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0" t="inlineStr">
        <is>
          <t>маш.-ч</t>
        </is>
      </c>
      <c r="F17" s="288" t="n">
        <v>9.4066050198151</v>
      </c>
      <c r="G17" s="252" t="n">
        <v>90</v>
      </c>
      <c r="H17" s="252">
        <f>ROUND(F17*G17,2)</f>
        <v/>
      </c>
      <c r="I17" s="113" t="n"/>
      <c r="L17" s="113" t="n"/>
    </row>
    <row r="18">
      <c r="A18" s="250" t="n">
        <v>5</v>
      </c>
      <c r="B18" s="137" t="n"/>
      <c r="C18" s="177" t="inlineStr">
        <is>
          <t>91.19.08-004</t>
        </is>
      </c>
      <c r="D18" s="249" t="inlineStr">
        <is>
          <t>Насосы, мощность 4 кВт</t>
        </is>
      </c>
      <c r="E18" s="250" t="inlineStr">
        <is>
          <t>маш.-ч</t>
        </is>
      </c>
      <c r="F18" s="288" t="n">
        <v>142.15154557464</v>
      </c>
      <c r="G18" s="252" t="n">
        <v>2.96</v>
      </c>
      <c r="H18" s="252">
        <f>ROUND(F18*G18,2)</f>
        <v/>
      </c>
      <c r="I18" s="113" t="n"/>
      <c r="L18" s="113" t="n"/>
    </row>
    <row r="19">
      <c r="A19" s="250" t="n">
        <v>6</v>
      </c>
      <c r="B19" s="137" t="n"/>
      <c r="C19" s="177" t="inlineStr">
        <is>
          <t>91.05.06-007</t>
        </is>
      </c>
      <c r="D19" s="249" t="inlineStr">
        <is>
          <t>Краны на гусеничном ходу, грузоподъемность 25 т</t>
        </is>
      </c>
      <c r="E19" s="250" t="inlineStr">
        <is>
          <t>маш.-ч</t>
        </is>
      </c>
      <c r="F19" s="288" t="n">
        <v>2.7830911492735</v>
      </c>
      <c r="G19" s="252" t="n">
        <v>120.04</v>
      </c>
      <c r="H19" s="252">
        <f>ROUND(F19*G19,2)</f>
        <v/>
      </c>
      <c r="I19" s="113" t="n"/>
      <c r="L19" s="113" t="n"/>
    </row>
    <row r="20" ht="25.5" customHeight="1" s="197">
      <c r="A20" s="250" t="n">
        <v>7</v>
      </c>
      <c r="B20" s="137" t="n"/>
      <c r="C20" s="177" t="inlineStr">
        <is>
          <t>91.05.06-012</t>
        </is>
      </c>
      <c r="D20" s="249" t="inlineStr">
        <is>
          <t>Краны на гусеничном ходу, грузоподъемность до 16 т</t>
        </is>
      </c>
      <c r="E20" s="250" t="inlineStr">
        <is>
          <t>маш.-ч</t>
        </is>
      </c>
      <c r="F20" s="288" t="n">
        <v>3.1963011889036</v>
      </c>
      <c r="G20" s="252" t="n">
        <v>96.89</v>
      </c>
      <c r="H20" s="252">
        <f>ROUND(F20*G20,2)</f>
        <v/>
      </c>
      <c r="I20" s="113" t="n"/>
      <c r="L20" s="113" t="n"/>
    </row>
    <row r="21">
      <c r="A21" s="250" t="n">
        <v>8</v>
      </c>
      <c r="B21" s="137" t="n"/>
      <c r="C21" s="177" t="inlineStr">
        <is>
          <t>91.14.02-001</t>
        </is>
      </c>
      <c r="D21" s="249" t="inlineStr">
        <is>
          <t>Автомобили бортовые, грузоподъемность: до 5 т</t>
        </is>
      </c>
      <c r="E21" s="250" t="inlineStr">
        <is>
          <t>маш.-ч</t>
        </is>
      </c>
      <c r="F21" s="288" t="n">
        <v>3.5681902245707</v>
      </c>
      <c r="G21" s="252" t="n">
        <v>65.70999999999999</v>
      </c>
      <c r="H21" s="252">
        <f>ROUND(F21*G21,2)</f>
        <v/>
      </c>
      <c r="I21" s="113" t="n"/>
      <c r="L21" s="113" t="n"/>
    </row>
    <row r="22">
      <c r="A22" s="250" t="n">
        <v>9</v>
      </c>
      <c r="B22" s="137" t="n"/>
      <c r="C22" s="177" t="inlineStr">
        <is>
          <t>91.21.18-011</t>
        </is>
      </c>
      <c r="D22" s="249" t="inlineStr">
        <is>
          <t>Маслоподогреватель</t>
        </is>
      </c>
      <c r="E22" s="250" t="inlineStr">
        <is>
          <t>маш.-ч</t>
        </is>
      </c>
      <c r="F22" s="288" t="n">
        <v>4.5112813738441</v>
      </c>
      <c r="G22" s="252" t="n">
        <v>38.87</v>
      </c>
      <c r="H22" s="252">
        <f>ROUND(F22*G22,2)</f>
        <v/>
      </c>
      <c r="I22" s="113" t="n"/>
    </row>
    <row r="23" ht="25.5" customHeight="1" s="197">
      <c r="A23" s="250" t="n">
        <v>10</v>
      </c>
      <c r="B23" s="137" t="n"/>
      <c r="C23" s="177" t="inlineStr">
        <is>
          <t>91.01.05-085</t>
        </is>
      </c>
      <c r="D23" s="249" t="inlineStr">
        <is>
          <t>Экскаваторы одноковшовые дизельные на гусеничном ходу, емкость ковша 0,5 м3</t>
        </is>
      </c>
      <c r="E23" s="250" t="inlineStr">
        <is>
          <t>маш.-ч</t>
        </is>
      </c>
      <c r="F23" s="288" t="n">
        <v>1.5410303830912</v>
      </c>
      <c r="G23" s="252" t="n">
        <v>100</v>
      </c>
      <c r="H23" s="252">
        <f>ROUND(F23*G23,2)</f>
        <v/>
      </c>
    </row>
    <row r="24" ht="25.5" customHeight="1" s="197">
      <c r="A24" s="250" t="n">
        <v>11</v>
      </c>
      <c r="B24" s="137" t="n"/>
      <c r="C24" s="177" t="inlineStr">
        <is>
          <t>91.01.05-106</t>
        </is>
      </c>
      <c r="D24" s="249" t="inlineStr">
        <is>
          <t>Экскаваторы одноковшовые дизельные на пневмоколесном ходу, емкость ковша 0,25 м3</t>
        </is>
      </c>
      <c r="E24" s="250" t="inlineStr">
        <is>
          <t>маш.-ч</t>
        </is>
      </c>
      <c r="F24" s="288" t="n">
        <v>2.0417437252312</v>
      </c>
      <c r="G24" s="252" t="n">
        <v>70.01000000000001</v>
      </c>
      <c r="H24" s="252">
        <f>ROUND(F24*G24,2)</f>
        <v/>
      </c>
    </row>
    <row r="25" ht="25.5" customHeight="1" s="197">
      <c r="A25" s="250" t="n">
        <v>12</v>
      </c>
      <c r="B25" s="137" t="n"/>
      <c r="C25" s="177" t="inlineStr">
        <is>
          <t>91.06.05-057</t>
        </is>
      </c>
      <c r="D25" s="249" t="inlineStr">
        <is>
          <t>Погрузчики одноковшовые универсальные фронтальные пневмоколесные, грузоподъемность 3 т</t>
        </is>
      </c>
      <c r="E25" s="250" t="inlineStr">
        <is>
          <t>маш.-ч</t>
        </is>
      </c>
      <c r="F25" s="288" t="n">
        <v>1.2639365918098</v>
      </c>
      <c r="G25" s="252" t="n">
        <v>90.40000000000001</v>
      </c>
      <c r="H25" s="252">
        <f>ROUND(F25*G25,2)</f>
        <v/>
      </c>
    </row>
    <row r="26">
      <c r="A26" s="250" t="n">
        <v>13</v>
      </c>
      <c r="B26" s="137" t="n"/>
      <c r="C26" s="177" t="inlineStr">
        <is>
          <t>91.05.14-025</t>
        </is>
      </c>
      <c r="D26" s="249" t="inlineStr">
        <is>
          <t>Краны переносные 1 т</t>
        </is>
      </c>
      <c r="E26" s="250" t="inlineStr">
        <is>
          <t>маш.-ч</t>
        </is>
      </c>
      <c r="F26" s="288" t="n">
        <v>3.5463143989432</v>
      </c>
      <c r="G26" s="252" t="n">
        <v>27.2</v>
      </c>
      <c r="H26" s="252">
        <f>ROUND(F26*G26,2)</f>
        <v/>
      </c>
    </row>
    <row r="27">
      <c r="A27" s="250" t="n">
        <v>14</v>
      </c>
      <c r="B27" s="137" t="n"/>
      <c r="C27" s="177" t="inlineStr">
        <is>
          <t>91.01.01-034</t>
        </is>
      </c>
      <c r="D27" s="249" t="inlineStr">
        <is>
          <t>Бульдозеры, мощность 59 кВт (80 л.с.)</t>
        </is>
      </c>
      <c r="E27" s="250" t="inlineStr">
        <is>
          <t>маш.-ч</t>
        </is>
      </c>
      <c r="F27" s="288" t="n">
        <v>1.6090885072655</v>
      </c>
      <c r="G27" s="252" t="n">
        <v>59.47</v>
      </c>
      <c r="H27" s="252">
        <f>ROUND(F27*G27,2)</f>
        <v/>
      </c>
    </row>
    <row r="28" ht="25.5" customHeight="1" s="197">
      <c r="A28" s="250" t="n">
        <v>15</v>
      </c>
      <c r="B28" s="137" t="n"/>
      <c r="C28" s="177" t="inlineStr">
        <is>
          <t>91.15.02-024</t>
        </is>
      </c>
      <c r="D28" s="249" t="inlineStr">
        <is>
          <t>Тракторы на гусеничном ходу, мощность 79 кВт (108 л.с.)</t>
        </is>
      </c>
      <c r="E28" s="250" t="inlineStr">
        <is>
          <t>маш.-ч</t>
        </is>
      </c>
      <c r="F28" s="288" t="n">
        <v>0.58335535006605</v>
      </c>
      <c r="G28" s="252" t="n">
        <v>83.09999999999999</v>
      </c>
      <c r="H28" s="252">
        <f>ROUND(F28*G28,2)</f>
        <v/>
      </c>
    </row>
    <row r="29">
      <c r="A29" s="250" t="n">
        <v>16</v>
      </c>
      <c r="B29" s="137" t="n"/>
      <c r="C29" s="177" t="inlineStr">
        <is>
          <t>91.06.09-061</t>
        </is>
      </c>
      <c r="D29" s="249" t="inlineStr">
        <is>
          <t>Подмости самоходные высотой подъема: 12 м</t>
        </is>
      </c>
      <c r="E29" s="250" t="inlineStr">
        <is>
          <t>маш.-ч</t>
        </is>
      </c>
      <c r="F29" s="288" t="n">
        <v>0.87017173051519</v>
      </c>
      <c r="G29" s="252" t="n">
        <v>35.3</v>
      </c>
      <c r="H29" s="252">
        <f>ROUND(F29*G29,2)</f>
        <v/>
      </c>
    </row>
    <row r="30">
      <c r="A30" s="250" t="n">
        <v>17</v>
      </c>
      <c r="B30" s="137" t="n"/>
      <c r="C30" s="177" t="inlineStr">
        <is>
          <t>91.06.06-042</t>
        </is>
      </c>
      <c r="D30" s="249" t="inlineStr">
        <is>
          <t>Подъемники гидравлические высотой подъема: 10 м</t>
        </is>
      </c>
      <c r="E30" s="250" t="inlineStr">
        <is>
          <t>маш.-ч</t>
        </is>
      </c>
      <c r="F30" s="288" t="n">
        <v>1.0014266842801</v>
      </c>
      <c r="G30" s="252" t="n">
        <v>29.6</v>
      </c>
      <c r="H30" s="252">
        <f>ROUND(F30*G30,2)</f>
        <v/>
      </c>
      <c r="J30" s="289" t="n"/>
      <c r="L30" s="113" t="n"/>
    </row>
    <row r="31" customFormat="1" s="198">
      <c r="A31" s="250" t="n">
        <v>18</v>
      </c>
      <c r="B31" s="137" t="n"/>
      <c r="C31" s="177" t="inlineStr">
        <is>
          <t>91.05.01-017</t>
        </is>
      </c>
      <c r="D31" s="249" t="inlineStr">
        <is>
          <t>Краны башенные, грузоподъемность 8 т</t>
        </is>
      </c>
      <c r="E31" s="250" t="inlineStr">
        <is>
          <t>маш.-ч</t>
        </is>
      </c>
      <c r="F31" s="288" t="n">
        <v>0.33299867899604</v>
      </c>
      <c r="G31" s="252" t="n">
        <v>86.40000000000001</v>
      </c>
      <c r="H31" s="252">
        <f>ROUND(F31*G31,2)</f>
        <v/>
      </c>
      <c r="L31" s="113" t="n"/>
    </row>
    <row r="32" ht="25.5" customHeight="1" s="197">
      <c r="A32" s="250" t="n">
        <v>19</v>
      </c>
      <c r="B32" s="137" t="n"/>
      <c r="C32" s="177" t="inlineStr">
        <is>
          <t>91.17.04-171</t>
        </is>
      </c>
      <c r="D32" s="249" t="inlineStr">
        <is>
          <t>Преобразователи сварочные номинальным сварочным током 315-500 А</t>
        </is>
      </c>
      <c r="E32" s="250" t="inlineStr">
        <is>
          <t>маш.-ч</t>
        </is>
      </c>
      <c r="F32" s="288" t="n">
        <v>2.1146631439894</v>
      </c>
      <c r="G32" s="252" t="n">
        <v>12.31</v>
      </c>
      <c r="H32" s="252">
        <f>ROUND(F32*G32,2)</f>
        <v/>
      </c>
      <c r="L32" s="113" t="n"/>
    </row>
    <row r="33" ht="25.5" customHeight="1" s="197">
      <c r="A33" s="250" t="n">
        <v>20</v>
      </c>
      <c r="B33" s="137" t="n"/>
      <c r="C33" s="177" t="inlineStr">
        <is>
          <t>91.17.04-233</t>
        </is>
      </c>
      <c r="D33" s="249" t="inlineStr">
        <is>
          <t>Установки для сварки: ручной дуговой (постоянного тока)</t>
        </is>
      </c>
      <c r="E33" s="250" t="inlineStr">
        <is>
          <t>маш.-ч</t>
        </is>
      </c>
      <c r="F33" s="288" t="n">
        <v>2.4792602377807</v>
      </c>
      <c r="G33" s="252" t="n">
        <v>8.1</v>
      </c>
      <c r="H33" s="252">
        <f>ROUND(F33*G33,2)</f>
        <v/>
      </c>
      <c r="L33" s="113" t="n"/>
    </row>
    <row r="34" ht="25.5" customHeight="1" s="197">
      <c r="A34" s="250" t="n">
        <v>21</v>
      </c>
      <c r="B34" s="137" t="n"/>
      <c r="C34" s="177" t="inlineStr">
        <is>
          <t>91.15.03-014</t>
        </is>
      </c>
      <c r="D34" s="249" t="inlineStr">
        <is>
          <t>Тракторы на пневмоколесном ходу, мощность 59 кВт (80 л.с.)</t>
        </is>
      </c>
      <c r="E34" s="250" t="inlineStr">
        <is>
          <t>маш.-ч</t>
        </is>
      </c>
      <c r="F34" s="288" t="n">
        <v>0.22848084544254</v>
      </c>
      <c r="G34" s="252" t="n">
        <v>74.61</v>
      </c>
      <c r="H34" s="252">
        <f>ROUND(F34*G34,2)</f>
        <v/>
      </c>
      <c r="L34" s="113" t="n"/>
    </row>
    <row r="35">
      <c r="A35" s="250" t="n">
        <v>22</v>
      </c>
      <c r="B35" s="137" t="n"/>
      <c r="C35" s="177" t="inlineStr">
        <is>
          <t>91.08.04-021</t>
        </is>
      </c>
      <c r="D35" s="249" t="inlineStr">
        <is>
          <t>Котлы битумные: передвижные 400 л</t>
        </is>
      </c>
      <c r="E35" s="250" t="inlineStr">
        <is>
          <t>маш.-ч</t>
        </is>
      </c>
      <c r="F35" s="288" t="n">
        <v>0.56634081902246</v>
      </c>
      <c r="G35" s="252" t="n">
        <v>30</v>
      </c>
      <c r="H35" s="252">
        <f>ROUND(F35*G35,2)</f>
        <v/>
      </c>
      <c r="L35" s="113" t="n"/>
    </row>
    <row r="36">
      <c r="A36" s="250" t="n">
        <v>23</v>
      </c>
      <c r="B36" s="137" t="n"/>
      <c r="C36" s="177" t="inlineStr">
        <is>
          <t>91.21.22-438</t>
        </is>
      </c>
      <c r="D36" s="249" t="inlineStr">
        <is>
          <t>Установка: передвижная цеолитовая</t>
        </is>
      </c>
      <c r="E36" s="250" t="inlineStr">
        <is>
          <t>маш.-ч</t>
        </is>
      </c>
      <c r="F36" s="288" t="n">
        <v>0.36459709379128</v>
      </c>
      <c r="G36" s="252" t="n">
        <v>38.65</v>
      </c>
      <c r="H36" s="252">
        <f>ROUND(F36*G36,2)</f>
        <v/>
      </c>
    </row>
    <row r="37" ht="25.5" customHeight="1" s="197">
      <c r="A37" s="250" t="n">
        <v>24</v>
      </c>
      <c r="B37" s="137" t="n"/>
      <c r="C37" s="177" t="inlineStr">
        <is>
          <t>91.06.01-003</t>
        </is>
      </c>
      <c r="D37" s="249" t="inlineStr">
        <is>
          <t>Домкраты гидравлические, грузоподъемность 63-100 т</t>
        </is>
      </c>
      <c r="E37" s="250" t="inlineStr">
        <is>
          <t>маш.-ч</t>
        </is>
      </c>
      <c r="F37" s="288" t="n">
        <v>12.78034346103</v>
      </c>
      <c r="G37" s="252" t="n">
        <v>0.9</v>
      </c>
      <c r="H37" s="252">
        <f>ROUND(F37*G37,2)</f>
        <v/>
      </c>
    </row>
    <row r="38" ht="25.5" customHeight="1" s="197">
      <c r="A38" s="250" t="n">
        <v>25</v>
      </c>
      <c r="B38" s="137" t="n"/>
      <c r="C38" s="177" t="inlineStr">
        <is>
          <t>91.08.09-023</t>
        </is>
      </c>
      <c r="D38" s="249" t="inlineStr">
        <is>
          <t>Трамбовки пневматические при работе от: передвижных компрессорных станций</t>
        </is>
      </c>
      <c r="E38" s="250" t="inlineStr">
        <is>
          <t>маш.-ч</t>
        </is>
      </c>
      <c r="F38" s="288" t="n">
        <v>20.896274768824</v>
      </c>
      <c r="G38" s="252" t="n">
        <v>0.55</v>
      </c>
      <c r="H38" s="252">
        <f>ROUND(F38*G38,2)</f>
        <v/>
      </c>
    </row>
    <row r="39">
      <c r="A39" s="250" t="n">
        <v>26</v>
      </c>
      <c r="B39" s="137" t="n"/>
      <c r="C39" s="177" t="inlineStr">
        <is>
          <t>91.01.01-035</t>
        </is>
      </c>
      <c r="D39" s="249" t="inlineStr">
        <is>
          <t>Бульдозеры, мощность 79 кВт (108 л.с.)</t>
        </is>
      </c>
      <c r="E39" s="250" t="inlineStr">
        <is>
          <t>маш.-ч</t>
        </is>
      </c>
      <c r="F39" s="288" t="n">
        <v>0.13125495376486</v>
      </c>
      <c r="G39" s="252" t="n">
        <v>79.06999999999999</v>
      </c>
      <c r="H39" s="252">
        <f>ROUND(F39*G39,2)</f>
        <v/>
      </c>
    </row>
    <row r="40" ht="25.5" customHeight="1" s="197">
      <c r="A40" s="250" t="n">
        <v>27</v>
      </c>
      <c r="B40" s="137" t="n"/>
      <c r="C40" s="177" t="inlineStr">
        <is>
          <t>91.17.04-011</t>
        </is>
      </c>
      <c r="D40" s="249" t="inlineStr">
        <is>
          <t>Автоматы сварочные номинальным сварочным током 450-1250 А</t>
        </is>
      </c>
      <c r="E40" s="250" t="inlineStr">
        <is>
          <t>маш.-ч</t>
        </is>
      </c>
      <c r="F40" s="288" t="n">
        <v>0.25278731836196</v>
      </c>
      <c r="G40" s="252" t="n">
        <v>39.49</v>
      </c>
      <c r="H40" s="252">
        <f>ROUND(F40*G40,2)</f>
        <v/>
      </c>
    </row>
    <row r="41">
      <c r="A41" s="250" t="n">
        <v>28</v>
      </c>
      <c r="B41" s="137" t="n"/>
      <c r="C41" s="177" t="inlineStr">
        <is>
          <t>91.06.05-011</t>
        </is>
      </c>
      <c r="D41" s="249" t="inlineStr">
        <is>
          <t>Погрузчик, грузоподъемность 5 т</t>
        </is>
      </c>
      <c r="E41" s="250" t="inlineStr">
        <is>
          <t>маш.-ч</t>
        </is>
      </c>
      <c r="F41" s="288" t="n">
        <v>0.10937912813738</v>
      </c>
      <c r="G41" s="252" t="n">
        <v>89.98999999999999</v>
      </c>
      <c r="H41" s="252">
        <f>ROUND(F41*G41,2)</f>
        <v/>
      </c>
    </row>
    <row r="42" ht="25.5" customHeight="1" s="197">
      <c r="A42" s="250" t="n">
        <v>29</v>
      </c>
      <c r="B42" s="137" t="n"/>
      <c r="C42" s="177" t="inlineStr">
        <is>
          <t>91.21.01-012</t>
        </is>
      </c>
      <c r="D42" s="249" t="inlineStr">
        <is>
          <t>Агрегаты окрасочные высокого давления для окраски поверхностей конструкций, мощность 1 кВт</t>
        </is>
      </c>
      <c r="E42" s="250" t="inlineStr">
        <is>
          <t>маш.-ч</t>
        </is>
      </c>
      <c r="F42" s="288" t="n">
        <v>1.2396301188904</v>
      </c>
      <c r="G42" s="252" t="n">
        <v>6.82</v>
      </c>
      <c r="H42" s="252">
        <f>ROUND(F42*G42,2)</f>
        <v/>
      </c>
    </row>
    <row r="43">
      <c r="A43" s="250" t="n">
        <v>30</v>
      </c>
      <c r="B43" s="137" t="n"/>
      <c r="C43" s="177" t="inlineStr">
        <is>
          <t>91.19.10-031</t>
        </is>
      </c>
      <c r="D43" s="249" t="inlineStr">
        <is>
          <t>Станция насосная для привода гидродомкратов</t>
        </is>
      </c>
      <c r="E43" s="250" t="inlineStr">
        <is>
          <t>маш.-ч</t>
        </is>
      </c>
      <c r="F43" s="288" t="n">
        <v>3.1015059445178</v>
      </c>
      <c r="G43" s="252" t="n">
        <v>1.82</v>
      </c>
      <c r="H43" s="252">
        <f>ROUND(F43*G43,2)</f>
        <v/>
      </c>
    </row>
    <row r="44" ht="38.25" customHeight="1" s="197">
      <c r="A44" s="250" t="n">
        <v>31</v>
      </c>
      <c r="B44" s="137" t="n"/>
      <c r="C44" s="177" t="inlineStr">
        <is>
          <t>91.10.09-011</t>
        </is>
      </c>
      <c r="D44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0" t="inlineStr">
        <is>
          <t>маш.-ч</t>
        </is>
      </c>
      <c r="F44" s="288" t="n">
        <v>0.16771466314399</v>
      </c>
      <c r="G44" s="252" t="n">
        <v>29.67</v>
      </c>
      <c r="H44" s="252">
        <f>ROUND(F44*G44,2)</f>
        <v/>
      </c>
    </row>
    <row r="45">
      <c r="A45" s="250" t="n">
        <v>32</v>
      </c>
      <c r="B45" s="137" t="n"/>
      <c r="C45" s="177" t="inlineStr">
        <is>
          <t>91.21.18-051</t>
        </is>
      </c>
      <c r="D45" s="249" t="inlineStr">
        <is>
          <t>Шкаф сушильный</t>
        </is>
      </c>
      <c r="E45" s="250" t="inlineStr">
        <is>
          <t>маш.-ч</t>
        </is>
      </c>
      <c r="F45" s="288" t="n">
        <v>1.6917305151915</v>
      </c>
      <c r="G45" s="252" t="n">
        <v>2.67</v>
      </c>
      <c r="H45" s="252">
        <f>ROUND(F45*G45,2)</f>
        <v/>
      </c>
    </row>
    <row r="46" ht="25.5" customHeight="1" s="197">
      <c r="A46" s="250" t="n">
        <v>33</v>
      </c>
      <c r="B46" s="137" t="n"/>
      <c r="C46" s="177" t="inlineStr">
        <is>
          <t>91.21.10-002</t>
        </is>
      </c>
      <c r="D46" s="249" t="inlineStr">
        <is>
          <t>Молотки отбойные пневматические при работе от передвижных компрессоров</t>
        </is>
      </c>
      <c r="E46" s="250" t="inlineStr">
        <is>
          <t>маш.-ч</t>
        </is>
      </c>
      <c r="F46" s="288" t="n">
        <v>3.7456274768824</v>
      </c>
      <c r="G46" s="252" t="n">
        <v>1.2</v>
      </c>
      <c r="H46" s="252">
        <f>ROUND(F46*G46,2)</f>
        <v/>
      </c>
    </row>
    <row r="47">
      <c r="A47" s="250" t="n">
        <v>34</v>
      </c>
      <c r="B47" s="137" t="n"/>
      <c r="C47" s="177" t="inlineStr">
        <is>
          <t>91.07.08-024</t>
        </is>
      </c>
      <c r="D47" s="249" t="inlineStr">
        <is>
          <t>Растворосмесители передвижные: 65 л</t>
        </is>
      </c>
      <c r="E47" s="250" t="inlineStr">
        <is>
          <t>маш.-ч</t>
        </is>
      </c>
      <c r="F47" s="288" t="n">
        <v>0.20417437252312</v>
      </c>
      <c r="G47" s="252" t="n">
        <v>12.39</v>
      </c>
      <c r="H47" s="252">
        <f>ROUND(F47*G47,2)</f>
        <v/>
      </c>
    </row>
    <row r="48" ht="25.5" customHeight="1" s="197">
      <c r="A48" s="250" t="n">
        <v>35</v>
      </c>
      <c r="B48" s="137" t="n"/>
      <c r="C48" s="177" t="inlineStr">
        <is>
          <t>91.17.04-036</t>
        </is>
      </c>
      <c r="D48" s="249" t="inlineStr">
        <is>
          <t>Агрегаты сварочные передвижные номинальным сварочным током 250-400 А: с дизельным двигателем</t>
        </is>
      </c>
      <c r="E48" s="250" t="inlineStr">
        <is>
          <t>маш.-ч</t>
        </is>
      </c>
      <c r="F48" s="288" t="n">
        <v>0.13125495376486</v>
      </c>
      <c r="G48" s="252" t="n">
        <v>14</v>
      </c>
      <c r="H48" s="252">
        <f>ROUND(F48*G48,2)</f>
        <v/>
      </c>
    </row>
    <row r="49">
      <c r="A49" s="250" t="n">
        <v>36</v>
      </c>
      <c r="B49" s="137" t="n"/>
      <c r="C49" s="177" t="inlineStr">
        <is>
          <t>91.08.03-016</t>
        </is>
      </c>
      <c r="D49" s="249" t="inlineStr">
        <is>
          <t>Катки дорожные самоходные гладкие, масса 8 т</t>
        </is>
      </c>
      <c r="E49" s="250" t="inlineStr">
        <is>
          <t>маш.-ч</t>
        </is>
      </c>
      <c r="F49" s="288" t="n">
        <v>0.024306472919419</v>
      </c>
      <c r="G49" s="252" t="n">
        <v>75</v>
      </c>
      <c r="H49" s="252">
        <f>ROUND(F49*G49,2)</f>
        <v/>
      </c>
    </row>
    <row r="50" ht="25.5" customHeight="1" s="197">
      <c r="A50" s="250" t="n">
        <v>37</v>
      </c>
      <c r="B50" s="137" t="n"/>
      <c r="C50" s="177" t="inlineStr">
        <is>
          <t>91.06.03-062</t>
        </is>
      </c>
      <c r="D50" s="249" t="inlineStr">
        <is>
          <t>Лебедки электрические тяговым усилием: до 31,39 кН (3,2 т)</t>
        </is>
      </c>
      <c r="E50" s="250" t="inlineStr">
        <is>
          <t>маш.-ч</t>
        </is>
      </c>
      <c r="F50" s="288" t="n">
        <v>0.22361955085865</v>
      </c>
      <c r="G50" s="252" t="n">
        <v>6.9</v>
      </c>
      <c r="H50" s="252">
        <f>ROUND(F50*G50,2)</f>
        <v/>
      </c>
    </row>
    <row r="51">
      <c r="A51" s="250" t="n">
        <v>38</v>
      </c>
      <c r="B51" s="137" t="n"/>
      <c r="C51" s="177" t="inlineStr">
        <is>
          <t>91.05.02-005</t>
        </is>
      </c>
      <c r="D51" s="249" t="inlineStr">
        <is>
          <t>Краны козловые, грузоподъемность 32 т</t>
        </is>
      </c>
      <c r="E51" s="250" t="inlineStr">
        <is>
          <t>маш.-ч</t>
        </is>
      </c>
      <c r="F51" s="288" t="n">
        <v>0.012153236459709</v>
      </c>
      <c r="G51" s="252" t="n">
        <v>120.24</v>
      </c>
      <c r="H51" s="252">
        <f>ROUND(F51*G51,2)</f>
        <v/>
      </c>
    </row>
    <row r="52">
      <c r="A52" s="250" t="n">
        <v>39</v>
      </c>
      <c r="B52" s="137" t="n"/>
      <c r="C52" s="177" t="inlineStr">
        <is>
          <t>91.17.04-042</t>
        </is>
      </c>
      <c r="D52" s="249" t="inlineStr">
        <is>
          <t>Аппарат для газовой сварки и резки</t>
        </is>
      </c>
      <c r="E52" s="250" t="inlineStr">
        <is>
          <t>маш.-ч</t>
        </is>
      </c>
      <c r="F52" s="288" t="n">
        <v>1.0257331571995</v>
      </c>
      <c r="G52" s="252" t="n">
        <v>1.2</v>
      </c>
      <c r="H52" s="252">
        <f>ROUND(F52*G52,2)</f>
        <v/>
      </c>
    </row>
    <row r="53">
      <c r="A53" s="250" t="n">
        <v>40</v>
      </c>
      <c r="B53" s="137" t="n"/>
      <c r="C53" s="177" t="inlineStr">
        <is>
          <t>91.13.01-038</t>
        </is>
      </c>
      <c r="D53" s="249" t="inlineStr">
        <is>
          <t>Машины поливомоечные 6000 л</t>
        </is>
      </c>
      <c r="E53" s="250" t="inlineStr">
        <is>
          <t>маш.-ч</t>
        </is>
      </c>
      <c r="F53" s="288" t="n">
        <v>0.0097225891677675</v>
      </c>
      <c r="G53" s="252" t="n">
        <v>110</v>
      </c>
      <c r="H53" s="252">
        <f>ROUND(F53*G53,2)</f>
        <v/>
      </c>
    </row>
    <row r="54">
      <c r="A54" s="250" t="n">
        <v>41</v>
      </c>
      <c r="B54" s="137" t="n"/>
      <c r="C54" s="177" t="inlineStr">
        <is>
          <t>91.08.09-001</t>
        </is>
      </c>
      <c r="D54" s="249" t="inlineStr">
        <is>
          <t>Виброплита с двигателем внутреннего сгорания</t>
        </is>
      </c>
      <c r="E54" s="250" t="inlineStr">
        <is>
          <t>маш.-ч</t>
        </is>
      </c>
      <c r="F54" s="288" t="n">
        <v>0.014583883751651</v>
      </c>
      <c r="G54" s="252" t="n">
        <v>60</v>
      </c>
      <c r="H54" s="252">
        <f>ROUND(F54*G54,2)</f>
        <v/>
      </c>
    </row>
    <row r="55">
      <c r="A55" s="250" t="n">
        <v>42</v>
      </c>
      <c r="B55" s="137" t="n"/>
      <c r="C55" s="177" t="inlineStr">
        <is>
          <t>91.03.19-092</t>
        </is>
      </c>
      <c r="D55" s="249" t="inlineStr">
        <is>
          <t>Сболчиватели пневматические (без сжатого воздуха)</t>
        </is>
      </c>
      <c r="E55" s="250" t="inlineStr">
        <is>
          <t>маш.-ч</t>
        </is>
      </c>
      <c r="F55" s="288" t="n">
        <v>0.33542932628798</v>
      </c>
      <c r="G55" s="252" t="n">
        <v>2.19</v>
      </c>
      <c r="H55" s="252">
        <f>ROUND(F55*G55,2)</f>
        <v/>
      </c>
    </row>
    <row r="56">
      <c r="A56" s="250" t="n">
        <v>43</v>
      </c>
      <c r="B56" s="137" t="n"/>
      <c r="C56" s="177" t="inlineStr">
        <is>
          <t>91.06.03-052</t>
        </is>
      </c>
      <c r="D56" s="249" t="inlineStr">
        <is>
          <t>Лебедки тракторные тяговым усилием 78,48 кН (8 т)</t>
        </is>
      </c>
      <c r="E56" s="250" t="inlineStr">
        <is>
          <t>маш.-ч</t>
        </is>
      </c>
      <c r="F56" s="288" t="n">
        <v>0.07048877146631501</v>
      </c>
      <c r="G56" s="252" t="n">
        <v>9.210000000000001</v>
      </c>
      <c r="H56" s="252">
        <f>ROUND(F56*G56,2)</f>
        <v/>
      </c>
    </row>
    <row r="57" ht="25.5" customHeight="1" s="197">
      <c r="A57" s="250" t="n">
        <v>44</v>
      </c>
      <c r="B57" s="137" t="n"/>
      <c r="C57" s="177" t="inlineStr">
        <is>
          <t>91.06.06-048</t>
        </is>
      </c>
      <c r="D57" s="249" t="inlineStr">
        <is>
          <t>Подъемники одномачтовые, грузоподъемность до 500 кг, высота подъема 45 м</t>
        </is>
      </c>
      <c r="E57" s="250" t="inlineStr">
        <is>
          <t>маш.-ч</t>
        </is>
      </c>
      <c r="F57" s="288" t="n">
        <v>0.019445178335535</v>
      </c>
      <c r="G57" s="252" t="n">
        <v>31.26</v>
      </c>
      <c r="H57" s="252">
        <f>ROUND(F57*G57,2)</f>
        <v/>
      </c>
    </row>
    <row r="58">
      <c r="A58" s="250" t="n">
        <v>45</v>
      </c>
      <c r="B58" s="137" t="n"/>
      <c r="C58" s="177" t="inlineStr">
        <is>
          <t>91.16.01-002</t>
        </is>
      </c>
      <c r="D58" s="249" t="inlineStr">
        <is>
          <t>Электростанции передвижные, мощность 4 кВт</t>
        </is>
      </c>
      <c r="E58" s="250" t="inlineStr">
        <is>
          <t>маш.-ч</t>
        </is>
      </c>
      <c r="F58" s="288" t="n">
        <v>0.021875825627477</v>
      </c>
      <c r="G58" s="252" t="n">
        <v>27.11</v>
      </c>
      <c r="H58" s="252">
        <f>ROUND(F58*G58,2)</f>
        <v/>
      </c>
    </row>
    <row r="59">
      <c r="A59" s="250" t="n">
        <v>46</v>
      </c>
      <c r="B59" s="137" t="n"/>
      <c r="C59" s="177" t="inlineStr">
        <is>
          <t>91.21.22-421</t>
        </is>
      </c>
      <c r="D59" s="249" t="inlineStr">
        <is>
          <t>Термос 100 л</t>
        </is>
      </c>
      <c r="E59" s="250" t="inlineStr">
        <is>
          <t>маш.-ч</t>
        </is>
      </c>
      <c r="F59" s="288" t="n">
        <v>0.15313077939234</v>
      </c>
      <c r="G59" s="252" t="n">
        <v>2.7</v>
      </c>
      <c r="H59" s="252">
        <f>ROUND(F59*G59,2)</f>
        <v/>
      </c>
    </row>
    <row r="60">
      <c r="A60" s="250" t="n">
        <v>47</v>
      </c>
      <c r="B60" s="137" t="n"/>
      <c r="C60" s="177" t="inlineStr">
        <is>
          <t>91.07.04-002</t>
        </is>
      </c>
      <c r="D60" s="249" t="inlineStr">
        <is>
          <t>Вибратор поверхностный</t>
        </is>
      </c>
      <c r="E60" s="250" t="inlineStr">
        <is>
          <t>маш.-ч</t>
        </is>
      </c>
      <c r="F60" s="288" t="n">
        <v>0.80211360634082</v>
      </c>
      <c r="G60" s="252" t="n">
        <v>0.5</v>
      </c>
      <c r="H60" s="252">
        <f>ROUND(F60*G60,2)</f>
        <v/>
      </c>
    </row>
    <row r="61">
      <c r="A61" s="250" t="n">
        <v>48</v>
      </c>
      <c r="B61" s="137" t="n"/>
      <c r="C61" s="177" t="inlineStr">
        <is>
          <t>91.07.08-011</t>
        </is>
      </c>
      <c r="D61" s="249" t="inlineStr">
        <is>
          <t>Глиномешалки, 4 м3</t>
        </is>
      </c>
      <c r="E61" s="250" t="inlineStr">
        <is>
          <t>маш.-ч</t>
        </is>
      </c>
      <c r="F61" s="288" t="n">
        <v>0.014583883751651</v>
      </c>
      <c r="G61" s="252" t="n">
        <v>26.5</v>
      </c>
      <c r="H61" s="252">
        <f>ROUND(F61*G61,2)</f>
        <v/>
      </c>
    </row>
    <row r="62">
      <c r="A62" s="250" t="n">
        <v>49</v>
      </c>
      <c r="B62" s="137" t="n"/>
      <c r="C62" s="177" t="inlineStr">
        <is>
          <t>91.08.09-025</t>
        </is>
      </c>
      <c r="D62" s="249" t="inlineStr">
        <is>
          <t>Трамбовки электрические</t>
        </is>
      </c>
      <c r="E62" s="250" t="inlineStr">
        <is>
          <t>маш.-ч</t>
        </is>
      </c>
      <c r="F62" s="288" t="n">
        <v>0.046182298546896</v>
      </c>
      <c r="G62" s="252" t="n">
        <v>6.7</v>
      </c>
      <c r="H62" s="252">
        <f>ROUND(F62*G62,2)</f>
        <v/>
      </c>
    </row>
    <row r="63" ht="25.5" customHeight="1" s="197">
      <c r="A63" s="250" t="n">
        <v>50</v>
      </c>
      <c r="B63" s="137" t="n"/>
      <c r="C63" s="177" t="inlineStr">
        <is>
          <t>91.17.02-101</t>
        </is>
      </c>
      <c r="D63" s="249" t="inlineStr">
        <is>
          <t>Узлы вакуумные испытательные для контроля герметичности шва</t>
        </is>
      </c>
      <c r="E63" s="250" t="inlineStr">
        <is>
          <t>маш.-ч</t>
        </is>
      </c>
      <c r="F63" s="288" t="n">
        <v>0.024306472919419</v>
      </c>
      <c r="G63" s="252" t="n">
        <v>12.24</v>
      </c>
      <c r="H63" s="252">
        <f>ROUND(F63*G63,2)</f>
        <v/>
      </c>
    </row>
    <row r="64">
      <c r="A64" s="250" t="n">
        <v>51</v>
      </c>
      <c r="B64" s="137" t="n"/>
      <c r="C64" s="177" t="inlineStr">
        <is>
          <t>91.14.03-001</t>
        </is>
      </c>
      <c r="D64" s="249" t="inlineStr">
        <is>
          <t>Автомобиль-самосвал, грузоподъемность: до 7 т</t>
        </is>
      </c>
      <c r="E64" s="250" t="inlineStr">
        <is>
          <t>маш.-ч</t>
        </is>
      </c>
      <c r="F64" s="288" t="n">
        <v>0.0024306472919419</v>
      </c>
      <c r="G64" s="252" t="n">
        <v>89.54000000000001</v>
      </c>
      <c r="H64" s="252">
        <f>ROUND(F64*G64,2)</f>
        <v/>
      </c>
    </row>
    <row r="65">
      <c r="A65" s="250" t="n">
        <v>52</v>
      </c>
      <c r="B65" s="137" t="n"/>
      <c r="C65" s="177" t="inlineStr">
        <is>
          <t>91.14.02-002</t>
        </is>
      </c>
      <c r="D65" s="249" t="inlineStr">
        <is>
          <t>Автомобили бортовые, грузоподъемность: до 8 т</t>
        </is>
      </c>
      <c r="E65" s="250" t="inlineStr">
        <is>
          <t>маш.-ч</t>
        </is>
      </c>
      <c r="F65" s="288" t="n">
        <v>0.0024306472919419</v>
      </c>
      <c r="G65" s="252" t="n">
        <v>85.84</v>
      </c>
      <c r="H65" s="252">
        <f>ROUND(F65*G65,2)</f>
        <v/>
      </c>
    </row>
    <row r="66" ht="25.5" customHeight="1" s="197">
      <c r="A66" s="250" t="n">
        <v>53</v>
      </c>
      <c r="B66" s="137" t="n"/>
      <c r="C66" s="177" t="inlineStr">
        <is>
          <t>91.06.03-047</t>
        </is>
      </c>
      <c r="D66" s="249" t="inlineStr">
        <is>
          <t>Лебедки ручные и рычажные тяговым усилием: 31,39 кН (3,2 т)</t>
        </is>
      </c>
      <c r="E66" s="250" t="inlineStr">
        <is>
          <t>маш.-ч</t>
        </is>
      </c>
      <c r="F66" s="288" t="n">
        <v>0.029167767503303</v>
      </c>
      <c r="G66" s="252" t="n">
        <v>3.12</v>
      </c>
      <c r="H66" s="252">
        <f>ROUND(F66*G66,2)</f>
        <v/>
      </c>
    </row>
    <row r="67">
      <c r="A67" s="250" t="n">
        <v>54</v>
      </c>
      <c r="B67" s="137" t="n"/>
      <c r="C67" s="177" t="inlineStr">
        <is>
          <t>91.21.16-001</t>
        </is>
      </c>
      <c r="D67" s="249" t="inlineStr">
        <is>
          <t>Пресс-ножницы комбинированные</t>
        </is>
      </c>
      <c r="E67" s="250" t="inlineStr">
        <is>
          <t>маш.-ч</t>
        </is>
      </c>
      <c r="F67" s="288" t="n">
        <v>0.0048612945838838</v>
      </c>
      <c r="G67" s="252" t="n">
        <v>15.4</v>
      </c>
      <c r="H67" s="252">
        <f>ROUND(F67*G67,2)</f>
        <v/>
      </c>
      <c r="J67" s="289" t="n"/>
      <c r="L67" s="113" t="n"/>
    </row>
    <row r="68" customFormat="1" s="198">
      <c r="A68" s="250" t="n">
        <v>55</v>
      </c>
      <c r="B68" s="137" t="n"/>
      <c r="C68" s="177" t="inlineStr">
        <is>
          <t>91.21.19-031</t>
        </is>
      </c>
      <c r="D68" s="249" t="inlineStr">
        <is>
          <t>Станок: сверлильный</t>
        </is>
      </c>
      <c r="E68" s="250" t="inlineStr">
        <is>
          <t>маш.-ч</t>
        </is>
      </c>
      <c r="F68" s="288" t="n">
        <v>0.014583883751651</v>
      </c>
      <c r="G68" s="252" t="n">
        <v>2.36</v>
      </c>
      <c r="H68" s="252">
        <f>ROUND(F68*G68,2)</f>
        <v/>
      </c>
      <c r="L68" s="113" t="n"/>
    </row>
    <row r="69" ht="25.5" customHeight="1" s="197">
      <c r="A69" s="250" t="n">
        <v>56</v>
      </c>
      <c r="B69" s="137" t="n"/>
      <c r="C69" s="177" t="inlineStr">
        <is>
          <t>91.06.03-060</t>
        </is>
      </c>
      <c r="D69" s="249" t="inlineStr">
        <is>
          <t>Лебедки электрические тяговым усилием: до 5,79 кН (0,59 т)</t>
        </is>
      </c>
      <c r="E69" s="250" t="inlineStr">
        <is>
          <t>маш.-ч</t>
        </is>
      </c>
      <c r="F69" s="288" t="n">
        <v>0.014583883751651</v>
      </c>
      <c r="G69" s="252" t="n">
        <v>1.7</v>
      </c>
      <c r="H69" s="252">
        <f>ROUND(F69*G69,2)</f>
        <v/>
      </c>
      <c r="L69" s="113" t="n"/>
    </row>
    <row r="70" ht="15" customHeight="1" s="197">
      <c r="A70" s="244" t="inlineStr">
        <is>
          <t>Оборудование</t>
        </is>
      </c>
      <c r="B70" s="281" t="n"/>
      <c r="C70" s="281" t="n"/>
      <c r="D70" s="281" t="n"/>
      <c r="E70" s="282" t="n"/>
      <c r="F70" s="110" t="n"/>
      <c r="G70" s="110" t="n"/>
      <c r="H70" s="287">
        <f>SUM(H71:H71)</f>
        <v/>
      </c>
    </row>
    <row r="71" ht="25.5" customHeight="1" s="197">
      <c r="A71" s="250" t="n">
        <v>57</v>
      </c>
      <c r="B71" s="254" t="n"/>
      <c r="C71" s="177" t="inlineStr">
        <is>
          <t>Прайс из СД ОП</t>
        </is>
      </c>
      <c r="D71" s="249" t="inlineStr">
        <is>
          <t>Трансформатор собственных нужд трехфазный 
ТМГ 10/0,4 кВ, 100 кВА Цена=115574,15/3,14</t>
        </is>
      </c>
      <c r="E71" s="250" t="inlineStr">
        <is>
          <t>1 шт.</t>
        </is>
      </c>
      <c r="F71" s="177" t="n">
        <v>2</v>
      </c>
      <c r="G71" s="170" t="n">
        <v>36807.05</v>
      </c>
      <c r="H71" s="170">
        <f>G71*F71</f>
        <v/>
      </c>
    </row>
    <row r="72">
      <c r="A72" s="237" t="inlineStr">
        <is>
          <t>Материалы</t>
        </is>
      </c>
      <c r="B72" s="281" t="n"/>
      <c r="C72" s="281" t="n"/>
      <c r="D72" s="281" t="n"/>
      <c r="E72" s="282" t="n"/>
      <c r="F72" s="237" t="n"/>
      <c r="G72" s="87" t="n"/>
      <c r="H72" s="216">
        <f>SUM(H73:H171)</f>
        <v/>
      </c>
    </row>
    <row r="73" ht="25.5" customHeight="1" s="197">
      <c r="A73" s="132" t="n">
        <v>58</v>
      </c>
      <c r="B73" s="137" t="n"/>
      <c r="C73" s="177" t="inlineStr">
        <is>
          <t>07.2.07.04-0014</t>
        </is>
      </c>
      <c r="D73" s="249" t="inlineStr">
        <is>
          <t>Конструкции сварные индивидуальные прочие, масса сборочной единицы от 0,1 до 0,5 т</t>
        </is>
      </c>
      <c r="E73" s="250" t="inlineStr">
        <is>
          <t>т</t>
        </is>
      </c>
      <c r="F73" s="288" t="n">
        <v>0.29726816380449</v>
      </c>
      <c r="G73" s="170" t="n">
        <v>10046</v>
      </c>
      <c r="H73" s="170">
        <f>ROUND(F73*G73,2)</f>
        <v/>
      </c>
      <c r="I73" s="116" t="n"/>
      <c r="K73" s="113" t="n"/>
    </row>
    <row r="74" ht="38.25" customHeight="1" s="197">
      <c r="A74" s="132" t="n">
        <v>59</v>
      </c>
      <c r="B74" s="137" t="n"/>
      <c r="C74" s="177" t="inlineStr">
        <is>
          <t>02.3.01.02-0016</t>
        </is>
      </c>
      <c r="D74" s="249" t="inlineStr">
        <is>
          <t>Песок природный для строительных: работ средний с крупностью зерен размером свыше 5 мм-до 5% по массе</t>
        </is>
      </c>
      <c r="E74" s="250" t="inlineStr">
        <is>
          <t>м3</t>
        </is>
      </c>
      <c r="F74" s="288" t="n">
        <v>27.952443857332</v>
      </c>
      <c r="G74" s="170" t="n">
        <v>55.26</v>
      </c>
      <c r="H74" s="170">
        <f>ROUND(F74*G74,2)</f>
        <v/>
      </c>
      <c r="I74" s="116" t="n"/>
      <c r="K74" s="113" t="n"/>
    </row>
    <row r="75">
      <c r="A75" s="132" t="n">
        <v>60</v>
      </c>
      <c r="B75" s="137" t="n"/>
      <c r="C75" s="177" t="inlineStr">
        <is>
          <t>02.2.05.04-1822</t>
        </is>
      </c>
      <c r="D75" s="249" t="inlineStr">
        <is>
          <t>Щебень М 1000, фракция 40-80(70) мм, группа 2</t>
        </is>
      </c>
      <c r="E75" s="250" t="inlineStr">
        <is>
          <t>м3</t>
        </is>
      </c>
      <c r="F75" s="288" t="n">
        <v>7.8996036988111</v>
      </c>
      <c r="G75" s="170" t="n">
        <v>155.94</v>
      </c>
      <c r="H75" s="170">
        <f>ROUND(F75*G75,2)</f>
        <v/>
      </c>
      <c r="I75" s="116" t="n"/>
      <c r="K75" s="113" t="n"/>
    </row>
    <row r="76" ht="38.25" customHeight="1" s="197">
      <c r="A76" s="132" t="n">
        <v>61</v>
      </c>
      <c r="B76" s="137" t="n"/>
      <c r="C76" s="177" t="inlineStr">
        <is>
          <t>05.2.02.01-0037</t>
        </is>
      </c>
      <c r="D76" s="249" t="inlineStr">
        <is>
          <t>Блоки бетонные для стен подвалов полнотелые ФБС9-5-6-Т, бетон B7,5 (М100, объем 0,244 м3, расход арматуры 0,76 кг</t>
        </is>
      </c>
      <c r="E76" s="250" t="inlineStr">
        <is>
          <t>шт</t>
        </is>
      </c>
      <c r="F76" s="288" t="n">
        <v>7.778071334214</v>
      </c>
      <c r="G76" s="170" t="n">
        <v>151.28</v>
      </c>
      <c r="H76" s="170">
        <f>ROUND(F76*G76,2)</f>
        <v/>
      </c>
      <c r="I76" s="116" t="n"/>
    </row>
    <row r="77" ht="38.25" customHeight="1" s="197">
      <c r="A77" s="132" t="n">
        <v>62</v>
      </c>
      <c r="B77" s="137" t="n"/>
      <c r="C77" s="177" t="inlineStr">
        <is>
          <t>05.2.02.01-0051</t>
        </is>
      </c>
      <c r="D77" s="249" t="inlineStr">
        <is>
          <t>Блоки бетонные для стен подвалов полнотелые ФБС24-3-6-Т, бетон B7,5 (М100, объем 0,406 м3, расход арматуры 0,97 кг</t>
        </is>
      </c>
      <c r="E77" s="250" t="inlineStr">
        <is>
          <t>шт</t>
        </is>
      </c>
      <c r="F77" s="288" t="n">
        <v>3.889035667107</v>
      </c>
      <c r="G77" s="170" t="n">
        <v>243.6</v>
      </c>
      <c r="H77" s="170">
        <f>ROUND(F77*G77,2)</f>
        <v/>
      </c>
      <c r="I77" s="116" t="n"/>
    </row>
    <row r="78">
      <c r="A78" s="132" t="n">
        <v>63</v>
      </c>
      <c r="B78" s="137" t="n"/>
      <c r="C78" s="177" t="inlineStr">
        <is>
          <t>07.5.01.02-0021</t>
        </is>
      </c>
      <c r="D78" s="249" t="inlineStr">
        <is>
          <t>Лазы круглые</t>
        </is>
      </c>
      <c r="E78" s="250" t="inlineStr">
        <is>
          <t>т</t>
        </is>
      </c>
      <c r="F78" s="288" t="n">
        <v>0.044966974900925</v>
      </c>
      <c r="G78" s="170" t="n">
        <v>13189.34</v>
      </c>
      <c r="H78" s="170">
        <f>ROUND(F78*G78,2)</f>
        <v/>
      </c>
      <c r="I78" s="116" t="n"/>
    </row>
    <row r="79" ht="38.25" customHeight="1" s="197">
      <c r="A79" s="132" t="n">
        <v>64</v>
      </c>
      <c r="B79" s="137" t="n"/>
      <c r="C79" s="177" t="inlineStr">
        <is>
          <t>14.4.04.11-0005</t>
        </is>
      </c>
      <c r="D79" s="249" t="inlineStr">
        <is>
          <t>Эмаль двухкомпонентная из сополимера винилхлорида, модифицированного эпоксидной смолой</t>
        </is>
      </c>
      <c r="E79" s="250" t="inlineStr">
        <is>
          <t>т</t>
        </is>
      </c>
      <c r="F79" s="288" t="n">
        <v>0.01171571994716</v>
      </c>
      <c r="G79" s="170" t="n">
        <v>48307</v>
      </c>
      <c r="H79" s="170">
        <f>ROUND(F79*G79,2)</f>
        <v/>
      </c>
      <c r="I79" s="116" t="n"/>
    </row>
    <row r="80">
      <c r="A80" s="132" t="n">
        <v>65</v>
      </c>
      <c r="B80" s="137" t="n"/>
      <c r="C80" s="177" t="inlineStr">
        <is>
          <t>23.1.02.06-0112</t>
        </is>
      </c>
      <c r="D80" s="249" t="inlineStr">
        <is>
          <t>Хомуты для крепления кронштейнов, оцинкованные</t>
        </is>
      </c>
      <c r="E80" s="250" t="inlineStr">
        <is>
          <t>т</t>
        </is>
      </c>
      <c r="F80" s="288" t="n">
        <v>0.025278731836196</v>
      </c>
      <c r="G80" s="170" t="n">
        <v>20008.68</v>
      </c>
      <c r="H80" s="170">
        <f>ROUND(F80*G80,2)</f>
        <v/>
      </c>
      <c r="I80" s="116" t="n"/>
    </row>
    <row r="81">
      <c r="A81" s="132" t="n">
        <v>66</v>
      </c>
      <c r="B81" s="137" t="n"/>
      <c r="C81" s="177" t="inlineStr">
        <is>
          <t>08.1.02.06-0043</t>
        </is>
      </c>
      <c r="D81" s="249" t="inlineStr">
        <is>
          <t>Люк чугунный тяжелый</t>
        </is>
      </c>
      <c r="E81" s="250" t="inlineStr">
        <is>
          <t>шт</t>
        </is>
      </c>
      <c r="F81" s="288" t="n">
        <v>0.72919418758256</v>
      </c>
      <c r="G81" s="170" t="n">
        <v>569.52</v>
      </c>
      <c r="H81" s="170">
        <f>ROUND(F81*G81,2)</f>
        <v/>
      </c>
      <c r="I81" s="116" t="n"/>
    </row>
    <row r="82">
      <c r="A82" s="132" t="n">
        <v>67</v>
      </c>
      <c r="B82" s="137" t="n"/>
      <c r="C82" s="177" t="inlineStr">
        <is>
          <t>05.1.01.13-0043</t>
        </is>
      </c>
      <c r="D82" s="249" t="inlineStr">
        <is>
          <t>Плита железобетонная покрытий, перекрытий и днищ</t>
        </is>
      </c>
      <c r="E82" s="250" t="inlineStr">
        <is>
          <t>м3</t>
        </is>
      </c>
      <c r="F82" s="288" t="n">
        <v>0.29605284015852</v>
      </c>
      <c r="G82" s="170" t="n">
        <v>1382.9</v>
      </c>
      <c r="H82" s="170">
        <f>ROUND(F82*G82,2)</f>
        <v/>
      </c>
      <c r="I82" s="116" t="n"/>
    </row>
    <row r="83">
      <c r="A83" s="132" t="n">
        <v>68</v>
      </c>
      <c r="B83" s="137" t="n"/>
      <c r="C83" s="177" t="inlineStr">
        <is>
          <t>22.2.02.07-0003</t>
        </is>
      </c>
      <c r="D83" s="249" t="inlineStr">
        <is>
          <t>Конструкции стальные порталов ОРУ</t>
        </is>
      </c>
      <c r="E83" s="250" t="inlineStr">
        <is>
          <t>т</t>
        </is>
      </c>
      <c r="F83" s="288" t="n">
        <v>0.031841479524439</v>
      </c>
      <c r="G83" s="170" t="n">
        <v>12500</v>
      </c>
      <c r="H83" s="170">
        <f>ROUND(F83*G83,2)</f>
        <v/>
      </c>
      <c r="I83" s="116" t="n"/>
    </row>
    <row r="84" ht="25.5" customHeight="1" s="197">
      <c r="A84" s="132" t="n">
        <v>69</v>
      </c>
      <c r="B84" s="137" t="n"/>
      <c r="C84" s="177" t="inlineStr">
        <is>
          <t>04.1.02.05-0006</t>
        </is>
      </c>
      <c r="D84" s="249" t="inlineStr">
        <is>
          <t>Смеси бетонные тяжелого бетона (БСТ), класс В15 (М200)</t>
        </is>
      </c>
      <c r="E84" s="250" t="inlineStr">
        <is>
          <t>м3</t>
        </is>
      </c>
      <c r="F84" s="288" t="n">
        <v>0.62589167767503</v>
      </c>
      <c r="G84" s="170" t="n">
        <v>592.76</v>
      </c>
      <c r="H84" s="170">
        <f>ROUND(F84*G84,2)</f>
        <v/>
      </c>
      <c r="I84" s="116" t="n"/>
    </row>
    <row r="85" ht="25.5" customHeight="1" s="197">
      <c r="A85" s="132" t="n">
        <v>70</v>
      </c>
      <c r="B85" s="137" t="n"/>
      <c r="C85" s="177" t="inlineStr">
        <is>
          <t>08.4.03.03-0029</t>
        </is>
      </c>
      <c r="D85" s="249" t="inlineStr">
        <is>
          <t>Сталь арматурная, горячекатаная, периодического профиля, класс А-III, диаметр 6 мм</t>
        </is>
      </c>
      <c r="E85" s="250" t="inlineStr">
        <is>
          <t>т</t>
        </is>
      </c>
      <c r="F85" s="288" t="n">
        <v>0.038525759577279</v>
      </c>
      <c r="G85" s="170" t="n">
        <v>8213.719999999999</v>
      </c>
      <c r="H85" s="170">
        <f>ROUND(F85*G85,2)</f>
        <v/>
      </c>
      <c r="I85" s="116" t="n"/>
    </row>
    <row r="86" ht="25.5" customHeight="1" s="197">
      <c r="A86" s="132" t="n">
        <v>71</v>
      </c>
      <c r="B86" s="137" t="n"/>
      <c r="C86" s="177" t="inlineStr">
        <is>
          <t>07.2.07.04-0007</t>
        </is>
      </c>
      <c r="D86" s="249" t="inlineStr">
        <is>
          <t>Конструкции стальные индивидуальные решетчатые сварные, масса до 0,1 т</t>
        </is>
      </c>
      <c r="E86" s="250" t="inlineStr">
        <is>
          <t>т</t>
        </is>
      </c>
      <c r="F86" s="288" t="n">
        <v>0.023723117569353</v>
      </c>
      <c r="G86" s="170" t="n">
        <v>11500</v>
      </c>
      <c r="H86" s="170">
        <f>ROUND(F86*G86,2)</f>
        <v/>
      </c>
      <c r="I86" s="116" t="n"/>
    </row>
    <row r="87">
      <c r="A87" s="132" t="n">
        <v>72</v>
      </c>
      <c r="B87" s="137" t="n"/>
      <c r="C87" s="177" t="inlineStr">
        <is>
          <t>25.1.01.04-0031</t>
        </is>
      </c>
      <c r="D87" s="249" t="inlineStr">
        <is>
          <t>Шпалы непропитанные для железных дорог, тип I</t>
        </is>
      </c>
      <c r="E87" s="250" t="inlineStr">
        <is>
          <t>шт</t>
        </is>
      </c>
      <c r="F87" s="288" t="n">
        <v>1.0111492734478</v>
      </c>
      <c r="G87" s="170" t="n">
        <v>266.67</v>
      </c>
      <c r="H87" s="170">
        <f>ROUND(F87*G87,2)</f>
        <v/>
      </c>
      <c r="I87" s="116" t="n"/>
    </row>
    <row r="88" ht="38.25" customHeight="1" s="197">
      <c r="A88" s="132" t="n">
        <v>73</v>
      </c>
      <c r="B88" s="137" t="n"/>
      <c r="C88" s="177" t="inlineStr">
        <is>
          <t>05.2.02.01-0035</t>
        </is>
      </c>
      <c r="D88" s="249" t="inlineStr">
        <is>
          <t>Блоки бетонные для стен подвалов полнотелые ФБС9-3-6-Т, бетон B7,5 (М100, объем 0,146 м3, расход арматуры 0,76 кг</t>
        </is>
      </c>
      <c r="E88" s="250" t="inlineStr">
        <is>
          <t>шт</t>
        </is>
      </c>
      <c r="F88" s="288" t="n">
        <v>2.9167767503303</v>
      </c>
      <c r="G88" s="170" t="n">
        <v>90.53</v>
      </c>
      <c r="H88" s="170">
        <f>ROUND(F88*G88,2)</f>
        <v/>
      </c>
      <c r="I88" s="116" t="n"/>
    </row>
    <row r="89" ht="25.5" customHeight="1" s="197">
      <c r="A89" s="132" t="n">
        <v>74</v>
      </c>
      <c r="B89" s="137" t="n"/>
      <c r="C89" s="177" t="inlineStr">
        <is>
          <t>25.1.01.04-0012</t>
        </is>
      </c>
      <c r="D89" s="249" t="inlineStr">
        <is>
          <t>Шпалы из древесины хвойных пород для колеи 600 мм, непропитанные, длина 1200 мм, тип II</t>
        </is>
      </c>
      <c r="E89" s="250" t="inlineStr">
        <is>
          <t>шт</t>
        </is>
      </c>
      <c r="F89" s="288" t="n">
        <v>4.8612945838838</v>
      </c>
      <c r="G89" s="170" t="n">
        <v>42.6</v>
      </c>
      <c r="H89" s="170">
        <f>ROUND(F89*G89,2)</f>
        <v/>
      </c>
      <c r="I89" s="116" t="n"/>
    </row>
    <row r="90">
      <c r="A90" s="132" t="n">
        <v>75</v>
      </c>
      <c r="B90" s="137" t="n"/>
      <c r="C90" s="177" t="inlineStr">
        <is>
          <t>12.1.02.01-0011</t>
        </is>
      </c>
      <c r="D90" s="249" t="inlineStr">
        <is>
          <t>Гидроизол ГИ-Г</t>
        </is>
      </c>
      <c r="E90" s="250" t="inlineStr">
        <is>
          <t>м2</t>
        </is>
      </c>
      <c r="F90" s="288" t="n">
        <v>23.275878467635</v>
      </c>
      <c r="G90" s="170" t="n">
        <v>8.6</v>
      </c>
      <c r="H90" s="170">
        <f>ROUND(F90*G90,2)</f>
        <v/>
      </c>
      <c r="I90" s="116" t="n"/>
    </row>
    <row r="91">
      <c r="A91" s="132" t="n">
        <v>76</v>
      </c>
      <c r="B91" s="137" t="n"/>
      <c r="C91" s="177" t="inlineStr">
        <is>
          <t>08.1.02.06-0041</t>
        </is>
      </c>
      <c r="D91" s="249" t="inlineStr">
        <is>
          <t>Люки чугунные: легкие</t>
        </is>
      </c>
      <c r="E91" s="250" t="inlineStr">
        <is>
          <t>шт</t>
        </is>
      </c>
      <c r="F91" s="288" t="n">
        <v>0.48612945838838</v>
      </c>
      <c r="G91" s="170" t="n">
        <v>375</v>
      </c>
      <c r="H91" s="170">
        <f>ROUND(F91*G91,2)</f>
        <v/>
      </c>
      <c r="I91" s="116" t="n"/>
    </row>
    <row r="92" ht="51" customHeight="1" s="197">
      <c r="A92" s="132" t="n">
        <v>77</v>
      </c>
      <c r="B92" s="137" t="n"/>
      <c r="C92" s="177" t="inlineStr">
        <is>
          <t>07.2.07.12-0020</t>
        </is>
      </c>
      <c r="D92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0" t="inlineStr">
        <is>
          <t>т</t>
        </is>
      </c>
      <c r="F92" s="288" t="n">
        <v>0.020806340819022</v>
      </c>
      <c r="G92" s="170" t="n">
        <v>7712</v>
      </c>
      <c r="H92" s="170">
        <f>ROUND(F92*G92,2)</f>
        <v/>
      </c>
      <c r="I92" s="116" t="n"/>
    </row>
    <row r="93">
      <c r="A93" s="132" t="n">
        <v>78</v>
      </c>
      <c r="B93" s="137" t="n"/>
      <c r="C93" s="177" t="inlineStr">
        <is>
          <t>04.3.01.09-0014</t>
        </is>
      </c>
      <c r="D93" s="249" t="inlineStr">
        <is>
          <t>Раствор готовый кладочный цементный марки: 100</t>
        </is>
      </c>
      <c r="E93" s="250" t="inlineStr">
        <is>
          <t>м3</t>
        </is>
      </c>
      <c r="F93" s="288" t="n">
        <v>0.26805178335535</v>
      </c>
      <c r="G93" s="170" t="n">
        <v>519.8</v>
      </c>
      <c r="H93" s="170">
        <f>ROUND(F93*G93,2)</f>
        <v/>
      </c>
      <c r="I93" s="116" t="n"/>
    </row>
    <row r="94">
      <c r="A94" s="132" t="n">
        <v>79</v>
      </c>
      <c r="B94" s="137" t="n"/>
      <c r="C94" s="177" t="inlineStr">
        <is>
          <t>14.4.01.09-0428</t>
        </is>
      </c>
      <c r="D94" s="249" t="inlineStr">
        <is>
          <t>Грунтовка: ЭП-057</t>
        </is>
      </c>
      <c r="E94" s="250" t="inlineStr">
        <is>
          <t>т</t>
        </is>
      </c>
      <c r="F94" s="288" t="n">
        <v>0.0020417437252312</v>
      </c>
      <c r="G94" s="170" t="n">
        <v>67340</v>
      </c>
      <c r="H94" s="170">
        <f>ROUND(F94*G94,2)</f>
        <v/>
      </c>
      <c r="I94" s="116" t="n"/>
    </row>
    <row r="95">
      <c r="A95" s="132" t="n">
        <v>80</v>
      </c>
      <c r="B95" s="137" t="n"/>
      <c r="C95" s="177" t="inlineStr">
        <is>
          <t>02.1.01.01-0001</t>
        </is>
      </c>
      <c r="D95" s="249" t="inlineStr">
        <is>
          <t>Глина</t>
        </is>
      </c>
      <c r="E95" s="250" t="inlineStr">
        <is>
          <t>м3</t>
        </is>
      </c>
      <c r="F95" s="288" t="n">
        <v>1.2910626155878</v>
      </c>
      <c r="G95" s="170" t="n">
        <v>87.8</v>
      </c>
      <c r="H95" s="170">
        <f>ROUND(F95*G95,2)</f>
        <v/>
      </c>
      <c r="I95" s="116" t="n"/>
    </row>
    <row r="96" ht="25.5" customHeight="1" s="197">
      <c r="A96" s="132" t="n">
        <v>81</v>
      </c>
      <c r="B96" s="137" t="n"/>
      <c r="C96" s="177" t="inlineStr">
        <is>
          <t>08.3.05.02-0101</t>
        </is>
      </c>
      <c r="D96" s="249" t="inlineStr">
        <is>
          <t>Сталь листовая углеродистая обыкновенного качества марки ВСт3пс5 толщиной: 4-6 мм</t>
        </is>
      </c>
      <c r="E96" s="250" t="inlineStr">
        <is>
          <t>т</t>
        </is>
      </c>
      <c r="F96" s="288" t="n">
        <v>0.017184676354029</v>
      </c>
      <c r="G96" s="170" t="n">
        <v>5763</v>
      </c>
      <c r="H96" s="170">
        <f>ROUND(F96*G96,2)</f>
        <v/>
      </c>
      <c r="I96" s="116" t="n"/>
    </row>
    <row r="97">
      <c r="A97" s="132" t="n">
        <v>82</v>
      </c>
      <c r="B97" s="137" t="n"/>
      <c r="C97" s="177" t="inlineStr">
        <is>
          <t>01.7.03.01-0001</t>
        </is>
      </c>
      <c r="D97" s="249" t="inlineStr">
        <is>
          <t>Вода</t>
        </is>
      </c>
      <c r="E97" s="250" t="inlineStr">
        <is>
          <t>м3</t>
        </is>
      </c>
      <c r="F97" s="288" t="n">
        <v>26.180890885073</v>
      </c>
      <c r="G97" s="170" t="n">
        <v>2.44</v>
      </c>
      <c r="H97" s="170">
        <f>ROUND(F97*G97,2)</f>
        <v/>
      </c>
      <c r="I97" s="116" t="n"/>
    </row>
    <row r="98">
      <c r="A98" s="132" t="n">
        <v>83</v>
      </c>
      <c r="B98" s="137" t="n"/>
      <c r="C98" s="177" t="inlineStr">
        <is>
          <t>01.7.15.10-0053</t>
        </is>
      </c>
      <c r="D98" s="249" t="inlineStr">
        <is>
          <t>Скобы: металлические</t>
        </is>
      </c>
      <c r="E98" s="250" t="inlineStr">
        <is>
          <t>кг</t>
        </is>
      </c>
      <c r="F98" s="288" t="n">
        <v>9.8878731836196</v>
      </c>
      <c r="G98" s="170" t="n">
        <v>6.4</v>
      </c>
      <c r="H98" s="170">
        <f>ROUND(F98*G98,2)</f>
        <v/>
      </c>
      <c r="I98" s="116" t="n"/>
    </row>
    <row r="99">
      <c r="A99" s="132" t="n">
        <v>84</v>
      </c>
      <c r="B99" s="137" t="n"/>
      <c r="C99" s="177" t="inlineStr">
        <is>
          <t>14.4.04.08-0003</t>
        </is>
      </c>
      <c r="D99" s="249" t="inlineStr">
        <is>
          <t>Эмаль ПФ-115 серая</t>
        </is>
      </c>
      <c r="E99" s="250" t="inlineStr">
        <is>
          <t>т</t>
        </is>
      </c>
      <c r="F99" s="288" t="n">
        <v>0.004350858652576</v>
      </c>
      <c r="G99" s="170" t="n">
        <v>14312.87</v>
      </c>
      <c r="H99" s="170">
        <f>ROUND(F99*G99,2)</f>
        <v/>
      </c>
      <c r="I99" s="116" t="n"/>
    </row>
    <row r="100">
      <c r="A100" s="132" t="n">
        <v>85</v>
      </c>
      <c r="B100" s="137" t="n"/>
      <c r="C100" s="177" t="inlineStr">
        <is>
          <t>01.7.07.29-0031</t>
        </is>
      </c>
      <c r="D100" s="249" t="inlineStr">
        <is>
          <t>Каболка</t>
        </is>
      </c>
      <c r="E100" s="250" t="inlineStr">
        <is>
          <t>т</t>
        </is>
      </c>
      <c r="F100" s="288" t="n">
        <v>0.0019688243064729</v>
      </c>
      <c r="G100" s="170" t="n">
        <v>30030</v>
      </c>
      <c r="H100" s="170">
        <f>ROUND(F100*G100,2)</f>
        <v/>
      </c>
      <c r="I100" s="116" t="n"/>
    </row>
    <row r="101" ht="25.5" customHeight="1" s="197">
      <c r="A101" s="132" t="n">
        <v>86</v>
      </c>
      <c r="B101" s="137" t="n"/>
      <c r="C101" s="177" t="inlineStr">
        <is>
          <t>07.2.05.01-0032</t>
        </is>
      </c>
      <c r="D101" s="249" t="inlineStr">
        <is>
          <t>Ограждения лестничных проемов, лестничные марши, пожарные лестницы</t>
        </is>
      </c>
      <c r="E101" s="250" t="inlineStr">
        <is>
          <t>т</t>
        </is>
      </c>
      <c r="F101" s="288" t="n">
        <v>0.007778071334214</v>
      </c>
      <c r="G101" s="170" t="n">
        <v>7571</v>
      </c>
      <c r="H101" s="170">
        <f>ROUND(F101*G101,2)</f>
        <v/>
      </c>
      <c r="I101" s="116" t="n"/>
    </row>
    <row r="102">
      <c r="A102" s="132" t="n">
        <v>87</v>
      </c>
      <c r="B102" s="137" t="n"/>
      <c r="C102" s="177" t="inlineStr">
        <is>
          <t>04.3.01.09-0012</t>
        </is>
      </c>
      <c r="D102" s="249" t="inlineStr">
        <is>
          <t>Раствор готовый кладочный цементный марки: 50</t>
        </is>
      </c>
      <c r="E102" s="250" t="inlineStr">
        <is>
          <t>м3</t>
        </is>
      </c>
      <c r="F102" s="288" t="n">
        <v>0.11754610303831</v>
      </c>
      <c r="G102" s="170" t="n">
        <v>485.9</v>
      </c>
      <c r="H102" s="170">
        <f>ROUND(F102*G102,2)</f>
        <v/>
      </c>
      <c r="I102" s="116" t="n"/>
    </row>
    <row r="103" ht="25.5" customHeight="1" s="197">
      <c r="A103" s="132" t="n">
        <v>88</v>
      </c>
      <c r="B103" s="137" t="n"/>
      <c r="C103" s="177" t="inlineStr">
        <is>
          <t>02.2.05.04-0056</t>
        </is>
      </c>
      <c r="D103" s="249" t="inlineStr">
        <is>
          <t>Щебень из гравия для строительных работ марка 1000, фракция 40-70 мм</t>
        </is>
      </c>
      <c r="E103" s="250" t="inlineStr">
        <is>
          <t>м3</t>
        </is>
      </c>
      <c r="F103" s="288" t="n">
        <v>0.41321003963012</v>
      </c>
      <c r="G103" s="170" t="n">
        <v>134.02</v>
      </c>
      <c r="H103" s="170">
        <f>ROUND(F103*G103,2)</f>
        <v/>
      </c>
      <c r="I103" s="116" t="n"/>
    </row>
    <row r="104">
      <c r="A104" s="132" t="n">
        <v>89</v>
      </c>
      <c r="B104" s="137" t="n"/>
      <c r="C104" s="177" t="inlineStr">
        <is>
          <t>01.2.03.03-0013</t>
        </is>
      </c>
      <c r="D104" s="249" t="inlineStr">
        <is>
          <t>Мастика битумная кровельная горячая</t>
        </is>
      </c>
      <c r="E104" s="250" t="inlineStr">
        <is>
          <t>т</t>
        </is>
      </c>
      <c r="F104" s="288" t="n">
        <v>0.014583883751651</v>
      </c>
      <c r="G104" s="170" t="n">
        <v>3390</v>
      </c>
      <c r="H104" s="170">
        <f>ROUND(F104*G104,2)</f>
        <v/>
      </c>
      <c r="I104" s="116" t="n"/>
    </row>
    <row r="105" ht="25.5" customHeight="1" s="197">
      <c r="A105" s="132" t="n">
        <v>90</v>
      </c>
      <c r="B105" s="137" t="n"/>
      <c r="C105" s="177" t="inlineStr">
        <is>
          <t>02.2.05.04-0072</t>
        </is>
      </c>
      <c r="D105" s="249" t="inlineStr">
        <is>
          <t>Щебень из природного камня для строительных работ марка: 200, фракция 10-20 мм</t>
        </is>
      </c>
      <c r="E105" s="250" t="inlineStr">
        <is>
          <t>м3</t>
        </is>
      </c>
      <c r="F105" s="288" t="n">
        <v>0.42560634081902</v>
      </c>
      <c r="G105" s="170" t="n">
        <v>106.3</v>
      </c>
      <c r="H105" s="170">
        <f>ROUND(F105*G105,2)</f>
        <v/>
      </c>
      <c r="I105" s="116" t="n"/>
    </row>
    <row r="106">
      <c r="A106" s="132" t="n">
        <v>91</v>
      </c>
      <c r="B106" s="137" t="n"/>
      <c r="C106" s="177" t="inlineStr">
        <is>
          <t>01.7.07.29-0111</t>
        </is>
      </c>
      <c r="D106" s="249" t="inlineStr">
        <is>
          <t>Пакля пропитанная</t>
        </is>
      </c>
      <c r="E106" s="250" t="inlineStr">
        <is>
          <t>кг</t>
        </is>
      </c>
      <c r="F106" s="288" t="n">
        <v>4.7154557463672</v>
      </c>
      <c r="G106" s="170" t="n">
        <v>9.039999999999999</v>
      </c>
      <c r="H106" s="170">
        <f>ROUND(F106*G106,2)</f>
        <v/>
      </c>
      <c r="I106" s="116" t="n"/>
    </row>
    <row r="107" ht="25.5" customHeight="1" s="197">
      <c r="A107" s="132" t="n">
        <v>92</v>
      </c>
      <c r="B107" s="137" t="n"/>
      <c r="C107" s="177" t="inlineStr">
        <is>
          <t>999-9950</t>
        </is>
      </c>
      <c r="D107" s="249" t="inlineStr">
        <is>
          <t>Вспомогательные ненормируемые ресурсы (2% от Оплаты труда рабочих)</t>
        </is>
      </c>
      <c r="E107" s="250" t="inlineStr">
        <is>
          <t>руб.</t>
        </is>
      </c>
      <c r="F107" s="288" t="n">
        <v>39.271141875826</v>
      </c>
      <c r="G107" s="170" t="n">
        <v>1</v>
      </c>
      <c r="H107" s="170">
        <f>ROUND(F107*G107,2)</f>
        <v/>
      </c>
      <c r="I107" s="116" t="n"/>
    </row>
    <row r="108">
      <c r="A108" s="132" t="n">
        <v>93</v>
      </c>
      <c r="B108" s="137" t="n"/>
      <c r="C108" s="177" t="inlineStr">
        <is>
          <t>01.3.01.01-0009</t>
        </is>
      </c>
      <c r="D108" s="249" t="inlineStr">
        <is>
          <t>Бензин растворитель</t>
        </is>
      </c>
      <c r="E108" s="250" t="inlineStr">
        <is>
          <t>т</t>
        </is>
      </c>
      <c r="F108" s="288" t="n">
        <v>0.0058092470277411</v>
      </c>
      <c r="G108" s="170" t="n">
        <v>6143.8</v>
      </c>
      <c r="H108" s="170">
        <f>ROUND(F108*G108,2)</f>
        <v/>
      </c>
      <c r="I108" s="116" t="n"/>
    </row>
    <row r="109">
      <c r="A109" s="132" t="n">
        <v>94</v>
      </c>
      <c r="B109" s="137" t="n"/>
      <c r="C109" s="177" t="inlineStr">
        <is>
          <t>01.3.05.23-0181</t>
        </is>
      </c>
      <c r="D109" s="249" t="inlineStr">
        <is>
          <t>Стекло натриевое жидкое каустическое</t>
        </is>
      </c>
      <c r="E109" s="250" t="inlineStr">
        <is>
          <t>т</t>
        </is>
      </c>
      <c r="F109" s="288" t="n">
        <v>0.012809511228534</v>
      </c>
      <c r="G109" s="170" t="n">
        <v>2734.6</v>
      </c>
      <c r="H109" s="170">
        <f>ROUND(F109*G109,2)</f>
        <v/>
      </c>
      <c r="I109" s="116" t="n"/>
    </row>
    <row r="110">
      <c r="A110" s="132" t="n">
        <v>95</v>
      </c>
      <c r="B110" s="137" t="n"/>
      <c r="C110" s="177" t="inlineStr">
        <is>
          <t>01.7.15.03-0041</t>
        </is>
      </c>
      <c r="D110" s="249" t="inlineStr">
        <is>
          <t>Болты с гайками и шайбами строительные</t>
        </is>
      </c>
      <c r="E110" s="250" t="inlineStr">
        <is>
          <t>т</t>
        </is>
      </c>
      <c r="F110" s="288" t="n">
        <v>0.0035730515191546</v>
      </c>
      <c r="G110" s="170" t="n">
        <v>9040.01</v>
      </c>
      <c r="H110" s="170">
        <f>ROUND(F110*G110,2)</f>
        <v/>
      </c>
      <c r="I110" s="116" t="n"/>
    </row>
    <row r="111">
      <c r="A111" s="132" t="n">
        <v>96</v>
      </c>
      <c r="B111" s="137" t="n"/>
      <c r="C111" s="177" t="inlineStr">
        <is>
          <t>02.2.04.03-0003</t>
        </is>
      </c>
      <c r="D111" s="249" t="inlineStr">
        <is>
          <t>Смесь песчано-гравийная природная</t>
        </is>
      </c>
      <c r="E111" s="250" t="inlineStr">
        <is>
          <t>м3</t>
        </is>
      </c>
      <c r="F111" s="288" t="n">
        <v>0.53620079260238</v>
      </c>
      <c r="G111" s="170" t="n">
        <v>60</v>
      </c>
      <c r="H111" s="170">
        <f>ROUND(F111*G111,2)</f>
        <v/>
      </c>
      <c r="I111" s="116" t="n"/>
    </row>
    <row r="112">
      <c r="A112" s="132" t="n">
        <v>97</v>
      </c>
      <c r="B112" s="137" t="n"/>
      <c r="C112" s="177" t="inlineStr">
        <is>
          <t>01.7.07.13-0011</t>
        </is>
      </c>
      <c r="D112" s="249" t="inlineStr">
        <is>
          <t>Порошок № 2 для кислотоупорной замазки</t>
        </is>
      </c>
      <c r="E112" s="250" t="inlineStr">
        <is>
          <t>т</t>
        </is>
      </c>
      <c r="F112" s="288" t="n">
        <v>0.025594715984148</v>
      </c>
      <c r="G112" s="170" t="n">
        <v>1234</v>
      </c>
      <c r="H112" s="170">
        <f>ROUND(F112*G112,2)</f>
        <v/>
      </c>
      <c r="I112" s="116" t="n"/>
    </row>
    <row r="113">
      <c r="A113" s="132" t="n">
        <v>98</v>
      </c>
      <c r="B113" s="137" t="n"/>
      <c r="C113" s="177" t="inlineStr">
        <is>
          <t>01.3.02.08-0001</t>
        </is>
      </c>
      <c r="D113" s="249" t="inlineStr">
        <is>
          <t>Кислород технический: газообразный</t>
        </is>
      </c>
      <c r="E113" s="250" t="inlineStr">
        <is>
          <t>м3</t>
        </is>
      </c>
      <c r="F113" s="288" t="n">
        <v>4.6689574636724</v>
      </c>
      <c r="G113" s="170" t="n">
        <v>6.22</v>
      </c>
      <c r="H113" s="170">
        <f>ROUND(F113*G113,2)</f>
        <v/>
      </c>
      <c r="I113" s="116" t="n"/>
    </row>
    <row r="114">
      <c r="A114" s="132" t="n">
        <v>99</v>
      </c>
      <c r="B114" s="137" t="n"/>
      <c r="C114" s="177" t="inlineStr">
        <is>
          <t>01.3.02.09-0022</t>
        </is>
      </c>
      <c r="D114" s="249" t="inlineStr">
        <is>
          <t>Пропан-бутан, смесь техническая</t>
        </is>
      </c>
      <c r="E114" s="250" t="inlineStr">
        <is>
          <t>кг</t>
        </is>
      </c>
      <c r="F114" s="288" t="n">
        <v>4.7677875825628</v>
      </c>
      <c r="G114" s="170" t="n">
        <v>6.09</v>
      </c>
      <c r="H114" s="170">
        <f>ROUND(F114*G114,2)</f>
        <v/>
      </c>
      <c r="I114" s="116" t="n"/>
    </row>
    <row r="115">
      <c r="A115" s="132" t="n">
        <v>100</v>
      </c>
      <c r="B115" s="137" t="n"/>
      <c r="C115" s="177" t="inlineStr">
        <is>
          <t>14.4.01.01-0003</t>
        </is>
      </c>
      <c r="D115" s="249" t="inlineStr">
        <is>
          <t>Грунтовка: ГФ-021 красно-коричневая</t>
        </is>
      </c>
      <c r="E115" s="250" t="inlineStr">
        <is>
          <t>т</t>
        </is>
      </c>
      <c r="F115" s="288" t="n">
        <v>0.0016042272126816</v>
      </c>
      <c r="G115" s="170" t="n">
        <v>15620</v>
      </c>
      <c r="H115" s="170">
        <f>ROUND(F115*G115,2)</f>
        <v/>
      </c>
      <c r="I115" s="116" t="n"/>
    </row>
    <row r="116">
      <c r="A116" s="132" t="n">
        <v>101</v>
      </c>
      <c r="B116" s="137" t="n"/>
      <c r="C116" s="177" t="inlineStr">
        <is>
          <t>25.2.01.01-0001</t>
        </is>
      </c>
      <c r="D116" s="249" t="inlineStr">
        <is>
          <t>Бирки-оконцеватели</t>
        </is>
      </c>
      <c r="E116" s="250" t="inlineStr">
        <is>
          <t>100 шт</t>
        </is>
      </c>
      <c r="F116" s="288" t="n">
        <v>0.3889035667107</v>
      </c>
      <c r="G116" s="170" t="n">
        <v>63</v>
      </c>
      <c r="H116" s="170">
        <f>ROUND(F116*G116,2)</f>
        <v/>
      </c>
      <c r="I116" s="116" t="n"/>
    </row>
    <row r="117">
      <c r="A117" s="132" t="n">
        <v>102</v>
      </c>
      <c r="B117" s="137" t="n"/>
      <c r="C117" s="177" t="inlineStr">
        <is>
          <t>20.2.09.13-0011</t>
        </is>
      </c>
      <c r="D117" s="249" t="inlineStr">
        <is>
          <t>Муфта</t>
        </is>
      </c>
      <c r="E117" s="250" t="inlineStr">
        <is>
          <t>шт</t>
        </is>
      </c>
      <c r="F117" s="288" t="n">
        <v>4.8612945838838</v>
      </c>
      <c r="G117" s="170" t="n">
        <v>5</v>
      </c>
      <c r="H117" s="170">
        <f>ROUND(F117*G117,2)</f>
        <v/>
      </c>
      <c r="I117" s="116" t="n"/>
    </row>
    <row r="118">
      <c r="A118" s="132" t="n">
        <v>103</v>
      </c>
      <c r="B118" s="137" t="n"/>
      <c r="C118" s="177" t="inlineStr">
        <is>
          <t>01.2.01.02-0054</t>
        </is>
      </c>
      <c r="D118" s="249" t="inlineStr">
        <is>
          <t>Битумы нефтяные строительные марки: БН-90/10</t>
        </is>
      </c>
      <c r="E118" s="250" t="inlineStr">
        <is>
          <t>т</t>
        </is>
      </c>
      <c r="F118" s="288" t="n">
        <v>0.016990224570674</v>
      </c>
      <c r="G118" s="170" t="n">
        <v>1383.1</v>
      </c>
      <c r="H118" s="170">
        <f>ROUND(F118*G118,2)</f>
        <v/>
      </c>
      <c r="I118" s="116" t="n"/>
    </row>
    <row r="119" ht="38.25" customFormat="1" customHeight="1" s="198">
      <c r="A119" s="132" t="n">
        <v>104</v>
      </c>
      <c r="B119" s="137" t="n"/>
      <c r="C119" s="177" t="inlineStr">
        <is>
          <t>19.2.02.02-0013</t>
        </is>
      </c>
      <c r="D119" s="249" t="inlineStr">
        <is>
          <t>Зонты вентиляционных систем из листовой оцинкованной стали,: круглые, диаметром шахты 315 мм</t>
        </is>
      </c>
      <c r="E119" s="250" t="inlineStr">
        <is>
          <t>шт</t>
        </is>
      </c>
      <c r="F119" s="288" t="n">
        <v>0.24306472919419</v>
      </c>
      <c r="G119" s="170" t="n">
        <v>90.7</v>
      </c>
      <c r="H119" s="170">
        <f>ROUND(F119*G119,2)</f>
        <v/>
      </c>
      <c r="I119" s="116" t="n"/>
    </row>
    <row r="120">
      <c r="A120" s="132" t="n">
        <v>105</v>
      </c>
      <c r="B120" s="137" t="n"/>
      <c r="C120" s="177" t="inlineStr">
        <is>
          <t>14.5.09.04-0114</t>
        </is>
      </c>
      <c r="D120" s="249" t="inlineStr">
        <is>
          <t>Отвердитель: № 3</t>
        </is>
      </c>
      <c r="E120" s="250" t="inlineStr">
        <is>
          <t>т</t>
        </is>
      </c>
      <c r="F120" s="288" t="n">
        <v>0.00014583883751651</v>
      </c>
      <c r="G120" s="170" t="n">
        <v>123650</v>
      </c>
      <c r="H120" s="170">
        <f>ROUND(F120*G120,2)</f>
        <v/>
      </c>
      <c r="I120" s="116" t="n"/>
    </row>
    <row r="121">
      <c r="A121" s="132" t="n">
        <v>106</v>
      </c>
      <c r="B121" s="137" t="n"/>
      <c r="C121" s="177" t="inlineStr">
        <is>
          <t>01.7.11.07-0034</t>
        </is>
      </c>
      <c r="D121" s="249" t="inlineStr">
        <is>
          <t>Электроды диаметром: 4 мм Э42А</t>
        </is>
      </c>
      <c r="E121" s="250" t="inlineStr">
        <is>
          <t>кг</t>
        </is>
      </c>
      <c r="F121" s="288" t="n">
        <v>1.7014531043593</v>
      </c>
      <c r="G121" s="170" t="n">
        <v>10.57</v>
      </c>
      <c r="H121" s="170">
        <f>ROUND(F121*G121,2)</f>
        <v/>
      </c>
      <c r="I121" s="116" t="n"/>
      <c r="K121" s="113" t="n"/>
    </row>
    <row r="122">
      <c r="A122" s="132" t="n">
        <v>107</v>
      </c>
      <c r="B122" s="137" t="n"/>
      <c r="C122" s="177" t="inlineStr">
        <is>
          <t>14.5.09.07-0029</t>
        </is>
      </c>
      <c r="D122" s="249" t="inlineStr">
        <is>
          <t>Растворитель марки: Р-4</t>
        </is>
      </c>
      <c r="E122" s="250" t="inlineStr">
        <is>
          <t>т</t>
        </is>
      </c>
      <c r="F122" s="288" t="n">
        <v>0.0016285336856011</v>
      </c>
      <c r="G122" s="170" t="n">
        <v>9420</v>
      </c>
      <c r="H122" s="170">
        <f>ROUND(F122*G122,2)</f>
        <v/>
      </c>
      <c r="I122" s="116" t="n"/>
      <c r="K122" s="113" t="n"/>
    </row>
    <row r="123">
      <c r="A123" s="132" t="n">
        <v>108</v>
      </c>
      <c r="B123" s="137" t="n"/>
      <c r="C123" s="177" t="inlineStr">
        <is>
          <t>01.7.07.12-0024</t>
        </is>
      </c>
      <c r="D123" s="249" t="inlineStr">
        <is>
          <t>Пленка полиэтиленовая толщиной: 0,15 мм</t>
        </is>
      </c>
      <c r="E123" s="250" t="inlineStr">
        <is>
          <t>м2</t>
        </is>
      </c>
      <c r="F123" s="288" t="n">
        <v>4.18071334214</v>
      </c>
      <c r="G123" s="170" t="n">
        <v>3.62</v>
      </c>
      <c r="H123" s="170">
        <f>ROUND(F123*G123,2)</f>
        <v/>
      </c>
      <c r="I123" s="116" t="n"/>
      <c r="K123" s="113" t="n"/>
    </row>
    <row r="124">
      <c r="A124" s="132" t="n">
        <v>109</v>
      </c>
      <c r="B124" s="137" t="n"/>
      <c r="C124" s="177" t="inlineStr">
        <is>
          <t>01.7.11.07-0066</t>
        </is>
      </c>
      <c r="D124" s="249" t="inlineStr">
        <is>
          <t>Электроды диаметром: 8 мм Э46</t>
        </is>
      </c>
      <c r="E124" s="250" t="inlineStr">
        <is>
          <t>т</t>
        </is>
      </c>
      <c r="F124" s="288" t="n">
        <v>0.0015556142668428</v>
      </c>
      <c r="G124" s="170" t="n">
        <v>9503</v>
      </c>
      <c r="H124" s="170">
        <f>ROUND(F124*G124,2)</f>
        <v/>
      </c>
    </row>
    <row r="125">
      <c r="A125" s="132" t="n">
        <v>110</v>
      </c>
      <c r="B125" s="137" t="n"/>
      <c r="C125" s="177" t="inlineStr">
        <is>
          <t>01.3.05.23-0102</t>
        </is>
      </c>
      <c r="D125" s="249" t="inlineStr">
        <is>
          <t>Натрий кремнефтористый технический, сорт I</t>
        </is>
      </c>
      <c r="E125" s="250" t="inlineStr">
        <is>
          <t>т</t>
        </is>
      </c>
      <c r="F125" s="288" t="n">
        <v>0.0019202113606341</v>
      </c>
      <c r="G125" s="170" t="n">
        <v>7062.5</v>
      </c>
      <c r="H125" s="170">
        <f>ROUND(F125*G125,2)</f>
        <v/>
      </c>
    </row>
    <row r="126" ht="38.25" customHeight="1" s="197">
      <c r="A126" s="132" t="n">
        <v>111</v>
      </c>
      <c r="B126" s="137" t="n"/>
      <c r="C126" s="177" t="inlineStr">
        <is>
          <t>05.1.05.16-0001</t>
        </is>
      </c>
      <c r="D126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0" t="inlineStr">
        <is>
          <t>м3</t>
        </is>
      </c>
      <c r="F126" s="288" t="n">
        <v>0.007778071334214</v>
      </c>
      <c r="G126" s="170" t="n">
        <v>1410</v>
      </c>
      <c r="H126" s="170">
        <f>ROUND(F126*G126,2)</f>
        <v/>
      </c>
    </row>
    <row r="127">
      <c r="A127" s="132" t="n">
        <v>112</v>
      </c>
      <c r="B127" s="137" t="n"/>
      <c r="C127" s="177" t="inlineStr">
        <is>
          <t>08.3.03.04-0012</t>
        </is>
      </c>
      <c r="D127" s="249" t="inlineStr">
        <is>
          <t>Проволока светлая диаметром: 1,1 мм</t>
        </is>
      </c>
      <c r="E127" s="250" t="inlineStr">
        <is>
          <t>т</t>
        </is>
      </c>
      <c r="F127" s="288" t="n">
        <v>0.0010694848084544</v>
      </c>
      <c r="G127" s="170" t="n">
        <v>10200</v>
      </c>
      <c r="H127" s="170">
        <f>ROUND(F127*G127,2)</f>
        <v/>
      </c>
    </row>
    <row r="128">
      <c r="A128" s="132" t="n">
        <v>113</v>
      </c>
      <c r="B128" s="137" t="n"/>
      <c r="C128" s="177" t="inlineStr">
        <is>
          <t>14.5.09.04-0115</t>
        </is>
      </c>
      <c r="D128" s="249" t="inlineStr">
        <is>
          <t>Отвердитель: амино-фенольный АФ-2</t>
        </is>
      </c>
      <c r="E128" s="250" t="inlineStr">
        <is>
          <t>т</t>
        </is>
      </c>
      <c r="F128" s="288" t="n">
        <v>0.00021875825627477</v>
      </c>
      <c r="G128" s="170" t="n">
        <v>48600</v>
      </c>
      <c r="H128" s="170">
        <f>ROUND(F128*G128,2)</f>
        <v/>
      </c>
    </row>
    <row r="129">
      <c r="A129" s="132" t="n">
        <v>114</v>
      </c>
      <c r="B129" s="137" t="n"/>
      <c r="C129" s="177" t="inlineStr">
        <is>
          <t>01.7.20.08-0031</t>
        </is>
      </c>
      <c r="D129" s="249" t="inlineStr">
        <is>
          <t>Бязь суровая арт. 6804</t>
        </is>
      </c>
      <c r="E129" s="250" t="inlineStr">
        <is>
          <t>10 м2</t>
        </is>
      </c>
      <c r="F129" s="288" t="n">
        <v>0.12493527080581</v>
      </c>
      <c r="G129" s="170" t="n">
        <v>79.09999999999999</v>
      </c>
      <c r="H129" s="170">
        <f>ROUND(F129*G129,2)</f>
        <v/>
      </c>
    </row>
    <row r="130" ht="26.4" customHeight="1" s="197">
      <c r="A130" s="132" t="n">
        <v>115</v>
      </c>
      <c r="B130" s="137" t="n"/>
      <c r="C130" s="177" t="inlineStr">
        <is>
          <t>04.3.01.09-0023</t>
        </is>
      </c>
      <c r="D130" s="249" t="inlineStr">
        <is>
          <t>Раствор готовый отделочный тяжелый,: цементный 1:3</t>
        </is>
      </c>
      <c r="E130" s="250" t="inlineStr">
        <is>
          <t>м3</t>
        </is>
      </c>
      <c r="F130" s="288" t="n">
        <v>0.017792338177015</v>
      </c>
      <c r="G130" s="170" t="n">
        <v>497</v>
      </c>
      <c r="H130" s="170">
        <f>ROUND(F130*G130,2)</f>
        <v/>
      </c>
    </row>
    <row r="131">
      <c r="A131" s="132" t="n">
        <v>116</v>
      </c>
      <c r="B131" s="137" t="n"/>
      <c r="C131" s="177" t="inlineStr">
        <is>
          <t>01.7.07.13-0001</t>
        </is>
      </c>
      <c r="D131" s="249" t="inlineStr">
        <is>
          <t>Мука андезитовая кислотоупорная, марка: А</t>
        </is>
      </c>
      <c r="E131" s="250" t="inlineStr">
        <is>
          <t>т</t>
        </is>
      </c>
      <c r="F131" s="288" t="n">
        <v>0.012760898282695</v>
      </c>
      <c r="G131" s="170" t="n">
        <v>688.8</v>
      </c>
      <c r="H131" s="170">
        <f>ROUND(F131*G131,2)</f>
        <v/>
      </c>
    </row>
    <row r="132">
      <c r="A132" s="132" t="n">
        <v>117</v>
      </c>
      <c r="B132" s="137" t="n"/>
      <c r="C132" s="177" t="inlineStr">
        <is>
          <t>03.2.02.08-0001</t>
        </is>
      </c>
      <c r="D132" s="249" t="inlineStr">
        <is>
          <t>Цемент гипсоглиноземистый расширяющийся</t>
        </is>
      </c>
      <c r="E132" s="250" t="inlineStr">
        <is>
          <t>т</t>
        </is>
      </c>
      <c r="F132" s="288" t="n">
        <v>0.0047154557463672</v>
      </c>
      <c r="G132" s="170" t="n">
        <v>1836</v>
      </c>
      <c r="H132" s="170">
        <f>ROUND(F132*G132,2)</f>
        <v/>
      </c>
    </row>
    <row r="133">
      <c r="A133" s="132" t="n">
        <v>118</v>
      </c>
      <c r="B133" s="137" t="n"/>
      <c r="C133" s="177" t="inlineStr">
        <is>
          <t>08.1.02.11-0001</t>
        </is>
      </c>
      <c r="D133" s="249" t="inlineStr">
        <is>
          <t>Поковки из квадратных заготовок, масса: 1,8 кг</t>
        </is>
      </c>
      <c r="E133" s="250" t="inlineStr">
        <is>
          <t>т</t>
        </is>
      </c>
      <c r="F133" s="288" t="n">
        <v>0.0014340819022457</v>
      </c>
      <c r="G133" s="170" t="n">
        <v>5989</v>
      </c>
      <c r="H133" s="170">
        <f>ROUND(F133*G133,2)</f>
        <v/>
      </c>
    </row>
    <row r="134" customFormat="1" s="198">
      <c r="A134" s="132" t="n">
        <v>119</v>
      </c>
      <c r="B134" s="137" t="n"/>
      <c r="C134" s="177" t="inlineStr">
        <is>
          <t>08.3.11.01-0091</t>
        </is>
      </c>
      <c r="D134" s="249" t="inlineStr">
        <is>
          <t>Швеллеры № 40 из стали марки: Ст0</t>
        </is>
      </c>
      <c r="E134" s="250" t="inlineStr">
        <is>
          <t>т</t>
        </is>
      </c>
      <c r="F134" s="288" t="n">
        <v>0.001507001321004</v>
      </c>
      <c r="G134" s="170" t="n">
        <v>4920</v>
      </c>
      <c r="H134" s="170">
        <f>ROUND(F134*G134,2)</f>
        <v/>
      </c>
    </row>
    <row r="135">
      <c r="A135" s="132" t="n">
        <v>120</v>
      </c>
      <c r="B135" s="137" t="n"/>
      <c r="C135" s="177" t="inlineStr">
        <is>
          <t>01.7.15.03-0042</t>
        </is>
      </c>
      <c r="D135" s="249" t="inlineStr">
        <is>
          <t>Болты с гайками и шайбами строительные</t>
        </is>
      </c>
      <c r="E135" s="250" t="inlineStr">
        <is>
          <t>кг</t>
        </is>
      </c>
      <c r="F135" s="288" t="n">
        <v>0.81912813738441</v>
      </c>
      <c r="G135" s="170" t="n">
        <v>9.039999999999999</v>
      </c>
      <c r="H135" s="170">
        <f>ROUND(F135*G135,2)</f>
        <v/>
      </c>
    </row>
    <row r="136">
      <c r="A136" s="132" t="n">
        <v>121</v>
      </c>
      <c r="B136" s="137" t="n"/>
      <c r="C136" s="177" t="inlineStr">
        <is>
          <t>01.7.17.11-0001</t>
        </is>
      </c>
      <c r="D136" s="249" t="inlineStr">
        <is>
          <t>Бумага шлифовальная</t>
        </is>
      </c>
      <c r="E136" s="250" t="inlineStr">
        <is>
          <t>кг</t>
        </is>
      </c>
      <c r="F136" s="288" t="n">
        <v>0.14583883751651</v>
      </c>
      <c r="G136" s="170" t="n">
        <v>50</v>
      </c>
      <c r="H136" s="170">
        <f>ROUND(F136*G136,2)</f>
        <v/>
      </c>
      <c r="K136" s="113" t="n"/>
    </row>
    <row r="137" ht="38.25" customHeight="1" s="197">
      <c r="A137" s="132" t="n">
        <v>122</v>
      </c>
      <c r="B137" s="137" t="n"/>
      <c r="C137" s="177" t="inlineStr">
        <is>
          <t>07.2.01.01-0003</t>
        </is>
      </c>
      <c r="D137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0" t="inlineStr">
        <is>
          <t>т</t>
        </is>
      </c>
      <c r="F137" s="288" t="n">
        <v>0.00072919418758256</v>
      </c>
      <c r="G137" s="170" t="n">
        <v>9670</v>
      </c>
      <c r="H137" s="170">
        <f>ROUND(F137*G137,2)</f>
        <v/>
      </c>
      <c r="K137" s="113" t="n"/>
    </row>
    <row r="138">
      <c r="A138" s="132" t="n">
        <v>123</v>
      </c>
      <c r="B138" s="137" t="n"/>
      <c r="C138" s="177" t="inlineStr">
        <is>
          <t>14.4.02.09-0001</t>
        </is>
      </c>
      <c r="D138" s="249" t="inlineStr">
        <is>
          <t>Краска</t>
        </is>
      </c>
      <c r="E138" s="250" t="inlineStr">
        <is>
          <t>кг</t>
        </is>
      </c>
      <c r="F138" s="288" t="n">
        <v>0.20417437252312</v>
      </c>
      <c r="G138" s="170" t="n">
        <v>28.6</v>
      </c>
      <c r="H138" s="170">
        <f>ROUND(F138*G138,2)</f>
        <v/>
      </c>
      <c r="K138" s="113" t="n"/>
    </row>
    <row r="139">
      <c r="A139" s="132" t="n">
        <v>124</v>
      </c>
      <c r="B139" s="137" t="n"/>
      <c r="C139" s="177" t="inlineStr">
        <is>
          <t>01.7.11.07-0032</t>
        </is>
      </c>
      <c r="D139" s="249" t="inlineStr">
        <is>
          <t>Электроды диаметром: 4 мм Э42</t>
        </is>
      </c>
      <c r="E139" s="250" t="inlineStr">
        <is>
          <t>т</t>
        </is>
      </c>
      <c r="F139" s="288" t="n">
        <v>0.00053474240422721</v>
      </c>
      <c r="G139" s="170" t="n">
        <v>10315.01</v>
      </c>
      <c r="H139" s="170">
        <f>ROUND(F139*G139,2)</f>
        <v/>
      </c>
    </row>
    <row r="140" ht="25.5" customHeight="1" s="197">
      <c r="A140" s="132" t="n">
        <v>125</v>
      </c>
      <c r="B140" s="137" t="n"/>
      <c r="C140" s="177" t="inlineStr">
        <is>
          <t>25.1.01.05-0025</t>
        </is>
      </c>
      <c r="D140" s="249" t="inlineStr">
        <is>
          <t>Шпалы из древесины хвойных пород длиной: 1500 мм для колеи 750 мм пропитанные, тип 2</t>
        </is>
      </c>
      <c r="E140" s="250" t="inlineStr">
        <is>
          <t>шт</t>
        </is>
      </c>
      <c r="F140" s="288" t="n">
        <v>0.073794451783355</v>
      </c>
      <c r="G140" s="170" t="n">
        <v>68</v>
      </c>
      <c r="H140" s="170">
        <f>ROUND(F140*G140,2)</f>
        <v/>
      </c>
    </row>
    <row r="141">
      <c r="A141" s="132" t="n">
        <v>126</v>
      </c>
      <c r="B141" s="137" t="n"/>
      <c r="C141" s="177" t="inlineStr">
        <is>
          <t>01.3.01.03-0002</t>
        </is>
      </c>
      <c r="D141" s="249" t="inlineStr">
        <is>
          <t>Керосин для технических целей марок КТ-1, КТ-2</t>
        </is>
      </c>
      <c r="E141" s="250" t="inlineStr">
        <is>
          <t>т</t>
        </is>
      </c>
      <c r="F141" s="288" t="n">
        <v>0.0017500660501982</v>
      </c>
      <c r="G141" s="170" t="n">
        <v>2606.9</v>
      </c>
      <c r="H141" s="170">
        <f>ROUND(F141*G141,2)</f>
        <v/>
      </c>
    </row>
    <row r="142">
      <c r="A142" s="132" t="n">
        <v>127</v>
      </c>
      <c r="B142" s="137" t="n"/>
      <c r="C142" s="177" t="inlineStr">
        <is>
          <t>01.7.02.07-0011</t>
        </is>
      </c>
      <c r="D142" s="249" t="inlineStr">
        <is>
          <t>Прессшпан листовой, марки А</t>
        </is>
      </c>
      <c r="E142" s="250" t="inlineStr">
        <is>
          <t>кг</t>
        </is>
      </c>
      <c r="F142" s="288" t="n">
        <v>0.072919418758256</v>
      </c>
      <c r="G142" s="170" t="n">
        <v>47.57</v>
      </c>
      <c r="H142" s="170">
        <f>ROUND(F142*G142,2)</f>
        <v/>
      </c>
    </row>
    <row r="143">
      <c r="A143" s="132" t="n">
        <v>128</v>
      </c>
      <c r="B143" s="137" t="n"/>
      <c r="C143" s="177" t="inlineStr">
        <is>
          <t>01.2.01.02-0052</t>
        </is>
      </c>
      <c r="D143" s="249" t="inlineStr">
        <is>
          <t>Битумы нефтяные строительные марки: БН-70/30</t>
        </is>
      </c>
      <c r="E143" s="250" t="inlineStr">
        <is>
          <t>т</t>
        </is>
      </c>
      <c r="F143" s="288" t="n">
        <v>0.0019445178335535</v>
      </c>
      <c r="G143" s="170" t="n">
        <v>1525.5</v>
      </c>
      <c r="H143" s="170">
        <f>ROUND(F143*G143,2)</f>
        <v/>
      </c>
    </row>
    <row r="144" ht="25.5" customHeight="1" s="197">
      <c r="A144" s="132" t="n">
        <v>129</v>
      </c>
      <c r="B144" s="137" t="n"/>
      <c r="C144" s="177" t="inlineStr">
        <is>
          <t>08.3.08.02-0052</t>
        </is>
      </c>
      <c r="D144" s="249" t="inlineStr">
        <is>
          <t>Сталь угловая равнополочная, марка стали: ВСт3кп2, размером 50x50x5 мм</t>
        </is>
      </c>
      <c r="E144" s="250" t="inlineStr">
        <is>
          <t>т</t>
        </is>
      </c>
      <c r="F144" s="288" t="n">
        <v>0.00048612945838838</v>
      </c>
      <c r="G144" s="170" t="n">
        <v>5763</v>
      </c>
      <c r="H144" s="170">
        <f>ROUND(F144*G144,2)</f>
        <v/>
      </c>
    </row>
    <row r="145">
      <c r="A145" s="132" t="n">
        <v>130</v>
      </c>
      <c r="B145" s="137" t="n"/>
      <c r="C145" s="177" t="inlineStr">
        <is>
          <t>14.5.09.02-0002</t>
        </is>
      </c>
      <c r="D145" s="249" t="inlineStr">
        <is>
          <t>Ксилол нефтяной марки А</t>
        </is>
      </c>
      <c r="E145" s="250" t="inlineStr">
        <is>
          <t>т</t>
        </is>
      </c>
      <c r="F145" s="288" t="n">
        <v>0.00036459709379128</v>
      </c>
      <c r="G145" s="170" t="n">
        <v>7640</v>
      </c>
      <c r="H145" s="170">
        <f>ROUND(F145*G145,2)</f>
        <v/>
      </c>
    </row>
    <row r="146">
      <c r="A146" s="132" t="n">
        <v>131</v>
      </c>
      <c r="B146" s="137" t="n"/>
      <c r="C146" s="177" t="inlineStr">
        <is>
          <t>01.7.20.08-0071</t>
        </is>
      </c>
      <c r="D146" s="249" t="inlineStr">
        <is>
          <t>Канаты пеньковые пропитанные</t>
        </is>
      </c>
      <c r="E146" s="250" t="inlineStr">
        <is>
          <t>т</t>
        </is>
      </c>
      <c r="F146" s="288" t="n">
        <v>7.2919418758256e-05</v>
      </c>
      <c r="G146" s="170" t="n">
        <v>37900</v>
      </c>
      <c r="H146" s="170">
        <f>ROUND(F146*G146,2)</f>
        <v/>
      </c>
    </row>
    <row r="147">
      <c r="A147" s="132" t="n">
        <v>132</v>
      </c>
      <c r="B147" s="137" t="n"/>
      <c r="C147" s="177" t="inlineStr">
        <is>
          <t>14.5.09.11-0101</t>
        </is>
      </c>
      <c r="D147" s="249" t="inlineStr">
        <is>
          <t>Уайт-спирит</t>
        </is>
      </c>
      <c r="E147" s="250" t="inlineStr">
        <is>
          <t>т</t>
        </is>
      </c>
      <c r="F147" s="288" t="n">
        <v>0.00031598414795244</v>
      </c>
      <c r="G147" s="170" t="n">
        <v>6667</v>
      </c>
      <c r="H147" s="170">
        <f>ROUND(F147*G147,2)</f>
        <v/>
      </c>
    </row>
    <row r="148" ht="25.5" customHeight="1" s="197">
      <c r="A148" s="132" t="n">
        <v>133</v>
      </c>
      <c r="B148" s="137" t="n"/>
      <c r="C148" s="177" t="inlineStr">
        <is>
          <t>11.1.03.05-0085</t>
        </is>
      </c>
      <c r="D148" s="249" t="inlineStr">
        <is>
          <t>Доски необрезные хвойных пород длиной: 4-6,5 м, все ширины, толщиной 44 мм и более, III сорта</t>
        </is>
      </c>
      <c r="E148" s="250" t="inlineStr">
        <is>
          <t>м3</t>
        </is>
      </c>
      <c r="F148" s="288" t="n">
        <v>0.0029167767503303</v>
      </c>
      <c r="G148" s="170" t="n">
        <v>684</v>
      </c>
      <c r="H148" s="170">
        <f>ROUND(F148*G148,2)</f>
        <v/>
      </c>
    </row>
    <row r="149" ht="25.5" customFormat="1" customHeight="1" s="198">
      <c r="A149" s="132" t="n">
        <v>134</v>
      </c>
      <c r="B149" s="137" t="n"/>
      <c r="C149" s="177" t="inlineStr">
        <is>
          <t>01.2.01.01-0019</t>
        </is>
      </c>
      <c r="D149" s="249" t="inlineStr">
        <is>
          <t>Битумы нефтяные дорожные марки: БНД-60/90, БНД 90/130</t>
        </is>
      </c>
      <c r="E149" s="250" t="inlineStr">
        <is>
          <t>т</t>
        </is>
      </c>
      <c r="F149" s="288" t="n">
        <v>0.0010208718626156</v>
      </c>
      <c r="G149" s="170" t="n">
        <v>1690</v>
      </c>
      <c r="H149" s="170">
        <f>ROUND(F149*G149,2)</f>
        <v/>
      </c>
    </row>
    <row r="150">
      <c r="A150" s="132" t="n">
        <v>135</v>
      </c>
      <c r="B150" s="137" t="n"/>
      <c r="C150" s="177" t="inlineStr">
        <is>
          <t>01.3.01.06-0023</t>
        </is>
      </c>
      <c r="D150" s="249" t="inlineStr">
        <is>
          <t>Смазка № 9</t>
        </is>
      </c>
      <c r="E150" s="250" t="inlineStr">
        <is>
          <t>т</t>
        </is>
      </c>
      <c r="F150" s="288" t="n">
        <v>7.2919418758256e-05</v>
      </c>
      <c r="G150" s="170" t="n">
        <v>20600</v>
      </c>
      <c r="H150" s="170">
        <f>ROUND(F150*G150,2)</f>
        <v/>
      </c>
    </row>
    <row r="151">
      <c r="A151" s="132" t="n">
        <v>136</v>
      </c>
      <c r="B151" s="137" t="n"/>
      <c r="C151" s="177" t="inlineStr">
        <is>
          <t>01.2.03.03-0043</t>
        </is>
      </c>
      <c r="D151" s="249" t="inlineStr">
        <is>
          <t>Мастика битумно-кукерсольная холодная</t>
        </is>
      </c>
      <c r="E151" s="250" t="inlineStr">
        <is>
          <t>т</t>
        </is>
      </c>
      <c r="F151" s="288" t="n">
        <v>0.00046182298546896</v>
      </c>
      <c r="G151" s="170" t="n">
        <v>3219.2</v>
      </c>
      <c r="H151" s="170">
        <f>ROUND(F151*G151,2)</f>
        <v/>
      </c>
      <c r="K151" s="113" t="n"/>
    </row>
    <row r="152">
      <c r="A152" s="132" t="n">
        <v>137</v>
      </c>
      <c r="B152" s="137" t="n"/>
      <c r="C152" s="177" t="inlineStr">
        <is>
          <t>01.7.11.07-0044</t>
        </is>
      </c>
      <c r="D152" s="249" t="inlineStr">
        <is>
          <t>Электроды диаметром: 5 мм Э42</t>
        </is>
      </c>
      <c r="E152" s="250" t="inlineStr">
        <is>
          <t>т</t>
        </is>
      </c>
      <c r="F152" s="288" t="n">
        <v>0.00012153236459709</v>
      </c>
      <c r="G152" s="170" t="n">
        <v>9765</v>
      </c>
      <c r="H152" s="170">
        <f>ROUND(F152*G152,2)</f>
        <v/>
      </c>
      <c r="K152" s="113" t="n"/>
    </row>
    <row r="153" ht="25.5" customHeight="1" s="197">
      <c r="A153" s="132" t="n">
        <v>138</v>
      </c>
      <c r="B153" s="137" t="n"/>
      <c r="C153" s="177" t="inlineStr">
        <is>
          <t>11.1.03.01-0077</t>
        </is>
      </c>
      <c r="D153" s="249" t="inlineStr">
        <is>
          <t>Бруски обрезные хвойных пород длиной: 4-6,5 м, шириной 75-150 мм, толщиной 40-75 мм, I сорта</t>
        </is>
      </c>
      <c r="E153" s="250" t="inlineStr">
        <is>
          <t>м3</t>
        </is>
      </c>
      <c r="F153" s="288" t="n">
        <v>0.00063196829590489</v>
      </c>
      <c r="G153" s="170" t="n">
        <v>1700</v>
      </c>
      <c r="H153" s="170">
        <f>ROUND(F153*G153,2)</f>
        <v/>
      </c>
      <c r="K153" s="113" t="n"/>
    </row>
    <row r="154">
      <c r="A154" s="132" t="n">
        <v>139</v>
      </c>
      <c r="B154" s="137" t="n"/>
      <c r="C154" s="177" t="inlineStr">
        <is>
          <t>01.7.20.08-0102</t>
        </is>
      </c>
      <c r="D154" s="249" t="inlineStr">
        <is>
          <t>Миткаль «Т-2» суровый (суровье)</t>
        </is>
      </c>
      <c r="E154" s="250" t="inlineStr">
        <is>
          <t>10 м</t>
        </is>
      </c>
      <c r="F154" s="288" t="n">
        <v>0.014583883751651</v>
      </c>
      <c r="G154" s="170" t="n">
        <v>73.65000000000001</v>
      </c>
      <c r="H154" s="170">
        <f>ROUND(F154*G154,2)</f>
        <v/>
      </c>
    </row>
    <row r="155">
      <c r="A155" s="132" t="n">
        <v>140</v>
      </c>
      <c r="B155" s="137" t="n"/>
      <c r="C155" s="177" t="inlineStr">
        <is>
          <t>01.1.02.10-0021</t>
        </is>
      </c>
      <c r="D155" s="249" t="inlineStr">
        <is>
          <t>Асбест хризотиловый марки: К-6-30</t>
        </is>
      </c>
      <c r="E155" s="250" t="inlineStr">
        <is>
          <t>т</t>
        </is>
      </c>
      <c r="F155" s="288" t="n">
        <v>0.00082642007926024</v>
      </c>
      <c r="G155" s="170" t="n">
        <v>1160</v>
      </c>
      <c r="H155" s="170">
        <f>ROUND(F155*G155,2)</f>
        <v/>
      </c>
    </row>
    <row r="156">
      <c r="A156" s="132" t="n">
        <v>141</v>
      </c>
      <c r="B156" s="137" t="n"/>
      <c r="C156" s="177" t="inlineStr">
        <is>
          <t>14.4.03.03-0002</t>
        </is>
      </c>
      <c r="D156" s="249" t="inlineStr">
        <is>
          <t>Лак битумный: БТ-123</t>
        </is>
      </c>
      <c r="E156" s="250" t="inlineStr">
        <is>
          <t>т</t>
        </is>
      </c>
      <c r="F156" s="288" t="n">
        <v>0.00012153236459709</v>
      </c>
      <c r="G156" s="170" t="n">
        <v>7826.9</v>
      </c>
      <c r="H156" s="170">
        <f>ROUND(F156*G156,2)</f>
        <v/>
      </c>
    </row>
    <row r="157" ht="51" customHeight="1" s="197">
      <c r="A157" s="132" t="n">
        <v>142</v>
      </c>
      <c r="B157" s="137" t="n"/>
      <c r="C157" s="177" t="inlineStr">
        <is>
          <t>08.2.02.11-0007</t>
        </is>
      </c>
      <c r="D157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0" t="inlineStr">
        <is>
          <t>10 м</t>
        </is>
      </c>
      <c r="F157" s="288" t="n">
        <v>0.014292206076618</v>
      </c>
      <c r="G157" s="170" t="n">
        <v>50.24</v>
      </c>
      <c r="H157" s="170">
        <f>ROUND(F157*G157,2)</f>
        <v/>
      </c>
    </row>
    <row r="158">
      <c r="A158" s="132" t="n">
        <v>143</v>
      </c>
      <c r="B158" s="137" t="n"/>
      <c r="C158" s="177" t="inlineStr">
        <is>
          <t>01.7.11.07-0035</t>
        </is>
      </c>
      <c r="D158" s="249" t="inlineStr">
        <is>
          <t>Электроды диаметром: 4 мм Э46</t>
        </is>
      </c>
      <c r="E158" s="250" t="inlineStr">
        <is>
          <t>т</t>
        </is>
      </c>
      <c r="F158" s="288" t="n">
        <v>4.8612945838838e-05</v>
      </c>
      <c r="G158" s="170" t="n">
        <v>10749</v>
      </c>
      <c r="H158" s="170">
        <f>ROUND(F158*G158,2)</f>
        <v/>
      </c>
    </row>
    <row r="159" ht="25.5" customHeight="1" s="197">
      <c r="A159" s="132" t="n">
        <v>144</v>
      </c>
      <c r="B159" s="137" t="n"/>
      <c r="C159" s="177" t="inlineStr">
        <is>
          <t>03.2.01.01-0001</t>
        </is>
      </c>
      <c r="D159" s="249" t="inlineStr">
        <is>
          <t>Портландцемент общестроительного назначения бездобавочный, марки: 400</t>
        </is>
      </c>
      <c r="E159" s="250" t="inlineStr">
        <is>
          <t>т</t>
        </is>
      </c>
      <c r="F159" s="288" t="n">
        <v>0.0012153236459709</v>
      </c>
      <c r="G159" s="170" t="n">
        <v>412</v>
      </c>
      <c r="H159" s="170">
        <f>ROUND(F159*G159,2)</f>
        <v/>
      </c>
    </row>
    <row r="160">
      <c r="A160" s="132" t="n">
        <v>145</v>
      </c>
      <c r="B160" s="137" t="n"/>
      <c r="C160" s="177" t="inlineStr">
        <is>
          <t>01.7.07.08-0003</t>
        </is>
      </c>
      <c r="D160" s="249" t="inlineStr">
        <is>
          <t>Мыло твердое хозяйственное 72%</t>
        </is>
      </c>
      <c r="E160" s="250" t="inlineStr">
        <is>
          <t>шт</t>
        </is>
      </c>
      <c r="F160" s="288" t="n">
        <v>0.10874715984148</v>
      </c>
      <c r="G160" s="170" t="n">
        <v>4.5</v>
      </c>
      <c r="H160" s="170">
        <f>ROUND(F160*G160,2)</f>
        <v/>
      </c>
    </row>
    <row r="161">
      <c r="A161" s="132" t="n">
        <v>146</v>
      </c>
      <c r="B161" s="137" t="n"/>
      <c r="C161" s="177" t="inlineStr">
        <is>
          <t>01.3.01.01-0001</t>
        </is>
      </c>
      <c r="D161" s="249" t="inlineStr">
        <is>
          <t>Бензин авиационный Б-70</t>
        </is>
      </c>
      <c r="E161" s="250" t="inlineStr">
        <is>
          <t>т</t>
        </is>
      </c>
      <c r="F161" s="288" t="n">
        <v>9.722589167767499e-05</v>
      </c>
      <c r="G161" s="170" t="n">
        <v>4488.4</v>
      </c>
      <c r="H161" s="170">
        <f>ROUND(F161*G161,2)</f>
        <v/>
      </c>
    </row>
    <row r="162" ht="25.5" customHeight="1" s="197">
      <c r="A162" s="132" t="n">
        <v>147</v>
      </c>
      <c r="B162" s="137" t="n"/>
      <c r="C162" s="177" t="inlineStr">
        <is>
          <t>01.3.01.06-0050</t>
        </is>
      </c>
      <c r="D162" s="249" t="inlineStr">
        <is>
          <t>Смазка универсальная тугоплавкая УТ (консталин жировой)</t>
        </is>
      </c>
      <c r="E162" s="250" t="inlineStr">
        <is>
          <t>т</t>
        </is>
      </c>
      <c r="F162" s="288" t="n">
        <v>2.4306472919419e-05</v>
      </c>
      <c r="G162" s="170" t="n">
        <v>17500</v>
      </c>
      <c r="H162" s="170">
        <f>ROUND(F162*G162,2)</f>
        <v/>
      </c>
    </row>
    <row r="163">
      <c r="A163" s="132" t="n">
        <v>148</v>
      </c>
      <c r="B163" s="137" t="n"/>
      <c r="C163" s="177" t="inlineStr">
        <is>
          <t>01.7.15.06-0121</t>
        </is>
      </c>
      <c r="D163" s="249" t="inlineStr">
        <is>
          <t>Гвозди строительные с плоской головкой: 1,6x50 мм</t>
        </is>
      </c>
      <c r="E163" s="250" t="inlineStr">
        <is>
          <t>т</t>
        </is>
      </c>
      <c r="F163" s="288" t="n">
        <v>4.8612945838838e-05</v>
      </c>
      <c r="G163" s="170" t="n">
        <v>8475</v>
      </c>
      <c r="H163" s="170">
        <f>ROUND(F163*G163,2)</f>
        <v/>
      </c>
    </row>
    <row r="164" customFormat="1" s="198">
      <c r="A164" s="132" t="n">
        <v>149</v>
      </c>
      <c r="B164" s="137" t="n"/>
      <c r="C164" s="177" t="inlineStr">
        <is>
          <t>14.1.02.01-0002</t>
        </is>
      </c>
      <c r="D164" s="249" t="inlineStr">
        <is>
          <t>Клей БМК-5к</t>
        </is>
      </c>
      <c r="E164" s="250" t="inlineStr">
        <is>
          <t>кг</t>
        </is>
      </c>
      <c r="F164" s="288" t="n">
        <v>0.014583883751651</v>
      </c>
      <c r="G164" s="170" t="n">
        <v>25.8</v>
      </c>
      <c r="H164" s="170">
        <f>ROUND(F164*G164,2)</f>
        <v/>
      </c>
    </row>
    <row r="165">
      <c r="A165" s="132" t="n">
        <v>150</v>
      </c>
      <c r="B165" s="137" t="n"/>
      <c r="C165" s="177" t="inlineStr">
        <is>
          <t>14.5.09.01-0001</t>
        </is>
      </c>
      <c r="D165" s="249" t="inlineStr">
        <is>
          <t>Ацетон технический, сорт I</t>
        </is>
      </c>
      <c r="E165" s="250" t="inlineStr">
        <is>
          <t>т</t>
        </is>
      </c>
      <c r="F165" s="288" t="n">
        <v>4.8612945838838e-05</v>
      </c>
      <c r="G165" s="170" t="n">
        <v>7716.7</v>
      </c>
      <c r="H165" s="170">
        <f>ROUND(F165*G165,2)</f>
        <v/>
      </c>
    </row>
    <row r="166">
      <c r="A166" s="132" t="n">
        <v>151</v>
      </c>
      <c r="B166" s="137" t="n"/>
      <c r="C166" s="177" t="inlineStr">
        <is>
          <t>01.7.11.07-0045</t>
        </is>
      </c>
      <c r="D166" s="249" t="inlineStr">
        <is>
          <t>Электроды диаметром: 5 мм Э42А</t>
        </is>
      </c>
      <c r="E166" s="250" t="inlineStr">
        <is>
          <t>т</t>
        </is>
      </c>
      <c r="F166" s="288" t="n">
        <v>2.4306472919419e-05</v>
      </c>
      <c r="G166" s="170" t="n">
        <v>10362</v>
      </c>
      <c r="H166" s="170">
        <f>ROUND(F166*G166,2)</f>
        <v/>
      </c>
      <c r="K166" s="113" t="n"/>
    </row>
    <row r="167" ht="25.5" customHeight="1" s="197">
      <c r="A167" s="132" t="n">
        <v>152</v>
      </c>
      <c r="B167" s="137" t="n"/>
      <c r="C167" s="177" t="inlineStr">
        <is>
          <t>02.2.05.04-0093</t>
        </is>
      </c>
      <c r="D167" s="249" t="inlineStr">
        <is>
          <t>Щебень из природного камня для строительных работ марка: 800, фракция 20-40 мм</t>
        </is>
      </c>
      <c r="E167" s="250" t="inlineStr">
        <is>
          <t>м3</t>
        </is>
      </c>
      <c r="F167" s="288" t="n">
        <v>0.0021632760898283</v>
      </c>
      <c r="G167" s="170" t="n">
        <v>108.4</v>
      </c>
      <c r="H167" s="170">
        <f>ROUND(F167*G167,2)</f>
        <v/>
      </c>
      <c r="K167" s="113" t="n"/>
    </row>
    <row r="168" ht="25.5" customHeight="1" s="197">
      <c r="A168" s="132" t="n">
        <v>153</v>
      </c>
      <c r="B168" s="137" t="n"/>
      <c r="C168" s="177" t="inlineStr">
        <is>
          <t>11.1.03.01-0079</t>
        </is>
      </c>
      <c r="D168" s="249" t="inlineStr">
        <is>
          <t>Бруски обрезные хвойных пород длиной: 4-6,5 м, шириной 75-150 мм, толщиной 40-75 мм, III сорта</t>
        </is>
      </c>
      <c r="E168" s="250" t="inlineStr">
        <is>
          <t>м3</t>
        </is>
      </c>
      <c r="F168" s="288" t="n">
        <v>0.00017014531043593</v>
      </c>
      <c r="G168" s="170" t="n">
        <v>1287</v>
      </c>
      <c r="H168" s="170">
        <f>ROUND(F168*G168,2)</f>
        <v/>
      </c>
      <c r="K168" s="113" t="n"/>
    </row>
    <row r="169">
      <c r="A169" s="132" t="n">
        <v>154</v>
      </c>
      <c r="B169" s="137" t="n"/>
      <c r="C169" s="177" t="inlineStr">
        <is>
          <t>04.1.02.05-0007</t>
        </is>
      </c>
      <c r="D169" s="249" t="inlineStr">
        <is>
          <t>Бетон тяжелый, класс: В20 (М250)</t>
        </is>
      </c>
      <c r="E169" s="250" t="inlineStr">
        <is>
          <t>м3</t>
        </is>
      </c>
      <c r="F169" s="288" t="n">
        <v>0.00019445178335535</v>
      </c>
      <c r="G169" s="170" t="n">
        <v>665</v>
      </c>
      <c r="H169" s="170">
        <f>ROUND(F169*G169,2)</f>
        <v/>
      </c>
    </row>
    <row r="170">
      <c r="A170" s="132" t="n">
        <v>155</v>
      </c>
      <c r="B170" s="137" t="n"/>
      <c r="C170" s="177" t="inlineStr">
        <is>
          <t>01.7.20.08-0051</t>
        </is>
      </c>
      <c r="D170" s="249" t="inlineStr">
        <is>
          <t>Ветошь</t>
        </is>
      </c>
      <c r="E170" s="250" t="inlineStr">
        <is>
          <t>кг</t>
        </is>
      </c>
      <c r="F170" s="288" t="n">
        <v>0.057120211360634</v>
      </c>
      <c r="G170" s="170" t="n">
        <v>1.82</v>
      </c>
      <c r="H170" s="170">
        <f>ROUND(F170*G170,2)</f>
        <v/>
      </c>
    </row>
    <row r="171">
      <c r="A171" s="132" t="n">
        <v>156</v>
      </c>
      <c r="B171" s="137" t="n"/>
      <c r="C171" s="177" t="inlineStr">
        <is>
          <t>03.1.02.03-0015</t>
        </is>
      </c>
      <c r="D171" s="249" t="inlineStr">
        <is>
          <t>Известь строительная: негашеная хлорная, марки А</t>
        </is>
      </c>
      <c r="E171" s="250" t="inlineStr">
        <is>
          <t>кг</t>
        </is>
      </c>
      <c r="F171" s="288" t="n">
        <v>0.02761215323646</v>
      </c>
      <c r="G171" s="170" t="n">
        <v>2.15</v>
      </c>
      <c r="H171" s="170">
        <f>ROUND(F171*G171,2)</f>
        <v/>
      </c>
    </row>
    <row r="174">
      <c r="B174" s="200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0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7" min="1" max="1"/>
    <col width="36.33203125" customWidth="1" style="197" min="2" max="2"/>
    <col width="18.88671875" customWidth="1" style="197" min="3" max="3"/>
    <col width="18.33203125" customWidth="1" style="197" min="4" max="4"/>
    <col width="18.88671875" customWidth="1" style="197" min="5" max="5"/>
    <col width="9.109375" customWidth="1" style="197" min="6" max="6"/>
    <col width="13.44140625" customWidth="1" style="197" min="7" max="7"/>
    <col width="9.109375" customWidth="1" style="197" min="8" max="11"/>
    <col width="13.5546875" customWidth="1" style="197" min="12" max="12"/>
    <col width="9.109375" customWidth="1" style="197" min="13" max="13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73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46" t="inlineStr">
        <is>
          <t>Ресурсная модель</t>
        </is>
      </c>
    </row>
    <row r="6">
      <c r="B6" s="103" t="n"/>
      <c r="C6" s="203" t="n"/>
      <c r="D6" s="203" t="n"/>
      <c r="E6" s="203" t="n"/>
    </row>
    <row r="7" ht="25.5" customHeight="1" s="197">
      <c r="B7" s="247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250 кВА</t>
        </is>
      </c>
    </row>
    <row r="8">
      <c r="B8" s="248" t="inlineStr">
        <is>
          <t>Единица измерения  — 1 ячейка</t>
        </is>
      </c>
    </row>
    <row r="9">
      <c r="B9" s="103" t="n"/>
      <c r="C9" s="203" t="n"/>
      <c r="D9" s="203" t="n"/>
      <c r="E9" s="203" t="n"/>
    </row>
    <row r="10" ht="51" customHeight="1" s="197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0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7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7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8">
        <f>C24+C25</f>
        <v/>
      </c>
      <c r="D27" s="97" t="n"/>
      <c r="E27" s="97">
        <f>C27/$C$40</f>
        <v/>
      </c>
      <c r="G27" s="98" t="n"/>
    </row>
    <row r="28" ht="33" customHeight="1" s="197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7">
      <c r="B29" s="127" t="inlineStr">
        <is>
          <t>Временные здания и сооружения - 2,5%</t>
        </is>
      </c>
      <c r="C29" s="178">
        <f>ROUND(C24*2.5%,2)</f>
        <v/>
      </c>
      <c r="D29" s="127" t="n"/>
      <c r="E29" s="97">
        <f>C29/$C$40</f>
        <v/>
      </c>
    </row>
    <row r="30" ht="38.25" customHeight="1" s="197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8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8" t="n">
        <v>13789.515</v>
      </c>
      <c r="D31" s="127" t="n"/>
      <c r="E31" s="97">
        <f>C31/$C$40</f>
        <v/>
      </c>
    </row>
    <row r="32" ht="25.5" customHeight="1" s="197">
      <c r="B32" s="127" t="inlineStr">
        <is>
          <t>Затраты по перевозке работников к месту работы и обратно</t>
        </is>
      </c>
      <c r="C32" s="178" t="n">
        <v>0</v>
      </c>
      <c r="D32" s="127" t="n"/>
      <c r="E32" s="97">
        <f>C32/$C$40</f>
        <v/>
      </c>
    </row>
    <row r="33" ht="25.5" customHeight="1" s="197">
      <c r="B33" s="127" t="inlineStr">
        <is>
          <t>Затраты, связанные с осуществлением работ вахтовым методом</t>
        </is>
      </c>
      <c r="C33" s="178">
        <f>ROUND(C27*0%,2)</f>
        <v/>
      </c>
      <c r="D33" s="127" t="n"/>
      <c r="E33" s="97">
        <f>C33/$C$40</f>
        <v/>
      </c>
    </row>
    <row r="34" ht="51" customHeight="1" s="197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8" t="n">
        <v>0</v>
      </c>
      <c r="D34" s="127" t="n"/>
      <c r="E34" s="97">
        <f>C34/$C$40</f>
        <v/>
      </c>
    </row>
    <row r="35" ht="76.5" customHeight="1" s="197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8">
        <f>ROUND(C27*0%,2)</f>
        <v/>
      </c>
      <c r="D35" s="127" t="n"/>
      <c r="E35" s="97">
        <f>C35/$C$40</f>
        <v/>
      </c>
    </row>
    <row r="36" ht="25.5" customHeight="1" s="197">
      <c r="B36" s="127" t="inlineStr">
        <is>
          <t>Строительный контроль и содержание службы заказчика - 2,14%</t>
        </is>
      </c>
      <c r="C36" s="178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8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7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7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3" t="n"/>
      <c r="D42" s="203" t="n"/>
      <c r="E42" s="203" t="n"/>
    </row>
    <row r="43">
      <c r="B43" s="94" t="inlineStr">
        <is>
          <t>Составил ____________________________  Д.А. Самуйленко</t>
        </is>
      </c>
      <c r="C43" s="203" t="n"/>
      <c r="D43" s="203" t="n"/>
      <c r="E43" s="203" t="n"/>
    </row>
    <row r="44">
      <c r="B44" s="94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94" t="n"/>
      <c r="C45" s="203" t="n"/>
      <c r="D45" s="203" t="n"/>
      <c r="E45" s="203" t="n"/>
    </row>
    <row r="46">
      <c r="B46" s="94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48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02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4" min="1" max="1"/>
    <col width="22.5546875" customWidth="1" style="204" min="2" max="2"/>
    <col width="39.109375" customWidth="1" style="204" min="3" max="3"/>
    <col width="13.5546875" customWidth="1" style="204" min="4" max="4"/>
    <col width="12.6640625" customWidth="1" style="204" min="5" max="5"/>
    <col width="14.5546875" customWidth="1" style="204" min="6" max="6"/>
    <col width="13.44140625" customWidth="1" style="204" min="7" max="7"/>
    <col width="12.6640625" customWidth="1" style="204" min="8" max="8"/>
    <col width="13.88671875" customWidth="1" style="204" min="9" max="9"/>
    <col width="17.5546875" customWidth="1" style="204" min="10" max="10"/>
    <col width="10.88671875" customWidth="1" style="204" min="11" max="11"/>
    <col width="13.88671875" customWidth="1" style="204" min="12" max="12"/>
    <col width="9.109375" customWidth="1" style="197" min="13" max="13"/>
  </cols>
  <sheetData>
    <row r="1" s="197">
      <c r="A1" s="204" t="n"/>
      <c r="B1" s="204" t="n"/>
      <c r="C1" s="204" t="n"/>
      <c r="D1" s="204" t="n"/>
      <c r="E1" s="204" t="n"/>
      <c r="F1" s="204" t="n"/>
      <c r="G1" s="204" t="n"/>
      <c r="H1" s="204" t="n"/>
      <c r="I1" s="204" t="n"/>
      <c r="J1" s="204" t="n"/>
      <c r="K1" s="204" t="n"/>
      <c r="L1" s="204" t="n"/>
      <c r="M1" s="204" t="n"/>
      <c r="N1" s="204" t="n"/>
    </row>
    <row r="2" ht="15.75" customHeight="1" s="197">
      <c r="A2" s="204" t="n"/>
      <c r="B2" s="204" t="n"/>
      <c r="C2" s="204" t="n"/>
      <c r="D2" s="204" t="n"/>
      <c r="E2" s="204" t="n"/>
      <c r="F2" s="204" t="n"/>
      <c r="G2" s="204" t="n"/>
      <c r="H2" s="267" t="inlineStr">
        <is>
          <t>Приложение №5</t>
        </is>
      </c>
      <c r="K2" s="204" t="n"/>
      <c r="L2" s="204" t="n"/>
      <c r="M2" s="204" t="n"/>
      <c r="N2" s="204" t="n"/>
    </row>
    <row r="3" s="197">
      <c r="A3" s="204" t="n"/>
      <c r="B3" s="204" t="n"/>
      <c r="C3" s="204" t="n"/>
      <c r="D3" s="204" t="n"/>
      <c r="E3" s="204" t="n"/>
      <c r="F3" s="204" t="n"/>
      <c r="G3" s="204" t="n"/>
      <c r="H3" s="204" t="n"/>
      <c r="I3" s="204" t="n"/>
      <c r="J3" s="204" t="n"/>
      <c r="K3" s="204" t="n"/>
      <c r="L3" s="204" t="n"/>
      <c r="M3" s="204" t="n"/>
      <c r="N3" s="204" t="n"/>
    </row>
    <row r="4" ht="12.75" customFormat="1" customHeight="1" s="203">
      <c r="A4" s="246" t="inlineStr">
        <is>
          <t>Расчет стоимости СМР и оборудования</t>
        </is>
      </c>
    </row>
    <row r="5" ht="12.75" customFormat="1" customHeight="1" s="203">
      <c r="A5" s="246" t="n"/>
      <c r="B5" s="246" t="n"/>
      <c r="C5" s="42" t="n"/>
      <c r="D5" s="246" t="n"/>
      <c r="E5" s="246" t="n"/>
      <c r="F5" s="246" t="n"/>
      <c r="G5" s="246" t="n"/>
      <c r="H5" s="246" t="n"/>
      <c r="I5" s="246" t="n"/>
      <c r="J5" s="246" t="n"/>
    </row>
    <row r="6" ht="12.75" customFormat="1" customHeight="1" s="203">
      <c r="A6" s="70" t="inlineStr">
        <is>
          <t>Наименование разрабатываемого показателя УНЦ</t>
        </is>
      </c>
      <c r="B6" s="69" t="n"/>
      <c r="C6" s="69" t="n"/>
      <c r="D6" s="268" t="inlineStr">
        <is>
          <t>Ячейка трансформатора малошумного энергоэффективного, двухобмоточного масляного 10 кВ, 250 кВА</t>
        </is>
      </c>
    </row>
    <row r="7" ht="12.75" customFormat="1" customHeight="1" s="203">
      <c r="A7" s="268" t="inlineStr">
        <is>
          <t>Единица измерения  — 1 ячейка</t>
        </is>
      </c>
      <c r="I7" s="247" t="n"/>
      <c r="J7" s="247" t="n"/>
    </row>
    <row r="8" ht="13.65" customFormat="1" customHeight="1" s="203">
      <c r="A8" s="268" t="n"/>
    </row>
    <row r="9" ht="13.2" customFormat="1" customHeight="1" s="203"/>
    <row r="10" ht="27" customHeight="1" s="197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282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282" t="n"/>
      <c r="K10" s="204" t="n"/>
      <c r="L10" s="204" t="n"/>
      <c r="M10" s="204" t="n"/>
      <c r="N10" s="204" t="n"/>
    </row>
    <row r="11" ht="28.5" customHeight="1" s="197">
      <c r="A11" s="284" t="n"/>
      <c r="B11" s="284" t="n"/>
      <c r="C11" s="284" t="n"/>
      <c r="D11" s="284" t="n"/>
      <c r="E11" s="284" t="n"/>
      <c r="F11" s="250" t="inlineStr">
        <is>
          <t>на ед. изм.</t>
        </is>
      </c>
      <c r="G11" s="250" t="inlineStr">
        <is>
          <t>общая</t>
        </is>
      </c>
      <c r="H11" s="284" t="n"/>
      <c r="I11" s="250" t="inlineStr">
        <is>
          <t>на ед. изм.</t>
        </is>
      </c>
      <c r="J11" s="250" t="inlineStr">
        <is>
          <t>общая</t>
        </is>
      </c>
      <c r="K11" s="204" t="n"/>
      <c r="L11" s="204" t="n"/>
      <c r="M11" s="204" t="n"/>
      <c r="N11" s="204" t="n"/>
    </row>
    <row r="12" s="197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71" t="n">
        <v>9</v>
      </c>
      <c r="J12" s="271" t="n">
        <v>10</v>
      </c>
      <c r="K12" s="204" t="n"/>
      <c r="L12" s="204" t="n"/>
      <c r="M12" s="204" t="n"/>
      <c r="N12" s="204" t="n"/>
    </row>
    <row r="13">
      <c r="A13" s="250" t="n"/>
      <c r="B13" s="254" t="inlineStr">
        <is>
          <t>Затраты труда рабочих-строителей</t>
        </is>
      </c>
      <c r="C13" s="281" t="n"/>
      <c r="D13" s="281" t="n"/>
      <c r="E13" s="281" t="n"/>
      <c r="F13" s="281" t="n"/>
      <c r="G13" s="281" t="n"/>
      <c r="H13" s="282" t="n"/>
      <c r="I13" s="60" t="n"/>
      <c r="J13" s="60" t="n"/>
    </row>
    <row r="14" ht="25.5" customHeight="1" s="197">
      <c r="A14" s="250" t="n">
        <v>1</v>
      </c>
      <c r="B14" s="184" t="inlineStr">
        <is>
          <t>1-3-2</t>
        </is>
      </c>
      <c r="C14" s="256" t="inlineStr">
        <is>
          <t>Затраты труда рабочих-строителей среднего разряда (3,2)</t>
        </is>
      </c>
      <c r="D14" s="257" t="inlineStr">
        <is>
          <t>чел.-ч.</t>
        </is>
      </c>
      <c r="E14" s="291" t="n">
        <v>528.2536327609</v>
      </c>
      <c r="F14" s="188" t="n">
        <v>8.74</v>
      </c>
      <c r="G14" s="188">
        <f>ROUND(E14*F14,2)</f>
        <v/>
      </c>
      <c r="H14" s="189">
        <f>G14/G15</f>
        <v/>
      </c>
      <c r="I14" s="170">
        <f>ФОТр.тек.!E13</f>
        <v/>
      </c>
      <c r="J14" s="170">
        <f>ROUND(I14*E14,2)</f>
        <v/>
      </c>
    </row>
    <row r="15" ht="25.5" customFormat="1" customHeight="1" s="204">
      <c r="A15" s="250" t="n"/>
      <c r="B15" s="257" t="n"/>
      <c r="C15" s="261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291">
        <f>SUM(E14:E14)</f>
        <v/>
      </c>
      <c r="F15" s="188" t="n"/>
      <c r="G15" s="188">
        <f>SUM(G14:G14)</f>
        <v/>
      </c>
      <c r="H15" s="260" t="n">
        <v>1</v>
      </c>
      <c r="I15" s="60" t="n"/>
      <c r="J15" s="170">
        <f>SUM(J14:J14)</f>
        <v/>
      </c>
    </row>
    <row r="16" ht="14.25" customFormat="1" customHeight="1" s="204">
      <c r="A16" s="250" t="n"/>
      <c r="B16" s="256" t="inlineStr">
        <is>
          <t>Затраты труда машинистов</t>
        </is>
      </c>
      <c r="C16" s="281" t="n"/>
      <c r="D16" s="281" t="n"/>
      <c r="E16" s="281" t="n"/>
      <c r="F16" s="281" t="n"/>
      <c r="G16" s="281" t="n"/>
      <c r="H16" s="282" t="n"/>
      <c r="I16" s="60" t="n"/>
      <c r="J16" s="60" t="n"/>
    </row>
    <row r="17" ht="14.25" customFormat="1" customHeight="1" s="204">
      <c r="A17" s="250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291" t="n">
        <v>53.63466314399</v>
      </c>
      <c r="F17" s="188" t="n">
        <v>12.24</v>
      </c>
      <c r="G17" s="188">
        <f>ROUND(E17*F17,2)</f>
        <v/>
      </c>
      <c r="H17" s="260" t="n">
        <v>1</v>
      </c>
      <c r="I17" s="170">
        <f>ROUND(F17*'Прил. 10'!$D$11,2)</f>
        <v/>
      </c>
      <c r="J17" s="170">
        <f>ROUND(I17*E17,2)</f>
        <v/>
      </c>
    </row>
    <row r="18" ht="14.25" customFormat="1" customHeight="1" s="204">
      <c r="A18" s="250" t="n"/>
      <c r="B18" s="261" t="inlineStr">
        <is>
          <t>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60" t="n"/>
      <c r="J18" s="60" t="n"/>
    </row>
    <row r="19" ht="14.25" customFormat="1" customHeight="1" s="204">
      <c r="A19" s="250" t="n"/>
      <c r="B19" s="249" t="inlineStr">
        <is>
          <t>Основные машины и механизмы</t>
        </is>
      </c>
      <c r="C19" s="281" t="n"/>
      <c r="D19" s="281" t="n"/>
      <c r="E19" s="281" t="n"/>
      <c r="F19" s="281" t="n"/>
      <c r="G19" s="281" t="n"/>
      <c r="H19" s="282" t="n"/>
      <c r="I19" s="60" t="n"/>
      <c r="J19" s="60" t="n"/>
    </row>
    <row r="20" ht="25.5" customFormat="1" customHeight="1" s="204">
      <c r="A20" s="250" t="n">
        <v>3</v>
      </c>
      <c r="B20" s="177" t="inlineStr">
        <is>
          <t>91.05.05-014</t>
        </is>
      </c>
      <c r="C20" s="249" t="inlineStr">
        <is>
          <t>Краны на автомобильном ходу, грузоподъемность 10 т</t>
        </is>
      </c>
      <c r="D20" s="250" t="inlineStr">
        <is>
          <t>маш.час</t>
        </is>
      </c>
      <c r="E20" s="288" t="n">
        <v>21.105310435931</v>
      </c>
      <c r="F20" s="252" t="n">
        <v>111.99</v>
      </c>
      <c r="G20" s="170">
        <f>ROUND(E20*F20,2)</f>
        <v/>
      </c>
      <c r="H20" s="253">
        <f>G20/$G$76</f>
        <v/>
      </c>
      <c r="I20" s="170">
        <f>ROUND(F20*'Прил. 10'!$D$12,2)</f>
        <v/>
      </c>
      <c r="J20" s="170">
        <f>ROUND(I20*E20,2)</f>
        <v/>
      </c>
    </row>
    <row r="21" ht="51" customFormat="1" customHeight="1" s="204">
      <c r="A21" s="250" t="n">
        <v>4</v>
      </c>
      <c r="B21" s="177" t="inlineStr">
        <is>
          <t>91.18.01-007</t>
        </is>
      </c>
      <c r="C21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маш.час</t>
        </is>
      </c>
      <c r="E21" s="288" t="n">
        <v>9.4066050198151</v>
      </c>
      <c r="F21" s="252" t="n">
        <v>90</v>
      </c>
      <c r="G21" s="170">
        <f>ROUND(E21*F21,2)</f>
        <v/>
      </c>
      <c r="H21" s="253">
        <f>G21/$G$76</f>
        <v/>
      </c>
      <c r="I21" s="170">
        <f>ROUND(F21*'Прил. 10'!$D$12,2)</f>
        <v/>
      </c>
      <c r="J21" s="170">
        <f>ROUND(I21*E21,2)</f>
        <v/>
      </c>
    </row>
    <row r="22" ht="30.15" customFormat="1" customHeight="1" s="204">
      <c r="A22" s="250" t="n">
        <v>5</v>
      </c>
      <c r="B22" s="177" t="inlineStr">
        <is>
          <t>91.19.08-004</t>
        </is>
      </c>
      <c r="C22" s="249" t="inlineStr">
        <is>
          <t>Насосы, мощность 4 кВт</t>
        </is>
      </c>
      <c r="D22" s="250" t="inlineStr">
        <is>
          <t>маш.час</t>
        </is>
      </c>
      <c r="E22" s="288" t="n">
        <v>142.15154557464</v>
      </c>
      <c r="F22" s="252" t="n">
        <v>2.96</v>
      </c>
      <c r="G22" s="170">
        <f>ROUND(E22*F22,2)</f>
        <v/>
      </c>
      <c r="H22" s="253">
        <f>G22/$G$76</f>
        <v/>
      </c>
      <c r="I22" s="170">
        <f>ROUND(F22*'Прил. 10'!$D$12,2)</f>
        <v/>
      </c>
      <c r="J22" s="170">
        <f>ROUND(I22*E22,2)</f>
        <v/>
      </c>
    </row>
    <row r="23" ht="25.5" customFormat="1" customHeight="1" s="204">
      <c r="A23" s="250" t="n">
        <v>6</v>
      </c>
      <c r="B23" s="177" t="inlineStr">
        <is>
          <t>91.05.06-007</t>
        </is>
      </c>
      <c r="C23" s="249" t="inlineStr">
        <is>
          <t>Краны на гусеничном ходу, грузоподъемность 25 т</t>
        </is>
      </c>
      <c r="D23" s="250" t="inlineStr">
        <is>
          <t>маш.час</t>
        </is>
      </c>
      <c r="E23" s="288" t="n">
        <v>2.7830911492735</v>
      </c>
      <c r="F23" s="252" t="n">
        <v>120.04</v>
      </c>
      <c r="G23" s="170">
        <f>ROUND(E23*F23,2)</f>
        <v/>
      </c>
      <c r="H23" s="253">
        <f>G23/$G$76</f>
        <v/>
      </c>
      <c r="I23" s="170">
        <f>ROUND(F23*'Прил. 10'!$D$12,2)</f>
        <v/>
      </c>
      <c r="J23" s="170">
        <f>ROUND(I23*E23,2)</f>
        <v/>
      </c>
    </row>
    <row r="24" ht="26.4" customFormat="1" customHeight="1" s="204">
      <c r="A24" s="250" t="n">
        <v>7</v>
      </c>
      <c r="B24" s="177" t="inlineStr">
        <is>
          <t>91.05.06-012</t>
        </is>
      </c>
      <c r="C24" s="249" t="inlineStr">
        <is>
          <t>Краны на гусеничном ходу, грузоподъемность до 16 т</t>
        </is>
      </c>
      <c r="D24" s="250" t="inlineStr">
        <is>
          <t>маш.час</t>
        </is>
      </c>
      <c r="E24" s="288" t="n">
        <v>3.1963011889036</v>
      </c>
      <c r="F24" s="252" t="n">
        <v>96.89</v>
      </c>
      <c r="G24" s="170">
        <f>ROUND(E24*F24,2)</f>
        <v/>
      </c>
      <c r="H24" s="253">
        <f>G24/$G$76</f>
        <v/>
      </c>
      <c r="I24" s="170">
        <f>ROUND(F24*'Прил. 10'!$D$12,2)</f>
        <v/>
      </c>
      <c r="J24" s="170">
        <f>ROUND(I24*E24,2)</f>
        <v/>
      </c>
    </row>
    <row r="25" ht="25.5" customFormat="1" customHeight="1" s="204">
      <c r="A25" s="250" t="n">
        <v>8</v>
      </c>
      <c r="B25" s="177" t="inlineStr">
        <is>
          <t>91.14.02-001</t>
        </is>
      </c>
      <c r="C25" s="249" t="inlineStr">
        <is>
          <t>Автомобили бортовые, грузоподъемность: до 5 т</t>
        </is>
      </c>
      <c r="D25" s="250" t="inlineStr">
        <is>
          <t>маш.час</t>
        </is>
      </c>
      <c r="E25" s="288" t="n">
        <v>3.5681902245707</v>
      </c>
      <c r="F25" s="252" t="n">
        <v>65.70999999999999</v>
      </c>
      <c r="G25" s="170">
        <f>ROUND(E25*F25,2)</f>
        <v/>
      </c>
      <c r="H25" s="253">
        <f>G25/$G$76</f>
        <v/>
      </c>
      <c r="I25" s="170">
        <f>ROUND(F25*'Прил. 10'!$D$12,2)</f>
        <v/>
      </c>
      <c r="J25" s="170">
        <f>ROUND(I25*E25,2)</f>
        <v/>
      </c>
    </row>
    <row r="26" ht="14.25" customFormat="1" customHeight="1" s="204">
      <c r="A26" s="250" t="n">
        <v>9</v>
      </c>
      <c r="B26" s="177" t="inlineStr">
        <is>
          <t>91.21.18-011</t>
        </is>
      </c>
      <c r="C26" s="249" t="inlineStr">
        <is>
          <t>Маслоподогреватель</t>
        </is>
      </c>
      <c r="D26" s="250" t="inlineStr">
        <is>
          <t>маш.час</t>
        </is>
      </c>
      <c r="E26" s="288" t="n">
        <v>4.5112813738441</v>
      </c>
      <c r="F26" s="252" t="n">
        <v>38.87</v>
      </c>
      <c r="G26" s="170">
        <f>ROUND(E26*F26,2)</f>
        <v/>
      </c>
      <c r="H26" s="253">
        <f>G26/$G$76</f>
        <v/>
      </c>
      <c r="I26" s="170">
        <f>ROUND(F26*'Прил. 10'!$D$12,2)</f>
        <v/>
      </c>
      <c r="J26" s="170">
        <f>ROUND(I26*E26,2)</f>
        <v/>
      </c>
    </row>
    <row r="27" ht="25.5" customFormat="1" customHeight="1" s="204">
      <c r="A27" s="250" t="n">
        <v>10</v>
      </c>
      <c r="B27" s="177" t="inlineStr">
        <is>
          <t>91.01.05-085</t>
        </is>
      </c>
      <c r="C27" s="249" t="inlineStr">
        <is>
          <t>Экскаваторы одноковшовые дизельные на гусеничном ходу, емкость ковша 0,5 м3</t>
        </is>
      </c>
      <c r="D27" s="250" t="inlineStr">
        <is>
          <t>маш.час</t>
        </is>
      </c>
      <c r="E27" s="288" t="n">
        <v>1.5410303830912</v>
      </c>
      <c r="F27" s="252" t="n">
        <v>100</v>
      </c>
      <c r="G27" s="170">
        <f>ROUND(E27*F27,2)</f>
        <v/>
      </c>
      <c r="H27" s="253">
        <f>G27/$G$76</f>
        <v/>
      </c>
      <c r="I27" s="170">
        <f>ROUND(F27*'Прил. 10'!$D$12,2)</f>
        <v/>
      </c>
      <c r="J27" s="170">
        <f>ROUND(I27*E27,2)</f>
        <v/>
      </c>
    </row>
    <row r="28" ht="14.25" customFormat="1" customHeight="1" s="204">
      <c r="A28" s="250" t="n"/>
      <c r="B28" s="166" t="n"/>
      <c r="C28" s="167" t="inlineStr">
        <is>
          <t>Итого основные машины и механизмы</t>
        </is>
      </c>
      <c r="D28" s="250" t="n"/>
      <c r="E28" s="288" t="n"/>
      <c r="F28" s="277" t="n"/>
      <c r="G28" s="170">
        <f>SUM(G20:G27)</f>
        <v/>
      </c>
      <c r="H28" s="253">
        <f>G28/G76</f>
        <v/>
      </c>
      <c r="I28" s="170" t="n"/>
      <c r="J28" s="170">
        <f>SUM(J20:J27)</f>
        <v/>
      </c>
    </row>
    <row r="29" hidden="1" outlineLevel="1" ht="38.25" customFormat="1" customHeight="1" s="204">
      <c r="A29" s="250" t="n">
        <v>11</v>
      </c>
      <c r="B29" s="177" t="inlineStr">
        <is>
          <t>91.01.05-106</t>
        </is>
      </c>
      <c r="C29" s="249" t="inlineStr">
        <is>
          <t>Экскаваторы одноковшовые дизельные на пневмоколесном ходу, емкость ковша 0,25 м3</t>
        </is>
      </c>
      <c r="D29" s="250" t="inlineStr">
        <is>
          <t>маш.час</t>
        </is>
      </c>
      <c r="E29" s="288" t="n">
        <v>2.0417437252312</v>
      </c>
      <c r="F29" s="252" t="n">
        <v>70.01000000000001</v>
      </c>
      <c r="G29" s="170">
        <f>ROUND(E29*F29,2)</f>
        <v/>
      </c>
      <c r="H29" s="253">
        <f>G29/$G$76</f>
        <v/>
      </c>
      <c r="I29" s="170">
        <f>ROUND(F29*'Прил. 10'!$D$12,2)</f>
        <v/>
      </c>
      <c r="J29" s="170">
        <f>ROUND(I29*E29,2)</f>
        <v/>
      </c>
    </row>
    <row r="30" hidden="1" outlineLevel="1" ht="38.25" customFormat="1" customHeight="1" s="204">
      <c r="A30" s="250" t="n">
        <v>12</v>
      </c>
      <c r="B30" s="177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50" t="inlineStr">
        <is>
          <t>маш.час</t>
        </is>
      </c>
      <c r="E30" s="288" t="n">
        <v>1.2639365918098</v>
      </c>
      <c r="F30" s="252" t="n">
        <v>90.40000000000001</v>
      </c>
      <c r="G30" s="170">
        <f>ROUND(E30*F30,2)</f>
        <v/>
      </c>
      <c r="H30" s="253">
        <f>G30/$G$76</f>
        <v/>
      </c>
      <c r="I30" s="170">
        <f>ROUND(F30*'Прил. 10'!$D$12,2)</f>
        <v/>
      </c>
      <c r="J30" s="170">
        <f>ROUND(I30*E30,2)</f>
        <v/>
      </c>
    </row>
    <row r="31" hidden="1" outlineLevel="1" ht="14.25" customFormat="1" customHeight="1" s="204">
      <c r="A31" s="250" t="n">
        <v>13</v>
      </c>
      <c r="B31" s="177" t="inlineStr">
        <is>
          <t>91.05.14-025</t>
        </is>
      </c>
      <c r="C31" s="249" t="inlineStr">
        <is>
          <t>Краны переносные 1 т</t>
        </is>
      </c>
      <c r="D31" s="250" t="inlineStr">
        <is>
          <t>маш.час</t>
        </is>
      </c>
      <c r="E31" s="288" t="n">
        <v>3.5463143989432</v>
      </c>
      <c r="F31" s="252" t="n">
        <v>27.2</v>
      </c>
      <c r="G31" s="170">
        <f>ROUND(E31*F31,2)</f>
        <v/>
      </c>
      <c r="H31" s="253">
        <f>G31/$G$76</f>
        <v/>
      </c>
      <c r="I31" s="170">
        <f>ROUND(F31*'Прил. 10'!$D$12,2)</f>
        <v/>
      </c>
      <c r="J31" s="170">
        <f>ROUND(I31*E31,2)</f>
        <v/>
      </c>
    </row>
    <row r="32" hidden="1" outlineLevel="1" ht="14.25" customFormat="1" customHeight="1" s="204">
      <c r="A32" s="250" t="n">
        <v>14</v>
      </c>
      <c r="B32" s="177" t="inlineStr">
        <is>
          <t>91.01.01-034</t>
        </is>
      </c>
      <c r="C32" s="249" t="inlineStr">
        <is>
          <t>Бульдозеры, мощность 59 кВт (80 л.с.)</t>
        </is>
      </c>
      <c r="D32" s="250" t="inlineStr">
        <is>
          <t>маш.час</t>
        </is>
      </c>
      <c r="E32" s="288" t="n">
        <v>1.6090885072655</v>
      </c>
      <c r="F32" s="252" t="n">
        <v>59.47</v>
      </c>
      <c r="G32" s="170">
        <f>ROUND(E32*F32,2)</f>
        <v/>
      </c>
      <c r="H32" s="253">
        <f>G32/$G$76</f>
        <v/>
      </c>
      <c r="I32" s="170">
        <f>ROUND(F32*'Прил. 10'!$D$12,2)</f>
        <v/>
      </c>
      <c r="J32" s="170">
        <f>ROUND(I32*E32,2)</f>
        <v/>
      </c>
    </row>
    <row r="33" hidden="1" outlineLevel="1" ht="25.5" customFormat="1" customHeight="1" s="204">
      <c r="A33" s="250" t="n">
        <v>15</v>
      </c>
      <c r="B33" s="177" t="inlineStr">
        <is>
          <t>91.15.02-024</t>
        </is>
      </c>
      <c r="C33" s="249" t="inlineStr">
        <is>
          <t>Тракторы на гусеничном ходу, мощность 79 кВт (108 л.с.)</t>
        </is>
      </c>
      <c r="D33" s="250" t="inlineStr">
        <is>
          <t>маш.час</t>
        </is>
      </c>
      <c r="E33" s="288" t="n">
        <v>0.58335535006605</v>
      </c>
      <c r="F33" s="252" t="n">
        <v>83.09999999999999</v>
      </c>
      <c r="G33" s="170">
        <f>ROUND(E33*F33,2)</f>
        <v/>
      </c>
      <c r="H33" s="253">
        <f>G33/$G$76</f>
        <v/>
      </c>
      <c r="I33" s="170">
        <f>ROUND(F33*'Прил. 10'!$D$12,2)</f>
        <v/>
      </c>
      <c r="J33" s="170">
        <f>ROUND(I33*E33,2)</f>
        <v/>
      </c>
    </row>
    <row r="34" hidden="1" outlineLevel="1" ht="25.5" customFormat="1" customHeight="1" s="204">
      <c r="A34" s="250" t="n">
        <v>16</v>
      </c>
      <c r="B34" s="177" t="inlineStr">
        <is>
          <t>91.06.09-061</t>
        </is>
      </c>
      <c r="C34" s="249" t="inlineStr">
        <is>
          <t>Подмости самоходные высотой подъема: 12 м</t>
        </is>
      </c>
      <c r="D34" s="250" t="inlineStr">
        <is>
          <t>маш.час</t>
        </is>
      </c>
      <c r="E34" s="288" t="n">
        <v>0.87017173051519</v>
      </c>
      <c r="F34" s="252" t="n">
        <v>35.3</v>
      </c>
      <c r="G34" s="170">
        <f>ROUND(E34*F34,2)</f>
        <v/>
      </c>
      <c r="H34" s="253">
        <f>G34/$G$76</f>
        <v/>
      </c>
      <c r="I34" s="170">
        <f>ROUND(F34*'Прил. 10'!$D$12,2)</f>
        <v/>
      </c>
      <c r="J34" s="170">
        <f>ROUND(I34*E34,2)</f>
        <v/>
      </c>
    </row>
    <row r="35" hidden="1" outlineLevel="1" ht="25.5" customFormat="1" customHeight="1" s="204">
      <c r="A35" s="250" t="n">
        <v>17</v>
      </c>
      <c r="B35" s="177" t="inlineStr">
        <is>
          <t>91.06.06-042</t>
        </is>
      </c>
      <c r="C35" s="249" t="inlineStr">
        <is>
          <t>Подъемники гидравлические высотой подъема: 10 м</t>
        </is>
      </c>
      <c r="D35" s="250" t="inlineStr">
        <is>
          <t>маш.час</t>
        </is>
      </c>
      <c r="E35" s="288" t="n">
        <v>1.0014266842801</v>
      </c>
      <c r="F35" s="252" t="n">
        <v>29.6</v>
      </c>
      <c r="G35" s="170">
        <f>ROUND(E35*F35,2)</f>
        <v/>
      </c>
      <c r="H35" s="253">
        <f>G35/$G$76</f>
        <v/>
      </c>
      <c r="I35" s="170">
        <f>ROUND(F35*'Прил. 10'!$D$12,2)</f>
        <v/>
      </c>
      <c r="J35" s="170">
        <f>ROUND(I35*E35,2)</f>
        <v/>
      </c>
    </row>
    <row r="36" hidden="1" outlineLevel="1" ht="14.25" customFormat="1" customHeight="1" s="204">
      <c r="A36" s="250" t="n">
        <v>18</v>
      </c>
      <c r="B36" s="177" t="inlineStr">
        <is>
          <t>91.05.01-017</t>
        </is>
      </c>
      <c r="C36" s="249" t="inlineStr">
        <is>
          <t>Краны башенные, грузоподъемность 8 т</t>
        </is>
      </c>
      <c r="D36" s="250" t="inlineStr">
        <is>
          <t>маш.час</t>
        </is>
      </c>
      <c r="E36" s="288" t="n">
        <v>0.33299867899604</v>
      </c>
      <c r="F36" s="252" t="n">
        <v>86.40000000000001</v>
      </c>
      <c r="G36" s="170">
        <f>ROUND(E36*F36,2)</f>
        <v/>
      </c>
      <c r="H36" s="253">
        <f>G36/$G$76</f>
        <v/>
      </c>
      <c r="I36" s="170">
        <f>ROUND(F36*'Прил. 10'!$D$12,2)</f>
        <v/>
      </c>
      <c r="J36" s="170">
        <f>ROUND(I36*E36,2)</f>
        <v/>
      </c>
    </row>
    <row r="37" hidden="1" outlineLevel="1" ht="25.5" customFormat="1" customHeight="1" s="204">
      <c r="A37" s="250" t="n">
        <v>19</v>
      </c>
      <c r="B37" s="177" t="inlineStr">
        <is>
          <t>91.17.04-171</t>
        </is>
      </c>
      <c r="C37" s="249" t="inlineStr">
        <is>
          <t>Преобразователи сварочные номинальным сварочным током 315-500 А</t>
        </is>
      </c>
      <c r="D37" s="250" t="inlineStr">
        <is>
          <t>маш.час</t>
        </is>
      </c>
      <c r="E37" s="288" t="n">
        <v>2.1146631439894</v>
      </c>
      <c r="F37" s="252" t="n">
        <v>12.31</v>
      </c>
      <c r="G37" s="170">
        <f>ROUND(E37*F37,2)</f>
        <v/>
      </c>
      <c r="H37" s="253">
        <f>G37/$G$76</f>
        <v/>
      </c>
      <c r="I37" s="170">
        <f>ROUND(F37*'Прил. 10'!$D$12,2)</f>
        <v/>
      </c>
      <c r="J37" s="170">
        <f>ROUND(I37*E37,2)</f>
        <v/>
      </c>
    </row>
    <row r="38" hidden="1" outlineLevel="1" ht="25.5" customFormat="1" customHeight="1" s="204">
      <c r="A38" s="250" t="n">
        <v>20</v>
      </c>
      <c r="B38" s="177" t="inlineStr">
        <is>
          <t>91.17.04-233</t>
        </is>
      </c>
      <c r="C38" s="249" t="inlineStr">
        <is>
          <t>Установки для сварки: ручной дуговой (постоянного тока)</t>
        </is>
      </c>
      <c r="D38" s="250" t="inlineStr">
        <is>
          <t>маш.час</t>
        </is>
      </c>
      <c r="E38" s="288" t="n">
        <v>2.4792602377807</v>
      </c>
      <c r="F38" s="252" t="n">
        <v>8.1</v>
      </c>
      <c r="G38" s="170">
        <f>ROUND(E38*F38,2)</f>
        <v/>
      </c>
      <c r="H38" s="253">
        <f>G38/$G$76</f>
        <v/>
      </c>
      <c r="I38" s="170">
        <f>ROUND(F38*'Прил. 10'!$D$12,2)</f>
        <v/>
      </c>
      <c r="J38" s="170">
        <f>ROUND(I38*E38,2)</f>
        <v/>
      </c>
    </row>
    <row r="39" hidden="1" outlineLevel="1" ht="25.5" customFormat="1" customHeight="1" s="204">
      <c r="A39" s="250" t="n">
        <v>21</v>
      </c>
      <c r="B39" s="177" t="inlineStr">
        <is>
          <t>91.15.03-014</t>
        </is>
      </c>
      <c r="C39" s="249" t="inlineStr">
        <is>
          <t>Тракторы на пневмоколесном ходу, мощность 59 кВт (80 л.с.)</t>
        </is>
      </c>
      <c r="D39" s="250" t="inlineStr">
        <is>
          <t>маш.час</t>
        </is>
      </c>
      <c r="E39" s="288" t="n">
        <v>0.22848084544254</v>
      </c>
      <c r="F39" s="252" t="n">
        <v>74.61</v>
      </c>
      <c r="G39" s="170">
        <f>ROUND(E39*F39,2)</f>
        <v/>
      </c>
      <c r="H39" s="253">
        <f>G39/$G$76</f>
        <v/>
      </c>
      <c r="I39" s="170">
        <f>ROUND(F39*'Прил. 10'!$D$12,2)</f>
        <v/>
      </c>
      <c r="J39" s="170">
        <f>ROUND(I39*E39,2)</f>
        <v/>
      </c>
    </row>
    <row r="40" hidden="1" outlineLevel="1" ht="14.25" customFormat="1" customHeight="1" s="204">
      <c r="A40" s="250" t="n">
        <v>22</v>
      </c>
      <c r="B40" s="177" t="inlineStr">
        <is>
          <t>91.08.04-021</t>
        </is>
      </c>
      <c r="C40" s="249" t="inlineStr">
        <is>
          <t>Котлы битумные: передвижные 400 л</t>
        </is>
      </c>
      <c r="D40" s="250" t="inlineStr">
        <is>
          <t>маш.час</t>
        </is>
      </c>
      <c r="E40" s="288" t="n">
        <v>0.56634081902246</v>
      </c>
      <c r="F40" s="252" t="n">
        <v>30</v>
      </c>
      <c r="G40" s="170">
        <f>ROUND(E40*F40,2)</f>
        <v/>
      </c>
      <c r="H40" s="253">
        <f>G40/$G$76</f>
        <v/>
      </c>
      <c r="I40" s="170">
        <f>ROUND(F40*'Прил. 10'!$D$12,2)</f>
        <v/>
      </c>
      <c r="J40" s="170">
        <f>ROUND(I40*E40,2)</f>
        <v/>
      </c>
    </row>
    <row r="41" hidden="1" outlineLevel="1" ht="14.25" customFormat="1" customHeight="1" s="204">
      <c r="A41" s="250" t="n">
        <v>23</v>
      </c>
      <c r="B41" s="177" t="inlineStr">
        <is>
          <t>91.21.22-438</t>
        </is>
      </c>
      <c r="C41" s="249" t="inlineStr">
        <is>
          <t>Установка: передвижная цеолитовая</t>
        </is>
      </c>
      <c r="D41" s="250" t="inlineStr">
        <is>
          <t>маш.час</t>
        </is>
      </c>
      <c r="E41" s="288" t="n">
        <v>0.36459709379128</v>
      </c>
      <c r="F41" s="252" t="n">
        <v>38.65</v>
      </c>
      <c r="G41" s="170">
        <f>ROUND(E41*F41,2)</f>
        <v/>
      </c>
      <c r="H41" s="253">
        <f>G41/$G$76</f>
        <v/>
      </c>
      <c r="I41" s="170">
        <f>ROUND(F41*'Прил. 10'!$D$12,2)</f>
        <v/>
      </c>
      <c r="J41" s="170">
        <f>ROUND(I41*E41,2)</f>
        <v/>
      </c>
    </row>
    <row r="42" hidden="1" outlineLevel="1" ht="25.5" customFormat="1" customHeight="1" s="204">
      <c r="A42" s="250" t="n">
        <v>24</v>
      </c>
      <c r="B42" s="177" t="inlineStr">
        <is>
          <t>91.06.01-003</t>
        </is>
      </c>
      <c r="C42" s="249" t="inlineStr">
        <is>
          <t>Домкраты гидравлические, грузоподъемность 63-100 т</t>
        </is>
      </c>
      <c r="D42" s="250" t="inlineStr">
        <is>
          <t>маш.час</t>
        </is>
      </c>
      <c r="E42" s="288" t="n">
        <v>12.78034346103</v>
      </c>
      <c r="F42" s="252" t="n">
        <v>0.9</v>
      </c>
      <c r="G42" s="170">
        <f>ROUND(E42*F42,2)</f>
        <v/>
      </c>
      <c r="H42" s="253">
        <f>G42/$G$76</f>
        <v/>
      </c>
      <c r="I42" s="170">
        <f>ROUND(F42*'Прил. 10'!$D$12,2)</f>
        <v/>
      </c>
      <c r="J42" s="170">
        <f>ROUND(I42*E42,2)</f>
        <v/>
      </c>
    </row>
    <row r="43" hidden="1" outlineLevel="1" ht="25.5" customFormat="1" customHeight="1" s="204">
      <c r="A43" s="250" t="n">
        <v>25</v>
      </c>
      <c r="B43" s="177" t="inlineStr">
        <is>
          <t>91.08.09-023</t>
        </is>
      </c>
      <c r="C43" s="249" t="inlineStr">
        <is>
          <t>Трамбовки пневматические при работе от: передвижных компрессорных станций</t>
        </is>
      </c>
      <c r="D43" s="250" t="inlineStr">
        <is>
          <t>маш.час</t>
        </is>
      </c>
      <c r="E43" s="288" t="n">
        <v>20.896274768824</v>
      </c>
      <c r="F43" s="252" t="n">
        <v>0.55</v>
      </c>
      <c r="G43" s="170">
        <f>ROUND(E43*F43,2)</f>
        <v/>
      </c>
      <c r="H43" s="253">
        <f>G43/$G$76</f>
        <v/>
      </c>
      <c r="I43" s="170">
        <f>ROUND(F43*'Прил. 10'!$D$12,2)</f>
        <v/>
      </c>
      <c r="J43" s="170">
        <f>ROUND(I43*E43,2)</f>
        <v/>
      </c>
    </row>
    <row r="44" hidden="1" outlineLevel="1" ht="14.25" customFormat="1" customHeight="1" s="204">
      <c r="A44" s="250" t="n">
        <v>26</v>
      </c>
      <c r="B44" s="177" t="inlineStr">
        <is>
          <t>91.01.01-035</t>
        </is>
      </c>
      <c r="C44" s="249" t="inlineStr">
        <is>
          <t>Бульдозеры, мощность 79 кВт (108 л.с.)</t>
        </is>
      </c>
      <c r="D44" s="250" t="inlineStr">
        <is>
          <t>маш.час</t>
        </is>
      </c>
      <c r="E44" s="288" t="n">
        <v>0.13125495376486</v>
      </c>
      <c r="F44" s="252" t="n">
        <v>79.06999999999999</v>
      </c>
      <c r="G44" s="170">
        <f>ROUND(E44*F44,2)</f>
        <v/>
      </c>
      <c r="H44" s="253">
        <f>G44/$G$76</f>
        <v/>
      </c>
      <c r="I44" s="170">
        <f>ROUND(F44*'Прил. 10'!$D$12,2)</f>
        <v/>
      </c>
      <c r="J44" s="170">
        <f>ROUND(I44*E44,2)</f>
        <v/>
      </c>
    </row>
    <row r="45" hidden="1" outlineLevel="1" ht="25.5" customFormat="1" customHeight="1" s="204">
      <c r="A45" s="250" t="n">
        <v>27</v>
      </c>
      <c r="B45" s="177" t="inlineStr">
        <is>
          <t>91.17.04-011</t>
        </is>
      </c>
      <c r="C45" s="249" t="inlineStr">
        <is>
          <t>Автоматы сварочные номинальным сварочным током 450-1250 А</t>
        </is>
      </c>
      <c r="D45" s="250" t="inlineStr">
        <is>
          <t>маш.час</t>
        </is>
      </c>
      <c r="E45" s="288" t="n">
        <v>0.25278731836196</v>
      </c>
      <c r="F45" s="252" t="n">
        <v>39.49</v>
      </c>
      <c r="G45" s="170">
        <f>ROUND(E45*F45,2)</f>
        <v/>
      </c>
      <c r="H45" s="253">
        <f>G45/$G$76</f>
        <v/>
      </c>
      <c r="I45" s="170">
        <f>ROUND(F45*'Прил. 10'!$D$12,2)</f>
        <v/>
      </c>
      <c r="J45" s="170">
        <f>ROUND(I45*E45,2)</f>
        <v/>
      </c>
    </row>
    <row r="46" hidden="1" outlineLevel="1" ht="14.25" customFormat="1" customHeight="1" s="204">
      <c r="A46" s="250" t="n">
        <v>28</v>
      </c>
      <c r="B46" s="177" t="inlineStr">
        <is>
          <t>91.06.05-011</t>
        </is>
      </c>
      <c r="C46" s="249" t="inlineStr">
        <is>
          <t>Погрузчик, грузоподъемность 5 т</t>
        </is>
      </c>
      <c r="D46" s="250" t="inlineStr">
        <is>
          <t>маш.час</t>
        </is>
      </c>
      <c r="E46" s="288" t="n">
        <v>0.10937912813738</v>
      </c>
      <c r="F46" s="252" t="n">
        <v>89.98999999999999</v>
      </c>
      <c r="G46" s="170">
        <f>ROUND(E46*F46,2)</f>
        <v/>
      </c>
      <c r="H46" s="253">
        <f>G46/$G$76</f>
        <v/>
      </c>
      <c r="I46" s="170">
        <f>ROUND(F46*'Прил. 10'!$D$12,2)</f>
        <v/>
      </c>
      <c r="J46" s="170">
        <f>ROUND(I46*E46,2)</f>
        <v/>
      </c>
    </row>
    <row r="47" hidden="1" outlineLevel="1" ht="38.25" customFormat="1" customHeight="1" s="204">
      <c r="A47" s="250" t="n">
        <v>29</v>
      </c>
      <c r="B47" s="177" t="inlineStr">
        <is>
          <t>91.21.01-012</t>
        </is>
      </c>
      <c r="C47" s="249" t="inlineStr">
        <is>
          <t>Агрегаты окрасочные высокого давления для окраски поверхностей конструкций, мощность 1 кВт</t>
        </is>
      </c>
      <c r="D47" s="250" t="inlineStr">
        <is>
          <t>маш.час</t>
        </is>
      </c>
      <c r="E47" s="288" t="n">
        <v>1.2396301188904</v>
      </c>
      <c r="F47" s="252" t="n">
        <v>6.82</v>
      </c>
      <c r="G47" s="170">
        <f>ROUND(E47*F47,2)</f>
        <v/>
      </c>
      <c r="H47" s="253">
        <f>G47/$G$76</f>
        <v/>
      </c>
      <c r="I47" s="170">
        <f>ROUND(F47*'Прил. 10'!$D$12,2)</f>
        <v/>
      </c>
      <c r="J47" s="170">
        <f>ROUND(I47*E47,2)</f>
        <v/>
      </c>
    </row>
    <row r="48" hidden="1" outlineLevel="1" ht="25.5" customFormat="1" customHeight="1" s="204">
      <c r="A48" s="250" t="n">
        <v>30</v>
      </c>
      <c r="B48" s="177" t="inlineStr">
        <is>
          <t>91.19.10-031</t>
        </is>
      </c>
      <c r="C48" s="249" t="inlineStr">
        <is>
          <t>Станция насосная для привода гидродомкратов</t>
        </is>
      </c>
      <c r="D48" s="250" t="inlineStr">
        <is>
          <t>маш.час</t>
        </is>
      </c>
      <c r="E48" s="288" t="n">
        <v>3.1015059445178</v>
      </c>
      <c r="F48" s="252" t="n">
        <v>1.82</v>
      </c>
      <c r="G48" s="170">
        <f>ROUND(E48*F48,2)</f>
        <v/>
      </c>
      <c r="H48" s="253">
        <f>G48/$G$76</f>
        <v/>
      </c>
      <c r="I48" s="170">
        <f>ROUND(F48*'Прил. 10'!$D$12,2)</f>
        <v/>
      </c>
      <c r="J48" s="170">
        <f>ROUND(I48*E48,2)</f>
        <v/>
      </c>
    </row>
    <row r="49" hidden="1" outlineLevel="1" ht="51" customFormat="1" customHeight="1" s="204">
      <c r="A49" s="250" t="n">
        <v>31</v>
      </c>
      <c r="B49" s="177" t="inlineStr">
        <is>
          <t>91.10.09-011</t>
        </is>
      </c>
      <c r="C49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0" t="inlineStr">
        <is>
          <t>маш.час</t>
        </is>
      </c>
      <c r="E49" s="288" t="n">
        <v>0.16771466314399</v>
      </c>
      <c r="F49" s="252" t="n">
        <v>29.67</v>
      </c>
      <c r="G49" s="170">
        <f>ROUND(E49*F49,2)</f>
        <v/>
      </c>
      <c r="H49" s="253">
        <f>G49/$G$76</f>
        <v/>
      </c>
      <c r="I49" s="170">
        <f>ROUND(F49*'Прил. 10'!$D$12,2)</f>
        <v/>
      </c>
      <c r="J49" s="170">
        <f>ROUND(I49*E49,2)</f>
        <v/>
      </c>
    </row>
    <row r="50" hidden="1" outlineLevel="1" ht="14.25" customFormat="1" customHeight="1" s="204">
      <c r="A50" s="250" t="n">
        <v>32</v>
      </c>
      <c r="B50" s="177" t="inlineStr">
        <is>
          <t>91.21.18-051</t>
        </is>
      </c>
      <c r="C50" s="249" t="inlineStr">
        <is>
          <t>Шкаф сушильный</t>
        </is>
      </c>
      <c r="D50" s="250" t="inlineStr">
        <is>
          <t>маш.час</t>
        </is>
      </c>
      <c r="E50" s="288" t="n">
        <v>1.6917305151915</v>
      </c>
      <c r="F50" s="252" t="n">
        <v>2.67</v>
      </c>
      <c r="G50" s="170">
        <f>ROUND(E50*F50,2)</f>
        <v/>
      </c>
      <c r="H50" s="253">
        <f>G50/$G$76</f>
        <v/>
      </c>
      <c r="I50" s="170">
        <f>ROUND(F50*'Прил. 10'!$D$12,2)</f>
        <v/>
      </c>
      <c r="J50" s="170">
        <f>ROUND(I50*E50,2)</f>
        <v/>
      </c>
    </row>
    <row r="51" hidden="1" outlineLevel="1" ht="25.5" customFormat="1" customHeight="1" s="204">
      <c r="A51" s="250" t="n">
        <v>33</v>
      </c>
      <c r="B51" s="177" t="inlineStr">
        <is>
          <t>91.21.10-002</t>
        </is>
      </c>
      <c r="C51" s="249" t="inlineStr">
        <is>
          <t>Молотки отбойные пневматические при работе от передвижных компрессоров</t>
        </is>
      </c>
      <c r="D51" s="250" t="inlineStr">
        <is>
          <t>маш.час</t>
        </is>
      </c>
      <c r="E51" s="288" t="n">
        <v>3.7456274768824</v>
      </c>
      <c r="F51" s="252" t="n">
        <v>1.2</v>
      </c>
      <c r="G51" s="170">
        <f>ROUND(E51*F51,2)</f>
        <v/>
      </c>
      <c r="H51" s="253">
        <f>G51/$G$76</f>
        <v/>
      </c>
      <c r="I51" s="170">
        <f>ROUND(F51*'Прил. 10'!$D$12,2)</f>
        <v/>
      </c>
      <c r="J51" s="170">
        <f>ROUND(I51*E51,2)</f>
        <v/>
      </c>
    </row>
    <row r="52" hidden="1" outlineLevel="1" ht="14.25" customFormat="1" customHeight="1" s="204">
      <c r="A52" s="250" t="n">
        <v>34</v>
      </c>
      <c r="B52" s="177" t="inlineStr">
        <is>
          <t>91.07.08-024</t>
        </is>
      </c>
      <c r="C52" s="249" t="inlineStr">
        <is>
          <t>Растворосмесители передвижные: 65 л</t>
        </is>
      </c>
      <c r="D52" s="250" t="inlineStr">
        <is>
          <t>маш.час</t>
        </is>
      </c>
      <c r="E52" s="288" t="n">
        <v>0.20417437252312</v>
      </c>
      <c r="F52" s="252" t="n">
        <v>12.39</v>
      </c>
      <c r="G52" s="170">
        <f>ROUND(E52*F52,2)</f>
        <v/>
      </c>
      <c r="H52" s="253">
        <f>G52/$G$76</f>
        <v/>
      </c>
      <c r="I52" s="170">
        <f>ROUND(F52*'Прил. 10'!$D$12,2)</f>
        <v/>
      </c>
      <c r="J52" s="170">
        <f>ROUND(I52*E52,2)</f>
        <v/>
      </c>
    </row>
    <row r="53" hidden="1" outlineLevel="1" ht="38.25" customFormat="1" customHeight="1" s="204">
      <c r="A53" s="250" t="n">
        <v>35</v>
      </c>
      <c r="B53" s="177" t="inlineStr">
        <is>
          <t>91.17.04-036</t>
        </is>
      </c>
      <c r="C53" s="249" t="inlineStr">
        <is>
          <t>Агрегаты сварочные передвижные номинальным сварочным током 250-400 А: с дизельным двигателем</t>
        </is>
      </c>
      <c r="D53" s="250" t="inlineStr">
        <is>
          <t>маш.час</t>
        </is>
      </c>
      <c r="E53" s="288" t="n">
        <v>0.13125495376486</v>
      </c>
      <c r="F53" s="252" t="n">
        <v>14</v>
      </c>
      <c r="G53" s="170">
        <f>ROUND(E53*F53,2)</f>
        <v/>
      </c>
      <c r="H53" s="253">
        <f>G53/$G$76</f>
        <v/>
      </c>
      <c r="I53" s="170">
        <f>ROUND(F53*'Прил. 10'!$D$12,2)</f>
        <v/>
      </c>
      <c r="J53" s="170">
        <f>ROUND(I53*E53,2)</f>
        <v/>
      </c>
    </row>
    <row r="54" hidden="1" outlineLevel="1" ht="25.5" customFormat="1" customHeight="1" s="204">
      <c r="A54" s="250" t="n">
        <v>36</v>
      </c>
      <c r="B54" s="177" t="inlineStr">
        <is>
          <t>91.08.03-016</t>
        </is>
      </c>
      <c r="C54" s="249" t="inlineStr">
        <is>
          <t>Катки дорожные самоходные гладкие, масса 8 т</t>
        </is>
      </c>
      <c r="D54" s="250" t="inlineStr">
        <is>
          <t>маш.час</t>
        </is>
      </c>
      <c r="E54" s="288" t="n">
        <v>0.024306472919419</v>
      </c>
      <c r="F54" s="252" t="n">
        <v>75</v>
      </c>
      <c r="G54" s="170">
        <f>ROUND(E54*F54,2)</f>
        <v/>
      </c>
      <c r="H54" s="253">
        <f>G54/$G$76</f>
        <v/>
      </c>
      <c r="I54" s="170">
        <f>ROUND(F54*'Прил. 10'!$D$12,2)</f>
        <v/>
      </c>
      <c r="J54" s="170">
        <f>ROUND(I54*E54,2)</f>
        <v/>
      </c>
    </row>
    <row r="55" hidden="1" outlineLevel="1" ht="25.5" customFormat="1" customHeight="1" s="204">
      <c r="A55" s="250" t="n">
        <v>37</v>
      </c>
      <c r="B55" s="177" t="inlineStr">
        <is>
          <t>91.06.03-062</t>
        </is>
      </c>
      <c r="C55" s="249" t="inlineStr">
        <is>
          <t>Лебедки электрические тяговым усилием: до 31,39 кН (3,2 т)</t>
        </is>
      </c>
      <c r="D55" s="250" t="inlineStr">
        <is>
          <t>маш.час</t>
        </is>
      </c>
      <c r="E55" s="288" t="n">
        <v>0.22361955085865</v>
      </c>
      <c r="F55" s="252" t="n">
        <v>6.9</v>
      </c>
      <c r="G55" s="170">
        <f>ROUND(E55*F55,2)</f>
        <v/>
      </c>
      <c r="H55" s="253">
        <f>G55/$G$76</f>
        <v/>
      </c>
      <c r="I55" s="170">
        <f>ROUND(F55*'Прил. 10'!$D$12,2)</f>
        <v/>
      </c>
      <c r="J55" s="170">
        <f>ROUND(I55*E55,2)</f>
        <v/>
      </c>
    </row>
    <row r="56" hidden="1" outlineLevel="1" ht="14.25" customFormat="1" customHeight="1" s="204">
      <c r="A56" s="250" t="n">
        <v>38</v>
      </c>
      <c r="B56" s="177" t="inlineStr">
        <is>
          <t>91.05.02-005</t>
        </is>
      </c>
      <c r="C56" s="249" t="inlineStr">
        <is>
          <t>Краны козловые, грузоподъемность 32 т</t>
        </is>
      </c>
      <c r="D56" s="250" t="inlineStr">
        <is>
          <t>маш.час</t>
        </is>
      </c>
      <c r="E56" s="288" t="n">
        <v>0.012153236459709</v>
      </c>
      <c r="F56" s="252" t="n">
        <v>120.24</v>
      </c>
      <c r="G56" s="170">
        <f>ROUND(E56*F56,2)</f>
        <v/>
      </c>
      <c r="H56" s="253">
        <f>G56/$G$76</f>
        <v/>
      </c>
      <c r="I56" s="170">
        <f>ROUND(F56*'Прил. 10'!$D$12,2)</f>
        <v/>
      </c>
      <c r="J56" s="170">
        <f>ROUND(I56*E56,2)</f>
        <v/>
      </c>
    </row>
    <row r="57" hidden="1" outlineLevel="1" ht="14.25" customFormat="1" customHeight="1" s="204">
      <c r="A57" s="250" t="n">
        <v>39</v>
      </c>
      <c r="B57" s="177" t="inlineStr">
        <is>
          <t>91.17.04-042</t>
        </is>
      </c>
      <c r="C57" s="249" t="inlineStr">
        <is>
          <t>Аппарат для газовой сварки и резки</t>
        </is>
      </c>
      <c r="D57" s="250" t="inlineStr">
        <is>
          <t>маш.час</t>
        </is>
      </c>
      <c r="E57" s="288" t="n">
        <v>1.0257331571995</v>
      </c>
      <c r="F57" s="252" t="n">
        <v>1.2</v>
      </c>
      <c r="G57" s="170">
        <f>ROUND(E57*F57,2)</f>
        <v/>
      </c>
      <c r="H57" s="253">
        <f>G57/$G$76</f>
        <v/>
      </c>
      <c r="I57" s="170">
        <f>ROUND(F57*'Прил. 10'!$D$12,2)</f>
        <v/>
      </c>
      <c r="J57" s="170">
        <f>ROUND(I57*E57,2)</f>
        <v/>
      </c>
    </row>
    <row r="58" hidden="1" outlineLevel="1" ht="14.25" customFormat="1" customHeight="1" s="204">
      <c r="A58" s="250" t="n">
        <v>40</v>
      </c>
      <c r="B58" s="177" t="inlineStr">
        <is>
          <t>91.13.01-038</t>
        </is>
      </c>
      <c r="C58" s="249" t="inlineStr">
        <is>
          <t>Машины поливомоечные 6000 л</t>
        </is>
      </c>
      <c r="D58" s="250" t="inlineStr">
        <is>
          <t>маш.час</t>
        </is>
      </c>
      <c r="E58" s="288" t="n">
        <v>0.0097225891677675</v>
      </c>
      <c r="F58" s="252" t="n">
        <v>110</v>
      </c>
      <c r="G58" s="170">
        <f>ROUND(E58*F58,2)</f>
        <v/>
      </c>
      <c r="H58" s="253">
        <f>G58/$G$76</f>
        <v/>
      </c>
      <c r="I58" s="170">
        <f>ROUND(F58*'Прил. 10'!$D$12,2)</f>
        <v/>
      </c>
      <c r="J58" s="170">
        <f>ROUND(I58*E58,2)</f>
        <v/>
      </c>
    </row>
    <row r="59" hidden="1" outlineLevel="1" ht="25.5" customFormat="1" customHeight="1" s="204">
      <c r="A59" s="250" t="n">
        <v>41</v>
      </c>
      <c r="B59" s="177" t="inlineStr">
        <is>
          <t>91.08.09-001</t>
        </is>
      </c>
      <c r="C59" s="249" t="inlineStr">
        <is>
          <t>Виброплита с двигателем внутреннего сгорания</t>
        </is>
      </c>
      <c r="D59" s="250" t="inlineStr">
        <is>
          <t>маш.час</t>
        </is>
      </c>
      <c r="E59" s="288" t="n">
        <v>0.014583883751651</v>
      </c>
      <c r="F59" s="252" t="n">
        <v>60</v>
      </c>
      <c r="G59" s="170">
        <f>ROUND(E59*F59,2)</f>
        <v/>
      </c>
      <c r="H59" s="253">
        <f>G59/$G$76</f>
        <v/>
      </c>
      <c r="I59" s="170">
        <f>ROUND(F59*'Прил. 10'!$D$12,2)</f>
        <v/>
      </c>
      <c r="J59" s="170">
        <f>ROUND(I59*E59,2)</f>
        <v/>
      </c>
    </row>
    <row r="60" hidden="1" outlineLevel="1" ht="25.5" customFormat="1" customHeight="1" s="204">
      <c r="A60" s="250" t="n">
        <v>42</v>
      </c>
      <c r="B60" s="177" t="inlineStr">
        <is>
          <t>91.03.19-092</t>
        </is>
      </c>
      <c r="C60" s="249" t="inlineStr">
        <is>
          <t>Сболчиватели пневматические (без сжатого воздуха)</t>
        </is>
      </c>
      <c r="D60" s="250" t="inlineStr">
        <is>
          <t>маш.час</t>
        </is>
      </c>
      <c r="E60" s="288" t="n">
        <v>0.33542932628798</v>
      </c>
      <c r="F60" s="252" t="n">
        <v>2.19</v>
      </c>
      <c r="G60" s="170">
        <f>ROUND(E60*F60,2)</f>
        <v/>
      </c>
      <c r="H60" s="253">
        <f>G60/$G$76</f>
        <v/>
      </c>
      <c r="I60" s="170">
        <f>ROUND(F60*'Прил. 10'!$D$12,2)</f>
        <v/>
      </c>
      <c r="J60" s="170">
        <f>ROUND(I60*E60,2)</f>
        <v/>
      </c>
    </row>
    <row r="61" hidden="1" outlineLevel="1" ht="25.5" customFormat="1" customHeight="1" s="204">
      <c r="A61" s="250" t="n">
        <v>43</v>
      </c>
      <c r="B61" s="177" t="inlineStr">
        <is>
          <t>91.06.03-052</t>
        </is>
      </c>
      <c r="C61" s="249" t="inlineStr">
        <is>
          <t>Лебедки тракторные тяговым усилием 78,48 кН (8 т)</t>
        </is>
      </c>
      <c r="D61" s="250" t="inlineStr">
        <is>
          <t>маш.час</t>
        </is>
      </c>
      <c r="E61" s="288" t="n">
        <v>0.07048877146631501</v>
      </c>
      <c r="F61" s="252" t="n">
        <v>9.210000000000001</v>
      </c>
      <c r="G61" s="170">
        <f>ROUND(E61*F61,2)</f>
        <v/>
      </c>
      <c r="H61" s="253">
        <f>G61/$G$76</f>
        <v/>
      </c>
      <c r="I61" s="170">
        <f>ROUND(F61*'Прил. 10'!$D$12,2)</f>
        <v/>
      </c>
      <c r="J61" s="170">
        <f>ROUND(I61*E61,2)</f>
        <v/>
      </c>
    </row>
    <row r="62" hidden="1" outlineLevel="1" ht="38.25" customFormat="1" customHeight="1" s="204">
      <c r="A62" s="250" t="n">
        <v>44</v>
      </c>
      <c r="B62" s="177" t="inlineStr">
        <is>
          <t>91.06.06-048</t>
        </is>
      </c>
      <c r="C62" s="249" t="inlineStr">
        <is>
          <t>Подъемники одномачтовые, грузоподъемность до 500 кг, высота подъема 45 м</t>
        </is>
      </c>
      <c r="D62" s="250" t="inlineStr">
        <is>
          <t>маш.час</t>
        </is>
      </c>
      <c r="E62" s="288" t="n">
        <v>0.019445178335535</v>
      </c>
      <c r="F62" s="252" t="n">
        <v>31.26</v>
      </c>
      <c r="G62" s="170">
        <f>ROUND(E62*F62,2)</f>
        <v/>
      </c>
      <c r="H62" s="253">
        <f>G62/$G$76</f>
        <v/>
      </c>
      <c r="I62" s="170">
        <f>ROUND(F62*'Прил. 10'!$D$12,2)</f>
        <v/>
      </c>
      <c r="J62" s="170">
        <f>ROUND(I62*E62,2)</f>
        <v/>
      </c>
    </row>
    <row r="63" hidden="1" outlineLevel="1" ht="25.5" customFormat="1" customHeight="1" s="204">
      <c r="A63" s="250" t="n">
        <v>45</v>
      </c>
      <c r="B63" s="177" t="inlineStr">
        <is>
          <t>91.16.01-002</t>
        </is>
      </c>
      <c r="C63" s="249" t="inlineStr">
        <is>
          <t>Электростанции передвижные, мощность 4 кВт</t>
        </is>
      </c>
      <c r="D63" s="250" t="inlineStr">
        <is>
          <t>маш.час</t>
        </is>
      </c>
      <c r="E63" s="288" t="n">
        <v>0.021875825627477</v>
      </c>
      <c r="F63" s="252" t="n">
        <v>27.11</v>
      </c>
      <c r="G63" s="170">
        <f>ROUND(E63*F63,2)</f>
        <v/>
      </c>
      <c r="H63" s="253">
        <f>G63/$G$76</f>
        <v/>
      </c>
      <c r="I63" s="170">
        <f>ROUND(F63*'Прил. 10'!$D$12,2)</f>
        <v/>
      </c>
      <c r="J63" s="170">
        <f>ROUND(I63*E63,2)</f>
        <v/>
      </c>
    </row>
    <row r="64" hidden="1" outlineLevel="1" ht="14.25" customFormat="1" customHeight="1" s="204">
      <c r="A64" s="250" t="n">
        <v>46</v>
      </c>
      <c r="B64" s="177" t="inlineStr">
        <is>
          <t>91.21.22-421</t>
        </is>
      </c>
      <c r="C64" s="249" t="inlineStr">
        <is>
          <t>Термос 100 л</t>
        </is>
      </c>
      <c r="D64" s="250" t="inlineStr">
        <is>
          <t>маш.час</t>
        </is>
      </c>
      <c r="E64" s="288" t="n">
        <v>0.15313077939234</v>
      </c>
      <c r="F64" s="252" t="n">
        <v>2.7</v>
      </c>
      <c r="G64" s="170">
        <f>ROUND(E64*F64,2)</f>
        <v/>
      </c>
      <c r="H64" s="253">
        <f>G64/$G$76</f>
        <v/>
      </c>
      <c r="I64" s="170">
        <f>ROUND(F64*'Прил. 10'!$D$12,2)</f>
        <v/>
      </c>
      <c r="J64" s="170">
        <f>ROUND(I64*E64,2)</f>
        <v/>
      </c>
    </row>
    <row r="65" hidden="1" outlineLevel="1" ht="14.25" customFormat="1" customHeight="1" s="204">
      <c r="A65" s="250" t="n">
        <v>47</v>
      </c>
      <c r="B65" s="177" t="inlineStr">
        <is>
          <t>91.07.04-002</t>
        </is>
      </c>
      <c r="C65" s="249" t="inlineStr">
        <is>
          <t>Вибратор поверхностный</t>
        </is>
      </c>
      <c r="D65" s="250" t="inlineStr">
        <is>
          <t>маш.час</t>
        </is>
      </c>
      <c r="E65" s="288" t="n">
        <v>0.80211360634082</v>
      </c>
      <c r="F65" s="252" t="n">
        <v>0.5</v>
      </c>
      <c r="G65" s="170">
        <f>ROUND(E65*F65,2)</f>
        <v/>
      </c>
      <c r="H65" s="253">
        <f>G65/$G$76</f>
        <v/>
      </c>
      <c r="I65" s="170">
        <f>ROUND(F65*'Прил. 10'!$D$12,2)</f>
        <v/>
      </c>
      <c r="J65" s="170">
        <f>ROUND(I65*E65,2)</f>
        <v/>
      </c>
    </row>
    <row r="66" hidden="1" outlineLevel="1" ht="14.25" customFormat="1" customHeight="1" s="204">
      <c r="A66" s="250" t="n">
        <v>48</v>
      </c>
      <c r="B66" s="177" t="inlineStr">
        <is>
          <t>91.07.08-011</t>
        </is>
      </c>
      <c r="C66" s="249" t="inlineStr">
        <is>
          <t>Глиномешалки, 4 м3</t>
        </is>
      </c>
      <c r="D66" s="250" t="inlineStr">
        <is>
          <t>маш.час</t>
        </is>
      </c>
      <c r="E66" s="288" t="n">
        <v>0.014583883751651</v>
      </c>
      <c r="F66" s="252" t="n">
        <v>26.5</v>
      </c>
      <c r="G66" s="170">
        <f>ROUND(E66*F66,2)</f>
        <v/>
      </c>
      <c r="H66" s="253">
        <f>G66/$G$76</f>
        <v/>
      </c>
      <c r="I66" s="170">
        <f>ROUND(F66*'Прил. 10'!$D$12,2)</f>
        <v/>
      </c>
      <c r="J66" s="170">
        <f>ROUND(I66*E66,2)</f>
        <v/>
      </c>
    </row>
    <row r="67" hidden="1" outlineLevel="1" ht="14.25" customFormat="1" customHeight="1" s="204">
      <c r="A67" s="250" t="n">
        <v>49</v>
      </c>
      <c r="B67" s="177" t="inlineStr">
        <is>
          <t>91.08.09-025</t>
        </is>
      </c>
      <c r="C67" s="249" t="inlineStr">
        <is>
          <t>Трамбовки электрические</t>
        </is>
      </c>
      <c r="D67" s="250" t="inlineStr">
        <is>
          <t>маш.час</t>
        </is>
      </c>
      <c r="E67" s="288" t="n">
        <v>0.046182298546896</v>
      </c>
      <c r="F67" s="252" t="n">
        <v>6.7</v>
      </c>
      <c r="G67" s="170">
        <f>ROUND(E67*F67,2)</f>
        <v/>
      </c>
      <c r="H67" s="253">
        <f>G67/$G$76</f>
        <v/>
      </c>
      <c r="I67" s="170">
        <f>ROUND(F67*'Прил. 10'!$D$12,2)</f>
        <v/>
      </c>
      <c r="J67" s="170">
        <f>ROUND(I67*E67,2)</f>
        <v/>
      </c>
    </row>
    <row r="68" hidden="1" outlineLevel="1" ht="25.5" customFormat="1" customHeight="1" s="204">
      <c r="A68" s="250" t="n">
        <v>50</v>
      </c>
      <c r="B68" s="177" t="inlineStr">
        <is>
          <t>91.17.02-101</t>
        </is>
      </c>
      <c r="C68" s="249" t="inlineStr">
        <is>
          <t>Узлы вакуумные испытательные для контроля герметичности шва</t>
        </is>
      </c>
      <c r="D68" s="250" t="inlineStr">
        <is>
          <t>маш.час</t>
        </is>
      </c>
      <c r="E68" s="288" t="n">
        <v>0.024306472919419</v>
      </c>
      <c r="F68" s="252" t="n">
        <v>12.24</v>
      </c>
      <c r="G68" s="170">
        <f>ROUND(E68*F68,2)</f>
        <v/>
      </c>
      <c r="H68" s="253">
        <f>G68/$G$76</f>
        <v/>
      </c>
      <c r="I68" s="170">
        <f>ROUND(F68*'Прил. 10'!$D$12,2)</f>
        <v/>
      </c>
      <c r="J68" s="170">
        <f>ROUND(I68*E68,2)</f>
        <v/>
      </c>
    </row>
    <row r="69" hidden="1" outlineLevel="1" ht="25.5" customFormat="1" customHeight="1" s="204">
      <c r="A69" s="250" t="n">
        <v>51</v>
      </c>
      <c r="B69" s="177" t="inlineStr">
        <is>
          <t>91.14.03-001</t>
        </is>
      </c>
      <c r="C69" s="249" t="inlineStr">
        <is>
          <t>Автомобиль-самосвал, грузоподъемность: до 7 т</t>
        </is>
      </c>
      <c r="D69" s="250" t="inlineStr">
        <is>
          <t>маш.час</t>
        </is>
      </c>
      <c r="E69" s="288" t="n">
        <v>0.0024306472919419</v>
      </c>
      <c r="F69" s="252" t="n">
        <v>89.54000000000001</v>
      </c>
      <c r="G69" s="170">
        <f>ROUND(E69*F69,2)</f>
        <v/>
      </c>
      <c r="H69" s="253">
        <f>G69/$G$76</f>
        <v/>
      </c>
      <c r="I69" s="170">
        <f>ROUND(F69*'Прил. 10'!$D$12,2)</f>
        <v/>
      </c>
      <c r="J69" s="170">
        <f>ROUND(I69*E69,2)</f>
        <v/>
      </c>
    </row>
    <row r="70" hidden="1" outlineLevel="1" ht="25.5" customFormat="1" customHeight="1" s="204">
      <c r="A70" s="250" t="n">
        <v>52</v>
      </c>
      <c r="B70" s="177" t="inlineStr">
        <is>
          <t>91.14.02-002</t>
        </is>
      </c>
      <c r="C70" s="249" t="inlineStr">
        <is>
          <t>Автомобили бортовые, грузоподъемность: до 8 т</t>
        </is>
      </c>
      <c r="D70" s="250" t="inlineStr">
        <is>
          <t>маш.час</t>
        </is>
      </c>
      <c r="E70" s="288" t="n">
        <v>0.0024306472919419</v>
      </c>
      <c r="F70" s="252" t="n">
        <v>85.84</v>
      </c>
      <c r="G70" s="170">
        <f>ROUND(E70*F70,2)</f>
        <v/>
      </c>
      <c r="H70" s="253">
        <f>G70/$G$76</f>
        <v/>
      </c>
      <c r="I70" s="170">
        <f>ROUND(F70*'Прил. 10'!$D$12,2)</f>
        <v/>
      </c>
      <c r="J70" s="170">
        <f>ROUND(I70*E70,2)</f>
        <v/>
      </c>
    </row>
    <row r="71" hidden="1" outlineLevel="1" ht="25.5" customFormat="1" customHeight="1" s="204">
      <c r="A71" s="250" t="n">
        <v>53</v>
      </c>
      <c r="B71" s="177" t="inlineStr">
        <is>
          <t>91.06.03-047</t>
        </is>
      </c>
      <c r="C71" s="249" t="inlineStr">
        <is>
          <t>Лебедки ручные и рычажные тяговым усилием: 31,39 кН (3,2 т)</t>
        </is>
      </c>
      <c r="D71" s="250" t="inlineStr">
        <is>
          <t>маш.час</t>
        </is>
      </c>
      <c r="E71" s="288" t="n">
        <v>0.029167767503303</v>
      </c>
      <c r="F71" s="252" t="n">
        <v>3.12</v>
      </c>
      <c r="G71" s="170">
        <f>ROUND(E71*F71,2)</f>
        <v/>
      </c>
      <c r="H71" s="253">
        <f>G71/$G$76</f>
        <v/>
      </c>
      <c r="I71" s="170">
        <f>ROUND(F71*'Прил. 10'!$D$12,2)</f>
        <v/>
      </c>
      <c r="J71" s="170">
        <f>ROUND(I71*E71,2)</f>
        <v/>
      </c>
    </row>
    <row r="72" hidden="1" outlineLevel="1" ht="14.25" customFormat="1" customHeight="1" s="204">
      <c r="A72" s="250" t="n">
        <v>54</v>
      </c>
      <c r="B72" s="177" t="inlineStr">
        <is>
          <t>91.21.16-001</t>
        </is>
      </c>
      <c r="C72" s="249" t="inlineStr">
        <is>
          <t>Пресс-ножницы комбинированные</t>
        </is>
      </c>
      <c r="D72" s="250" t="inlineStr">
        <is>
          <t>маш.час</t>
        </is>
      </c>
      <c r="E72" s="288" t="n">
        <v>0.0048612945838838</v>
      </c>
      <c r="F72" s="252" t="n">
        <v>15.4</v>
      </c>
      <c r="G72" s="170">
        <f>ROUND(E72*F72,2)</f>
        <v/>
      </c>
      <c r="H72" s="253">
        <f>G72/$G$76</f>
        <v/>
      </c>
      <c r="I72" s="170">
        <f>ROUND(F72*'Прил. 10'!$D$12,2)</f>
        <v/>
      </c>
      <c r="J72" s="170">
        <f>ROUND(I72*E72,2)</f>
        <v/>
      </c>
    </row>
    <row r="73" hidden="1" outlineLevel="1" ht="14.25" customFormat="1" customHeight="1" s="204">
      <c r="A73" s="250" t="n">
        <v>55</v>
      </c>
      <c r="B73" s="177" t="inlineStr">
        <is>
          <t>91.21.19-031</t>
        </is>
      </c>
      <c r="C73" s="249" t="inlineStr">
        <is>
          <t>Станок: сверлильный</t>
        </is>
      </c>
      <c r="D73" s="250" t="inlineStr">
        <is>
          <t>маш.час</t>
        </is>
      </c>
      <c r="E73" s="288" t="n">
        <v>0.014583883751651</v>
      </c>
      <c r="F73" s="252" t="n">
        <v>2.36</v>
      </c>
      <c r="G73" s="170">
        <f>ROUND(E73*F73,2)</f>
        <v/>
      </c>
      <c r="H73" s="253">
        <f>G73/$G$76</f>
        <v/>
      </c>
      <c r="I73" s="170">
        <f>ROUND(F73*'Прил. 10'!$D$12,2)</f>
        <v/>
      </c>
      <c r="J73" s="170">
        <f>ROUND(I73*E73,2)</f>
        <v/>
      </c>
    </row>
    <row r="74" hidden="1" outlineLevel="1" ht="25.5" customFormat="1" customHeight="1" s="204">
      <c r="A74" s="250" t="n">
        <v>56</v>
      </c>
      <c r="B74" s="177" t="inlineStr">
        <is>
          <t>91.06.03-060</t>
        </is>
      </c>
      <c r="C74" s="249" t="inlineStr">
        <is>
          <t>Лебедки электрические тяговым усилием: до 5,79 кН (0,59 т)</t>
        </is>
      </c>
      <c r="D74" s="250" t="inlineStr">
        <is>
          <t>маш.час</t>
        </is>
      </c>
      <c r="E74" s="288" t="n">
        <v>0.014583883751651</v>
      </c>
      <c r="F74" s="252" t="n">
        <v>1.7</v>
      </c>
      <c r="G74" s="170">
        <f>ROUND(E74*F74,2)</f>
        <v/>
      </c>
      <c r="H74" s="253">
        <f>G74/$G$76</f>
        <v/>
      </c>
      <c r="I74" s="170">
        <f>ROUND(F74*'Прил. 10'!$D$12,2)</f>
        <v/>
      </c>
      <c r="J74" s="170">
        <f>ROUND(I74*E74,2)</f>
        <v/>
      </c>
    </row>
    <row r="75" collapsed="1" ht="14.25" customFormat="1" customHeight="1" s="204">
      <c r="A75" s="250" t="n"/>
      <c r="B75" s="250" t="n"/>
      <c r="C75" s="249" t="inlineStr">
        <is>
          <t>Итого прочие машины и механизмы</t>
        </is>
      </c>
      <c r="D75" s="250" t="n"/>
      <c r="E75" s="251" t="n"/>
      <c r="F75" s="170" t="n"/>
      <c r="G75" s="61">
        <f>SUM(G29:G74)</f>
        <v/>
      </c>
      <c r="H75" s="253">
        <f>G75/G76</f>
        <v/>
      </c>
      <c r="I75" s="170" t="n"/>
      <c r="J75" s="61">
        <f>SUM(J29:J74)</f>
        <v/>
      </c>
    </row>
    <row r="76" ht="25.5" customFormat="1" customHeight="1" s="204">
      <c r="A76" s="250" t="n"/>
      <c r="B76" s="250" t="n"/>
      <c r="C76" s="254" t="inlineStr">
        <is>
          <t>Итого по разделу «Машины и механизмы»</t>
        </is>
      </c>
      <c r="D76" s="250" t="n"/>
      <c r="E76" s="251" t="n"/>
      <c r="F76" s="170" t="n"/>
      <c r="G76" s="170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4">
      <c r="A77" s="250" t="n"/>
      <c r="B77" s="254" t="inlineStr">
        <is>
          <t>Оборудование</t>
        </is>
      </c>
      <c r="C77" s="281" t="n"/>
      <c r="D77" s="281" t="n"/>
      <c r="E77" s="281" t="n"/>
      <c r="F77" s="281" t="n"/>
      <c r="G77" s="281" t="n"/>
      <c r="H77" s="282" t="n"/>
      <c r="I77" s="60" t="n"/>
      <c r="J77" s="60" t="n"/>
    </row>
    <row r="78">
      <c r="A78" s="250" t="n"/>
      <c r="B78" s="249" t="inlineStr">
        <is>
          <t>Основное оборудование</t>
        </is>
      </c>
      <c r="C78" s="281" t="n"/>
      <c r="D78" s="281" t="n"/>
      <c r="E78" s="281" t="n"/>
      <c r="F78" s="281" t="n"/>
      <c r="G78" s="281" t="n"/>
      <c r="H78" s="282" t="n"/>
      <c r="I78" s="60" t="n"/>
      <c r="J78" s="60" t="n"/>
      <c r="L78" s="204" t="n"/>
    </row>
    <row r="79" ht="38.25" customHeight="1" s="197">
      <c r="A79" s="250" t="n">
        <v>57</v>
      </c>
      <c r="B79" s="177" t="inlineStr">
        <is>
          <t>БЦ.8_1.18</t>
        </is>
      </c>
      <c r="C79" s="249" t="inlineStr">
        <is>
          <t>Трансформатор малошумный энергоэффективный, двухобмоточный масляный 10 кВ, 250 кВА</t>
        </is>
      </c>
      <c r="D79" s="250" t="inlineStr">
        <is>
          <t>шт.</t>
        </is>
      </c>
      <c r="E79" s="292" t="n">
        <v>2</v>
      </c>
      <c r="F79" s="170">
        <f>ROUND(I79/'Прил. 10'!D14,2)</f>
        <v/>
      </c>
      <c r="G79" s="170">
        <f>ROUND(E79*F79,2)</f>
        <v/>
      </c>
      <c r="H79" s="253">
        <f>G79/$G$83</f>
        <v/>
      </c>
      <c r="I79" s="170" t="n">
        <v>403993.64</v>
      </c>
      <c r="J79" s="170">
        <f>ROUND(I79*E79,2)</f>
        <v/>
      </c>
      <c r="K79" s="204" t="n"/>
      <c r="L79" s="204" t="n"/>
      <c r="M79" s="204" t="n"/>
      <c r="N79" s="204" t="n"/>
    </row>
    <row r="80">
      <c r="A80" s="250" t="n"/>
      <c r="B80" s="250" t="n"/>
      <c r="C80" s="249" t="inlineStr">
        <is>
          <t>Итого основное оборудование</t>
        </is>
      </c>
      <c r="D80" s="250" t="n"/>
      <c r="E80" s="292" t="n"/>
      <c r="F80" s="252" t="n"/>
      <c r="G80" s="170">
        <f>G79</f>
        <v/>
      </c>
      <c r="H80" s="255">
        <f>H79</f>
        <v/>
      </c>
      <c r="I80" s="61" t="n"/>
      <c r="J80" s="170">
        <f>J79</f>
        <v/>
      </c>
      <c r="L80" s="204" t="n"/>
    </row>
    <row r="81">
      <c r="A81" s="271" t="n"/>
      <c r="B81" s="250" t="n"/>
      <c r="C81" s="249" t="inlineStr">
        <is>
          <t>Итого прочее оборудование</t>
        </is>
      </c>
      <c r="D81" s="250" t="n"/>
      <c r="E81" s="288" t="n"/>
      <c r="F81" s="252" t="n"/>
      <c r="G81" s="170" t="n">
        <v>0</v>
      </c>
      <c r="H81" s="253">
        <f>G81/$G$83</f>
        <v/>
      </c>
      <c r="I81" s="143" t="n"/>
      <c r="J81" s="142" t="n">
        <v>0</v>
      </c>
      <c r="L81" s="204" t="n"/>
    </row>
    <row r="82">
      <c r="A82" s="271" t="n"/>
      <c r="B82" s="271" t="n"/>
      <c r="C82" s="139" t="inlineStr">
        <is>
          <t>Итого по разделу «Оборудование»</t>
        </is>
      </c>
      <c r="D82" s="271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4" t="n"/>
    </row>
    <row r="83" ht="25.5" customHeight="1" s="197">
      <c r="A83" s="250" t="n"/>
      <c r="B83" s="250" t="n"/>
      <c r="C83" s="249" t="inlineStr">
        <is>
          <t>в том числе технологическое оборудование</t>
        </is>
      </c>
      <c r="D83" s="250" t="n"/>
      <c r="E83" s="288" t="n"/>
      <c r="F83" s="252" t="n"/>
      <c r="G83" s="170">
        <f>'Прил.6 Расчет ОБ'!G13</f>
        <v/>
      </c>
      <c r="H83" s="253" t="n"/>
      <c r="I83" s="170" t="n"/>
      <c r="J83" s="170">
        <f>J82</f>
        <v/>
      </c>
      <c r="L83" s="204" t="n"/>
    </row>
    <row r="84" ht="14.25" customFormat="1" customHeight="1" s="204">
      <c r="A84" s="250" t="n"/>
      <c r="B84" s="254" t="inlineStr">
        <is>
          <t>Материалы</t>
        </is>
      </c>
      <c r="C84" s="281" t="n"/>
      <c r="D84" s="281" t="n"/>
      <c r="E84" s="281" t="n"/>
      <c r="F84" s="281" t="n"/>
      <c r="G84" s="281" t="n"/>
      <c r="H84" s="282" t="n"/>
      <c r="I84" s="60" t="n"/>
      <c r="J84" s="60" t="n"/>
    </row>
    <row r="85" ht="14.25" customFormat="1" customHeight="1" s="204">
      <c r="A85" s="250" t="n"/>
      <c r="B85" s="249" t="inlineStr">
        <is>
          <t>Основные материалы</t>
        </is>
      </c>
      <c r="C85" s="281" t="n"/>
      <c r="D85" s="281" t="n"/>
      <c r="E85" s="281" t="n"/>
      <c r="F85" s="281" t="n"/>
      <c r="G85" s="281" t="n"/>
      <c r="H85" s="282" t="n"/>
      <c r="I85" s="60" t="n"/>
      <c r="J85" s="60" t="n"/>
    </row>
    <row r="86" ht="38.25" customFormat="1" customHeight="1" s="204">
      <c r="A86" s="250" t="n">
        <v>58</v>
      </c>
      <c r="B86" s="177" t="inlineStr">
        <is>
          <t>07.2.07.04-0014</t>
        </is>
      </c>
      <c r="C86" s="249" t="inlineStr">
        <is>
          <t>Конструкции сварные индивидуальные прочие, масса сборочной единицы от 0,1 до 0,5 т</t>
        </is>
      </c>
      <c r="D86" s="250" t="inlineStr">
        <is>
          <t>т</t>
        </is>
      </c>
      <c r="E86" s="288" t="n">
        <v>0.29726816380449</v>
      </c>
      <c r="F86" s="252" t="n">
        <v>10046</v>
      </c>
      <c r="G86" s="170">
        <f>ROUND(E86*F86,2)</f>
        <v/>
      </c>
      <c r="H86" s="253">
        <f>G86/$G$187</f>
        <v/>
      </c>
      <c r="I86" s="175">
        <f>ROUND(F86*'Прил. 10'!$D$13,2)</f>
        <v/>
      </c>
      <c r="J86" s="175">
        <f>ROUND(I86*E86,2)</f>
        <v/>
      </c>
    </row>
    <row r="87" ht="38.25" customFormat="1" customHeight="1" s="204">
      <c r="A87" s="250" t="n">
        <v>59</v>
      </c>
      <c r="B87" s="177" t="inlineStr">
        <is>
          <t>02.3.01.02-0016</t>
        </is>
      </c>
      <c r="C87" s="249" t="inlineStr">
        <is>
          <t>Песок природный для строительных: работ средний с крупностью зерен размером свыше 5 мм-до 5% по массе</t>
        </is>
      </c>
      <c r="D87" s="250" t="inlineStr">
        <is>
          <t>м3</t>
        </is>
      </c>
      <c r="E87" s="288" t="n">
        <v>27.952443857332</v>
      </c>
      <c r="F87" s="252" t="n">
        <v>55.26</v>
      </c>
      <c r="G87" s="170">
        <f>ROUND(E87*F87,2)</f>
        <v/>
      </c>
      <c r="H87" s="253">
        <f>G87/$G$187</f>
        <v/>
      </c>
      <c r="I87" s="175">
        <f>ROUND(F87*'Прил. 10'!$D$13,2)</f>
        <v/>
      </c>
      <c r="J87" s="175">
        <f>ROUND(I87*E87,2)</f>
        <v/>
      </c>
    </row>
    <row r="88" ht="25.5" customFormat="1" customHeight="1" s="204">
      <c r="A88" s="250" t="n">
        <v>60</v>
      </c>
      <c r="B88" s="177" t="inlineStr">
        <is>
          <t>02.2.05.04-1822</t>
        </is>
      </c>
      <c r="C88" s="249" t="inlineStr">
        <is>
          <t>Щебень М 1000, фракция 40-80(70) мм, группа 2</t>
        </is>
      </c>
      <c r="D88" s="250" t="inlineStr">
        <is>
          <t>м3</t>
        </is>
      </c>
      <c r="E88" s="288" t="n">
        <v>7.8996036988111</v>
      </c>
      <c r="F88" s="252" t="n">
        <v>155.94</v>
      </c>
      <c r="G88" s="170">
        <f>ROUND(E88*F88,2)</f>
        <v/>
      </c>
      <c r="H88" s="253">
        <f>G88/$G$187</f>
        <v/>
      </c>
      <c r="I88" s="175">
        <f>ROUND(F88*'Прил. 10'!$D$13,2)</f>
        <v/>
      </c>
      <c r="J88" s="175">
        <f>ROUND(I88*E88,2)</f>
        <v/>
      </c>
    </row>
    <row r="89" ht="38.25" customFormat="1" customHeight="1" s="204">
      <c r="A89" s="250" t="n">
        <v>61</v>
      </c>
      <c r="B89" s="177" t="inlineStr">
        <is>
          <t>05.2.02.01-0037</t>
        </is>
      </c>
      <c r="C89" s="249" t="inlineStr">
        <is>
          <t>Блоки бетонные для стен подвалов полнотелые ФБС9-5-6-Т, бетон B7,5 (М100, объем 0,244 м3, расход арматуры 0,76 кг</t>
        </is>
      </c>
      <c r="D89" s="250" t="inlineStr">
        <is>
          <t>шт</t>
        </is>
      </c>
      <c r="E89" s="288" t="n">
        <v>7.778071334214</v>
      </c>
      <c r="F89" s="252" t="n">
        <v>151.28</v>
      </c>
      <c r="G89" s="170">
        <f>ROUND(E89*F89,2)</f>
        <v/>
      </c>
      <c r="H89" s="253">
        <f>G89/$G$187</f>
        <v/>
      </c>
      <c r="I89" s="175">
        <f>ROUND(F89*'Прил. 10'!$D$13,2)</f>
        <v/>
      </c>
      <c r="J89" s="175">
        <f>ROUND(I89*E89,2)</f>
        <v/>
      </c>
    </row>
    <row r="90" ht="51" customFormat="1" customHeight="1" s="204">
      <c r="A90" s="250" t="n">
        <v>62</v>
      </c>
      <c r="B90" s="177" t="inlineStr">
        <is>
          <t>05.2.02.01-0051</t>
        </is>
      </c>
      <c r="C90" s="249" t="inlineStr">
        <is>
          <t>Блоки бетонные для стен подвалов полнотелые ФБС24-3-6-Т, бетон B7,5 (М100, объем 0,406 м3, расход арматуры 0,97 кг</t>
        </is>
      </c>
      <c r="D90" s="250" t="inlineStr">
        <is>
          <t>шт</t>
        </is>
      </c>
      <c r="E90" s="288" t="n">
        <v>3.889035667107</v>
      </c>
      <c r="F90" s="252" t="n">
        <v>243.6</v>
      </c>
      <c r="G90" s="170">
        <f>ROUND(E90*F90,2)</f>
        <v/>
      </c>
      <c r="H90" s="253">
        <f>G90/$G$187</f>
        <v/>
      </c>
      <c r="I90" s="175">
        <f>ROUND(F90*'Прил. 10'!$D$13,2)</f>
        <v/>
      </c>
      <c r="J90" s="175">
        <f>ROUND(I90*E90,2)</f>
        <v/>
      </c>
    </row>
    <row r="91" ht="14.25" customFormat="1" customHeight="1" s="204">
      <c r="A91" s="250" t="n">
        <v>63</v>
      </c>
      <c r="B91" s="177" t="inlineStr">
        <is>
          <t>07.5.01.02-0021</t>
        </is>
      </c>
      <c r="C91" s="249" t="inlineStr">
        <is>
          <t>Лазы круглые</t>
        </is>
      </c>
      <c r="D91" s="250" t="inlineStr">
        <is>
          <t>т</t>
        </is>
      </c>
      <c r="E91" s="288" t="n">
        <v>0.044966974900925</v>
      </c>
      <c r="F91" s="252" t="n">
        <v>13189.34</v>
      </c>
      <c r="G91" s="170">
        <f>ROUND(E91*F91,2)</f>
        <v/>
      </c>
      <c r="H91" s="253">
        <f>G91/$G$187</f>
        <v/>
      </c>
      <c r="I91" s="175">
        <f>ROUND(F91*'Прил. 10'!$D$13,2)</f>
        <v/>
      </c>
      <c r="J91" s="175">
        <f>ROUND(I91*E91,2)</f>
        <v/>
      </c>
    </row>
    <row r="92" ht="38.25" customFormat="1" customHeight="1" s="204">
      <c r="A92" s="250" t="n">
        <v>64</v>
      </c>
      <c r="B92" s="177" t="inlineStr">
        <is>
          <t>14.4.04.11-0005</t>
        </is>
      </c>
      <c r="C92" s="249" t="inlineStr">
        <is>
          <t>Эмаль двухкомпонентная из сополимера винилхлорида, модифицированного эпоксидной смолой</t>
        </is>
      </c>
      <c r="D92" s="250" t="inlineStr">
        <is>
          <t>т</t>
        </is>
      </c>
      <c r="E92" s="288" t="n">
        <v>0.01171571994716</v>
      </c>
      <c r="F92" s="252" t="n">
        <v>48307</v>
      </c>
      <c r="G92" s="170">
        <f>ROUND(E92*F92,2)</f>
        <v/>
      </c>
      <c r="H92" s="253">
        <f>G92/$G$187</f>
        <v/>
      </c>
      <c r="I92" s="175">
        <f>ROUND(F92*'Прил. 10'!$D$13,2)</f>
        <v/>
      </c>
      <c r="J92" s="175">
        <f>ROUND(I92*E92,2)</f>
        <v/>
      </c>
    </row>
    <row r="93" ht="25.5" customFormat="1" customHeight="1" s="204">
      <c r="A93" s="250" t="n">
        <v>65</v>
      </c>
      <c r="B93" s="177" t="inlineStr">
        <is>
          <t>23.1.02.06-0112</t>
        </is>
      </c>
      <c r="C93" s="249" t="inlineStr">
        <is>
          <t>Хомуты для крепления кронштейнов, оцинкованные</t>
        </is>
      </c>
      <c r="D93" s="250" t="inlineStr">
        <is>
          <t>т</t>
        </is>
      </c>
      <c r="E93" s="288" t="n">
        <v>0.025278731836196</v>
      </c>
      <c r="F93" s="252" t="n">
        <v>20008.68</v>
      </c>
      <c r="G93" s="170">
        <f>ROUND(E93*F93,2)</f>
        <v/>
      </c>
      <c r="H93" s="253">
        <f>G93/$G$187</f>
        <v/>
      </c>
      <c r="I93" s="175">
        <f>ROUND(F93*'Прил. 10'!$D$13,2)</f>
        <v/>
      </c>
      <c r="J93" s="175">
        <f>ROUND(I93*E93,2)</f>
        <v/>
      </c>
    </row>
    <row r="94" ht="14.25" customFormat="1" customHeight="1" s="204">
      <c r="A94" s="250" t="n">
        <v>66</v>
      </c>
      <c r="B94" s="177" t="inlineStr">
        <is>
          <t>08.1.02.06-0043</t>
        </is>
      </c>
      <c r="C94" s="249" t="inlineStr">
        <is>
          <t>Люк чугунный тяжелый</t>
        </is>
      </c>
      <c r="D94" s="250" t="inlineStr">
        <is>
          <t>шт</t>
        </is>
      </c>
      <c r="E94" s="288" t="n">
        <v>0.72919418758256</v>
      </c>
      <c r="F94" s="252" t="n">
        <v>569.52</v>
      </c>
      <c r="G94" s="170">
        <f>ROUND(E94*F94,2)</f>
        <v/>
      </c>
      <c r="H94" s="253">
        <f>G94/$G$187</f>
        <v/>
      </c>
      <c r="I94" s="175">
        <f>ROUND(F94*'Прил. 10'!$D$13,2)</f>
        <v/>
      </c>
      <c r="J94" s="175">
        <f>ROUND(I94*E94,2)</f>
        <v/>
      </c>
    </row>
    <row r="95" ht="25.5" customFormat="1" customHeight="1" s="204">
      <c r="A95" s="250" t="n">
        <v>67</v>
      </c>
      <c r="B95" s="177" t="inlineStr">
        <is>
          <t>05.1.01.13-0043</t>
        </is>
      </c>
      <c r="C95" s="249" t="inlineStr">
        <is>
          <t>Плита железобетонная покрытий, перекрытий и днищ</t>
        </is>
      </c>
      <c r="D95" s="250" t="inlineStr">
        <is>
          <t>м3</t>
        </is>
      </c>
      <c r="E95" s="288" t="n">
        <v>0.29605284015852</v>
      </c>
      <c r="F95" s="252" t="n">
        <v>1382.9</v>
      </c>
      <c r="G95" s="170">
        <f>ROUND(E95*F95,2)</f>
        <v/>
      </c>
      <c r="H95" s="253">
        <f>G95/$G$187</f>
        <v/>
      </c>
      <c r="I95" s="175">
        <f>ROUND(F95*'Прил. 10'!$D$13,2)</f>
        <v/>
      </c>
      <c r="J95" s="175">
        <f>ROUND(I95*E95,2)</f>
        <v/>
      </c>
    </row>
    <row r="96" ht="14.25" customFormat="1" customHeight="1" s="204">
      <c r="A96" s="250" t="n">
        <v>68</v>
      </c>
      <c r="B96" s="177" t="inlineStr">
        <is>
          <t>22.2.02.07-0003</t>
        </is>
      </c>
      <c r="C96" s="249" t="inlineStr">
        <is>
          <t>Конструкции стальные порталов ОРУ</t>
        </is>
      </c>
      <c r="D96" s="250" t="inlineStr">
        <is>
          <t>т</t>
        </is>
      </c>
      <c r="E96" s="288" t="n">
        <v>0.031841479524439</v>
      </c>
      <c r="F96" s="252" t="n">
        <v>12500</v>
      </c>
      <c r="G96" s="170">
        <f>ROUND(E96*F96,2)</f>
        <v/>
      </c>
      <c r="H96" s="253">
        <f>G96/$G$187</f>
        <v/>
      </c>
      <c r="I96" s="175">
        <f>ROUND(F96*'Прил. 10'!$D$13,2)</f>
        <v/>
      </c>
      <c r="J96" s="175">
        <f>ROUND(I96*E96,2)</f>
        <v/>
      </c>
    </row>
    <row r="97" ht="25.5" customFormat="1" customHeight="1" s="204">
      <c r="A97" s="250" t="n">
        <v>69</v>
      </c>
      <c r="B97" s="177" t="inlineStr">
        <is>
          <t>04.1.02.05-0006</t>
        </is>
      </c>
      <c r="C97" s="249" t="inlineStr">
        <is>
          <t>Смеси бетонные тяжелого бетона (БСТ), класс В15 (М200)</t>
        </is>
      </c>
      <c r="D97" s="250" t="inlineStr">
        <is>
          <t>м3</t>
        </is>
      </c>
      <c r="E97" s="288" t="n">
        <v>0.62589167767503</v>
      </c>
      <c r="F97" s="252" t="n">
        <v>592.76</v>
      </c>
      <c r="G97" s="170">
        <f>ROUND(E97*F97,2)</f>
        <v/>
      </c>
      <c r="H97" s="253">
        <f>G97/$G$187</f>
        <v/>
      </c>
      <c r="I97" s="175">
        <f>ROUND(F97*'Прил. 10'!$D$13,2)</f>
        <v/>
      </c>
      <c r="J97" s="175">
        <f>ROUND(I97*E97,2)</f>
        <v/>
      </c>
    </row>
    <row r="98" ht="38.25" customFormat="1" customHeight="1" s="204">
      <c r="A98" s="250" t="n">
        <v>70</v>
      </c>
      <c r="B98" s="177" t="inlineStr">
        <is>
          <t>08.4.03.03-0029</t>
        </is>
      </c>
      <c r="C98" s="249" t="inlineStr">
        <is>
          <t>Сталь арматурная, горячекатаная, периодического профиля, класс А-III, диаметр 6 мм</t>
        </is>
      </c>
      <c r="D98" s="250" t="inlineStr">
        <is>
          <t>т</t>
        </is>
      </c>
      <c r="E98" s="288" t="n">
        <v>0.038525759577279</v>
      </c>
      <c r="F98" s="252" t="n">
        <v>8213.719999999999</v>
      </c>
      <c r="G98" s="170">
        <f>ROUND(E98*F98,2)</f>
        <v/>
      </c>
      <c r="H98" s="253">
        <f>G98/$G$187</f>
        <v/>
      </c>
      <c r="I98" s="175">
        <f>ROUND(F98*'Прил. 10'!$D$13,2)</f>
        <v/>
      </c>
      <c r="J98" s="175">
        <f>ROUND(I98*E98,2)</f>
        <v/>
      </c>
    </row>
    <row r="99" ht="25.5" customFormat="1" customHeight="1" s="204">
      <c r="A99" s="250" t="n">
        <v>71</v>
      </c>
      <c r="B99" s="177" t="inlineStr">
        <is>
          <t>07.2.07.04-0007</t>
        </is>
      </c>
      <c r="C99" s="249" t="inlineStr">
        <is>
          <t>Конструкции стальные индивидуальные решетчатые сварные, масса до 0,1 т</t>
        </is>
      </c>
      <c r="D99" s="250" t="inlineStr">
        <is>
          <t>т</t>
        </is>
      </c>
      <c r="E99" s="288" t="n">
        <v>0.023723117569353</v>
      </c>
      <c r="F99" s="252" t="n">
        <v>11500</v>
      </c>
      <c r="G99" s="170">
        <f>ROUND(E99*F99,2)</f>
        <v/>
      </c>
      <c r="H99" s="253">
        <f>G99/$G$187</f>
        <v/>
      </c>
      <c r="I99" s="175">
        <f>ROUND(F99*'Прил. 10'!$D$13,2)</f>
        <v/>
      </c>
      <c r="J99" s="175">
        <f>ROUND(I99*E99,2)</f>
        <v/>
      </c>
    </row>
    <row r="100" ht="25.5" customFormat="1" customHeight="1" s="204">
      <c r="A100" s="250" t="n">
        <v>72</v>
      </c>
      <c r="B100" s="177" t="inlineStr">
        <is>
          <t>25.1.01.04-0031</t>
        </is>
      </c>
      <c r="C100" s="249" t="inlineStr">
        <is>
          <t>Шпалы непропитанные для железных дорог, тип I</t>
        </is>
      </c>
      <c r="D100" s="250" t="inlineStr">
        <is>
          <t>шт</t>
        </is>
      </c>
      <c r="E100" s="288" t="n">
        <v>1.0111492734478</v>
      </c>
      <c r="F100" s="252" t="n">
        <v>266.67</v>
      </c>
      <c r="G100" s="170">
        <f>ROUND(E100*F100,2)</f>
        <v/>
      </c>
      <c r="H100" s="253">
        <f>G100/$G$187</f>
        <v/>
      </c>
      <c r="I100" s="175">
        <f>ROUND(F100*'Прил. 10'!$D$13,2)</f>
        <v/>
      </c>
      <c r="J100" s="175">
        <f>ROUND(I100*E100,2)</f>
        <v/>
      </c>
    </row>
    <row r="101" ht="38.25" customFormat="1" customHeight="1" s="204">
      <c r="A101" s="250" t="n">
        <v>73</v>
      </c>
      <c r="B101" s="177" t="inlineStr">
        <is>
          <t>05.2.02.01-0035</t>
        </is>
      </c>
      <c r="C101" s="249" t="inlineStr">
        <is>
          <t>Блоки бетонные для стен подвалов полнотелые ФБС9-3-6-Т, бетон B7,5 (М100, объем 0,146 м3, расход арматуры 0,76 кг</t>
        </is>
      </c>
      <c r="D101" s="250" t="inlineStr">
        <is>
          <t>шт</t>
        </is>
      </c>
      <c r="E101" s="288" t="n">
        <v>2.9167767503303</v>
      </c>
      <c r="F101" s="252" t="n">
        <v>90.53</v>
      </c>
      <c r="G101" s="170">
        <f>ROUND(E101*F101,2)</f>
        <v/>
      </c>
      <c r="H101" s="253">
        <f>G101/$G$187</f>
        <v/>
      </c>
      <c r="I101" s="175">
        <f>ROUND(F101*'Прил. 10'!$D$13,2)</f>
        <v/>
      </c>
      <c r="J101" s="175">
        <f>ROUND(I101*E101,2)</f>
        <v/>
      </c>
    </row>
    <row r="102" ht="38.25" customFormat="1" customHeight="1" s="204">
      <c r="A102" s="250" t="n">
        <v>74</v>
      </c>
      <c r="B102" s="177" t="inlineStr">
        <is>
          <t>25.1.01.04-0012</t>
        </is>
      </c>
      <c r="C102" s="249" t="inlineStr">
        <is>
          <t>Шпалы из древесины хвойных пород для колеи 600 мм, непропитанные, длина 1200 мм, тип II</t>
        </is>
      </c>
      <c r="D102" s="250" t="inlineStr">
        <is>
          <t>шт</t>
        </is>
      </c>
      <c r="E102" s="288" t="n">
        <v>4.8612945838838</v>
      </c>
      <c r="F102" s="252" t="n">
        <v>42.6</v>
      </c>
      <c r="G102" s="170">
        <f>ROUND(E102*F102,2)</f>
        <v/>
      </c>
      <c r="H102" s="253">
        <f>G102/$G$187</f>
        <v/>
      </c>
      <c r="I102" s="175">
        <f>ROUND(F102*'Прил. 10'!$D$13,2)</f>
        <v/>
      </c>
      <c r="J102" s="175">
        <f>ROUND(I102*E102,2)</f>
        <v/>
      </c>
    </row>
    <row r="103" ht="14.25" customFormat="1" customHeight="1" s="204">
      <c r="A103" s="250" t="n">
        <v>75</v>
      </c>
      <c r="B103" s="177" t="inlineStr">
        <is>
          <t>12.1.02.01-0011</t>
        </is>
      </c>
      <c r="C103" s="249" t="inlineStr">
        <is>
          <t>Гидроизол ГИ-Г</t>
        </is>
      </c>
      <c r="D103" s="250" t="inlineStr">
        <is>
          <t>м2</t>
        </is>
      </c>
      <c r="E103" s="288" t="n">
        <v>23.275878467635</v>
      </c>
      <c r="F103" s="252" t="n">
        <v>8.6</v>
      </c>
      <c r="G103" s="170">
        <f>ROUND(E103*F103,2)</f>
        <v/>
      </c>
      <c r="H103" s="253">
        <f>G103/$G$187</f>
        <v/>
      </c>
      <c r="I103" s="175">
        <f>ROUND(F103*'Прил. 10'!$D$13,2)</f>
        <v/>
      </c>
      <c r="J103" s="175">
        <f>ROUND(I103*E103,2)</f>
        <v/>
      </c>
    </row>
    <row r="104" ht="14.25" customFormat="1" customHeight="1" s="204">
      <c r="A104" s="250" t="n"/>
      <c r="B104" s="177" t="n"/>
      <c r="C104" s="249" t="inlineStr">
        <is>
          <t>Итого основные материалы</t>
        </is>
      </c>
      <c r="D104" s="250" t="n"/>
      <c r="E104" s="288" t="n"/>
      <c r="F104" s="277" t="n"/>
      <c r="G104" s="170">
        <f>SUM(G86:G103)</f>
        <v/>
      </c>
      <c r="H104" s="253">
        <f>G104/$G$187</f>
        <v/>
      </c>
      <c r="I104" s="176" t="n"/>
      <c r="J104" s="170">
        <f>SUM(J86:J103)</f>
        <v/>
      </c>
    </row>
    <row r="105" hidden="1" outlineLevel="1" ht="14.25" customFormat="1" customHeight="1" s="204">
      <c r="A105" s="250" t="n">
        <v>76</v>
      </c>
      <c r="B105" s="177" t="inlineStr">
        <is>
          <t>08.1.02.06-0041</t>
        </is>
      </c>
      <c r="C105" s="249" t="inlineStr">
        <is>
          <t>Люки чугунные: легкие</t>
        </is>
      </c>
      <c r="D105" s="250" t="inlineStr">
        <is>
          <t>шт</t>
        </is>
      </c>
      <c r="E105" s="288" t="n">
        <v>0.48612945838838</v>
      </c>
      <c r="F105" s="252" t="n">
        <v>375</v>
      </c>
      <c r="G105" s="170">
        <f>ROUND(E105*F105,2)</f>
        <v/>
      </c>
      <c r="H105" s="253">
        <f>G105/$G$187</f>
        <v/>
      </c>
      <c r="I105" s="175">
        <f>ROUND(F105*'Прил. 10'!$D$13,2)</f>
        <v/>
      </c>
      <c r="J105" s="175">
        <f>ROUND(I105*E105,2)</f>
        <v/>
      </c>
    </row>
    <row r="106" hidden="1" outlineLevel="1" ht="51" customFormat="1" customHeight="1" s="204">
      <c r="A106" s="250" t="n">
        <v>77</v>
      </c>
      <c r="B106" s="177" t="inlineStr">
        <is>
          <t>07.2.07.12-0020</t>
        </is>
      </c>
      <c r="C106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0" t="inlineStr">
        <is>
          <t>т</t>
        </is>
      </c>
      <c r="E106" s="288" t="n">
        <v>0.020806340819022</v>
      </c>
      <c r="F106" s="252" t="n">
        <v>7712</v>
      </c>
      <c r="G106" s="170">
        <f>ROUND(E106*F106,2)</f>
        <v/>
      </c>
      <c r="H106" s="253">
        <f>G106/$G$187</f>
        <v/>
      </c>
      <c r="I106" s="175">
        <f>ROUND(F106*'Прил. 10'!$D$13,2)</f>
        <v/>
      </c>
      <c r="J106" s="175">
        <f>ROUND(I106*E106,2)</f>
        <v/>
      </c>
    </row>
    <row r="107" hidden="1" outlineLevel="1" ht="25.5" customFormat="1" customHeight="1" s="204">
      <c r="A107" s="250" t="n">
        <v>78</v>
      </c>
      <c r="B107" s="177" t="inlineStr">
        <is>
          <t>04.3.01.09-0014</t>
        </is>
      </c>
      <c r="C107" s="249" t="inlineStr">
        <is>
          <t>Раствор готовый кладочный цементный марки: 100</t>
        </is>
      </c>
      <c r="D107" s="250" t="inlineStr">
        <is>
          <t>м3</t>
        </is>
      </c>
      <c r="E107" s="288" t="n">
        <v>0.26805178335535</v>
      </c>
      <c r="F107" s="252" t="n">
        <v>519.8</v>
      </c>
      <c r="G107" s="170">
        <f>ROUND(E107*F107,2)</f>
        <v/>
      </c>
      <c r="H107" s="253">
        <f>G107/$G$187</f>
        <v/>
      </c>
      <c r="I107" s="175">
        <f>ROUND(F107*'Прил. 10'!$D$13,2)</f>
        <v/>
      </c>
      <c r="J107" s="175">
        <f>ROUND(I107*E107,2)</f>
        <v/>
      </c>
    </row>
    <row r="108" hidden="1" outlineLevel="1" ht="14.25" customFormat="1" customHeight="1" s="204">
      <c r="A108" s="250" t="n">
        <v>79</v>
      </c>
      <c r="B108" s="177" t="inlineStr">
        <is>
          <t>14.4.01.09-0428</t>
        </is>
      </c>
      <c r="C108" s="249" t="inlineStr">
        <is>
          <t>Грунтовка: ЭП-057</t>
        </is>
      </c>
      <c r="D108" s="250" t="inlineStr">
        <is>
          <t>т</t>
        </is>
      </c>
      <c r="E108" s="288" t="n">
        <v>0.0020417437252312</v>
      </c>
      <c r="F108" s="252" t="n">
        <v>67340</v>
      </c>
      <c r="G108" s="170">
        <f>ROUND(E108*F108,2)</f>
        <v/>
      </c>
      <c r="H108" s="253">
        <f>G108/$G$187</f>
        <v/>
      </c>
      <c r="I108" s="175">
        <f>ROUND(F108*'Прил. 10'!$D$13,2)</f>
        <v/>
      </c>
      <c r="J108" s="175">
        <f>ROUND(I108*E108,2)</f>
        <v/>
      </c>
    </row>
    <row r="109" hidden="1" outlineLevel="1" ht="14.25" customFormat="1" customHeight="1" s="204">
      <c r="A109" s="250" t="n">
        <v>80</v>
      </c>
      <c r="B109" s="177" t="inlineStr">
        <is>
          <t>02.1.01.01-0001</t>
        </is>
      </c>
      <c r="C109" s="249" t="inlineStr">
        <is>
          <t>Глина</t>
        </is>
      </c>
      <c r="D109" s="250" t="inlineStr">
        <is>
          <t>м3</t>
        </is>
      </c>
      <c r="E109" s="288" t="n">
        <v>1.2910626155878</v>
      </c>
      <c r="F109" s="252" t="n">
        <v>87.8</v>
      </c>
      <c r="G109" s="170">
        <f>ROUND(E109*F109,2)</f>
        <v/>
      </c>
      <c r="H109" s="253">
        <f>G109/$G$187</f>
        <v/>
      </c>
      <c r="I109" s="175">
        <f>ROUND(F109*'Прил. 10'!$D$13,2)</f>
        <v/>
      </c>
      <c r="J109" s="175">
        <f>ROUND(I109*E109,2)</f>
        <v/>
      </c>
    </row>
    <row r="110" hidden="1" outlineLevel="1" ht="38.25" customFormat="1" customHeight="1" s="204">
      <c r="A110" s="250" t="n">
        <v>81</v>
      </c>
      <c r="B110" s="177" t="inlineStr">
        <is>
          <t>08.3.05.02-0101</t>
        </is>
      </c>
      <c r="C110" s="249" t="inlineStr">
        <is>
          <t>Сталь листовая углеродистая обыкновенного качества марки ВСт3пс5 толщиной: 4-6 мм</t>
        </is>
      </c>
      <c r="D110" s="250" t="inlineStr">
        <is>
          <t>т</t>
        </is>
      </c>
      <c r="E110" s="288" t="n">
        <v>0.017184676354029</v>
      </c>
      <c r="F110" s="252" t="n">
        <v>5763</v>
      </c>
      <c r="G110" s="170">
        <f>ROUND(E110*F110,2)</f>
        <v/>
      </c>
      <c r="H110" s="253">
        <f>G110/$G$187</f>
        <v/>
      </c>
      <c r="I110" s="175">
        <f>ROUND(F110*'Прил. 10'!$D$13,2)</f>
        <v/>
      </c>
      <c r="J110" s="175">
        <f>ROUND(I110*E110,2)</f>
        <v/>
      </c>
    </row>
    <row r="111" hidden="1" outlineLevel="1" ht="14.25" customFormat="1" customHeight="1" s="204">
      <c r="A111" s="250" t="n">
        <v>82</v>
      </c>
      <c r="B111" s="177" t="inlineStr">
        <is>
          <t>01.7.03.01-0001</t>
        </is>
      </c>
      <c r="C111" s="249" t="inlineStr">
        <is>
          <t>Вода</t>
        </is>
      </c>
      <c r="D111" s="250" t="inlineStr">
        <is>
          <t>м3</t>
        </is>
      </c>
      <c r="E111" s="288" t="n">
        <v>26.180890885073</v>
      </c>
      <c r="F111" s="252" t="n">
        <v>2.44</v>
      </c>
      <c r="G111" s="170">
        <f>ROUND(E111*F111,2)</f>
        <v/>
      </c>
      <c r="H111" s="253">
        <f>G111/$G$187</f>
        <v/>
      </c>
      <c r="I111" s="175">
        <f>ROUND(F111*'Прил. 10'!$D$13,2)</f>
        <v/>
      </c>
      <c r="J111" s="175">
        <f>ROUND(I111*E111,2)</f>
        <v/>
      </c>
    </row>
    <row r="112" hidden="1" outlineLevel="1" ht="14.25" customFormat="1" customHeight="1" s="204">
      <c r="A112" s="250" t="n">
        <v>83</v>
      </c>
      <c r="B112" s="177" t="inlineStr">
        <is>
          <t>01.7.15.10-0053</t>
        </is>
      </c>
      <c r="C112" s="249" t="inlineStr">
        <is>
          <t>Скобы: металлические</t>
        </is>
      </c>
      <c r="D112" s="250" t="inlineStr">
        <is>
          <t>кг</t>
        </is>
      </c>
      <c r="E112" s="288" t="n">
        <v>9.8878731836196</v>
      </c>
      <c r="F112" s="252" t="n">
        <v>6.4</v>
      </c>
      <c r="G112" s="170">
        <f>ROUND(E112*F112,2)</f>
        <v/>
      </c>
      <c r="H112" s="253">
        <f>G112/$G$187</f>
        <v/>
      </c>
      <c r="I112" s="175">
        <f>ROUND(F112*'Прил. 10'!$D$13,2)</f>
        <v/>
      </c>
      <c r="J112" s="175">
        <f>ROUND(I112*E112,2)</f>
        <v/>
      </c>
    </row>
    <row r="113" hidden="1" outlineLevel="1" ht="14.25" customFormat="1" customHeight="1" s="204">
      <c r="A113" s="250" t="n">
        <v>84</v>
      </c>
      <c r="B113" s="177" t="inlineStr">
        <is>
          <t>14.4.04.08-0003</t>
        </is>
      </c>
      <c r="C113" s="249" t="inlineStr">
        <is>
          <t>Эмаль ПФ-115 серая</t>
        </is>
      </c>
      <c r="D113" s="250" t="inlineStr">
        <is>
          <t>т</t>
        </is>
      </c>
      <c r="E113" s="288" t="n">
        <v>0.004350858652576</v>
      </c>
      <c r="F113" s="252" t="n">
        <v>14312.87</v>
      </c>
      <c r="G113" s="170">
        <f>ROUND(E113*F113,2)</f>
        <v/>
      </c>
      <c r="H113" s="253">
        <f>G113/$G$187</f>
        <v/>
      </c>
      <c r="I113" s="175">
        <f>ROUND(F113*'Прил. 10'!$D$13,2)</f>
        <v/>
      </c>
      <c r="J113" s="175">
        <f>ROUND(I113*E113,2)</f>
        <v/>
      </c>
    </row>
    <row r="114" hidden="1" outlineLevel="1" ht="14.25" customFormat="1" customHeight="1" s="204">
      <c r="A114" s="250" t="n">
        <v>85</v>
      </c>
      <c r="B114" s="177" t="inlineStr">
        <is>
          <t>01.7.07.29-0031</t>
        </is>
      </c>
      <c r="C114" s="249" t="inlineStr">
        <is>
          <t>Каболка</t>
        </is>
      </c>
      <c r="D114" s="250" t="inlineStr">
        <is>
          <t>т</t>
        </is>
      </c>
      <c r="E114" s="288" t="n">
        <v>0.0019688243064729</v>
      </c>
      <c r="F114" s="252" t="n">
        <v>30030</v>
      </c>
      <c r="G114" s="170">
        <f>ROUND(E114*F114,2)</f>
        <v/>
      </c>
      <c r="H114" s="253">
        <f>G114/$G$187</f>
        <v/>
      </c>
      <c r="I114" s="175">
        <f>ROUND(F114*'Прил. 10'!$D$13,2)</f>
        <v/>
      </c>
      <c r="J114" s="175">
        <f>ROUND(I114*E114,2)</f>
        <v/>
      </c>
    </row>
    <row r="115" hidden="1" outlineLevel="1" ht="25.5" customFormat="1" customHeight="1" s="204">
      <c r="A115" s="250" t="n">
        <v>86</v>
      </c>
      <c r="B115" s="177" t="inlineStr">
        <is>
          <t>07.2.05.01-0032</t>
        </is>
      </c>
      <c r="C115" s="249" t="inlineStr">
        <is>
          <t>Ограждения лестничных проемов, лестничные марши, пожарные лестницы</t>
        </is>
      </c>
      <c r="D115" s="250" t="inlineStr">
        <is>
          <t>т</t>
        </is>
      </c>
      <c r="E115" s="288" t="n">
        <v>0.007778071334214</v>
      </c>
      <c r="F115" s="252" t="n">
        <v>7571</v>
      </c>
      <c r="G115" s="170">
        <f>ROUND(E115*F115,2)</f>
        <v/>
      </c>
      <c r="H115" s="253">
        <f>G115/$G$187</f>
        <v/>
      </c>
      <c r="I115" s="175">
        <f>ROUND(F115*'Прил. 10'!$D$13,2)</f>
        <v/>
      </c>
      <c r="J115" s="175">
        <f>ROUND(I115*E115,2)</f>
        <v/>
      </c>
    </row>
    <row r="116" hidden="1" outlineLevel="1" ht="25.5" customFormat="1" customHeight="1" s="204">
      <c r="A116" s="250" t="n">
        <v>87</v>
      </c>
      <c r="B116" s="177" t="inlineStr">
        <is>
          <t>04.3.01.09-0012</t>
        </is>
      </c>
      <c r="C116" s="249" t="inlineStr">
        <is>
          <t>Раствор готовый кладочный цементный марки: 50</t>
        </is>
      </c>
      <c r="D116" s="250" t="inlineStr">
        <is>
          <t>м3</t>
        </is>
      </c>
      <c r="E116" s="288" t="n">
        <v>0.11754610303831</v>
      </c>
      <c r="F116" s="252" t="n">
        <v>485.9</v>
      </c>
      <c r="G116" s="170">
        <f>ROUND(E116*F116,2)</f>
        <v/>
      </c>
      <c r="H116" s="253">
        <f>G116/$G$187</f>
        <v/>
      </c>
      <c r="I116" s="175">
        <f>ROUND(F116*'Прил. 10'!$D$13,2)</f>
        <v/>
      </c>
      <c r="J116" s="175">
        <f>ROUND(I116*E116,2)</f>
        <v/>
      </c>
    </row>
    <row r="117" hidden="1" outlineLevel="1" ht="25.5" customFormat="1" customHeight="1" s="204">
      <c r="A117" s="250" t="n">
        <v>88</v>
      </c>
      <c r="B117" s="177" t="inlineStr">
        <is>
          <t>02.2.05.04-0056</t>
        </is>
      </c>
      <c r="C117" s="249" t="inlineStr">
        <is>
          <t>Щебень из гравия для строительных работ марка 1000, фракция 40-70 мм</t>
        </is>
      </c>
      <c r="D117" s="250" t="inlineStr">
        <is>
          <t>м3</t>
        </is>
      </c>
      <c r="E117" s="288" t="n">
        <v>0.41321003963012</v>
      </c>
      <c r="F117" s="252" t="n">
        <v>134.02</v>
      </c>
      <c r="G117" s="170">
        <f>ROUND(E117*F117,2)</f>
        <v/>
      </c>
      <c r="H117" s="253">
        <f>G117/$G$187</f>
        <v/>
      </c>
      <c r="I117" s="175">
        <f>ROUND(F117*'Прил. 10'!$D$13,2)</f>
        <v/>
      </c>
      <c r="J117" s="175">
        <f>ROUND(I117*E117,2)</f>
        <v/>
      </c>
    </row>
    <row r="118" hidden="1" outlineLevel="1" ht="14.25" customFormat="1" customHeight="1" s="204">
      <c r="A118" s="250" t="n">
        <v>89</v>
      </c>
      <c r="B118" s="177" t="inlineStr">
        <is>
          <t>01.2.03.03-0013</t>
        </is>
      </c>
      <c r="C118" s="249" t="inlineStr">
        <is>
          <t>Мастика битумная кровельная горячая</t>
        </is>
      </c>
      <c r="D118" s="250" t="inlineStr">
        <is>
          <t>т</t>
        </is>
      </c>
      <c r="E118" s="288" t="n">
        <v>0.014583883751651</v>
      </c>
      <c r="F118" s="252" t="n">
        <v>3390</v>
      </c>
      <c r="G118" s="170">
        <f>ROUND(E118*F118,2)</f>
        <v/>
      </c>
      <c r="H118" s="253">
        <f>G118/$G$187</f>
        <v/>
      </c>
      <c r="I118" s="175">
        <f>ROUND(F118*'Прил. 10'!$D$13,2)</f>
        <v/>
      </c>
      <c r="J118" s="175">
        <f>ROUND(I118*E118,2)</f>
        <v/>
      </c>
    </row>
    <row r="119" hidden="1" outlineLevel="1" ht="38.25" customFormat="1" customHeight="1" s="204">
      <c r="A119" s="250" t="n">
        <v>90</v>
      </c>
      <c r="B119" s="177" t="inlineStr">
        <is>
          <t>02.2.05.04-0072</t>
        </is>
      </c>
      <c r="C119" s="249" t="inlineStr">
        <is>
          <t>Щебень из природного камня для строительных работ марка: 200, фракция 10-20 мм</t>
        </is>
      </c>
      <c r="D119" s="250" t="inlineStr">
        <is>
          <t>м3</t>
        </is>
      </c>
      <c r="E119" s="288" t="n">
        <v>0.42560634081902</v>
      </c>
      <c r="F119" s="252" t="n">
        <v>106.3</v>
      </c>
      <c r="G119" s="170">
        <f>ROUND(E119*F119,2)</f>
        <v/>
      </c>
      <c r="H119" s="253">
        <f>G119/$G$187</f>
        <v/>
      </c>
      <c r="I119" s="175">
        <f>ROUND(F119*'Прил. 10'!$D$13,2)</f>
        <v/>
      </c>
      <c r="J119" s="175">
        <f>ROUND(I119*E119,2)</f>
        <v/>
      </c>
    </row>
    <row r="120" hidden="1" outlineLevel="1" ht="14.25" customFormat="1" customHeight="1" s="204">
      <c r="A120" s="250" t="n">
        <v>91</v>
      </c>
      <c r="B120" s="177" t="inlineStr">
        <is>
          <t>01.7.07.29-0111</t>
        </is>
      </c>
      <c r="C120" s="249" t="inlineStr">
        <is>
          <t>Пакля пропитанная</t>
        </is>
      </c>
      <c r="D120" s="250" t="inlineStr">
        <is>
          <t>кг</t>
        </is>
      </c>
      <c r="E120" s="288" t="n">
        <v>4.7154557463672</v>
      </c>
      <c r="F120" s="252" t="n">
        <v>9.039999999999999</v>
      </c>
      <c r="G120" s="170">
        <f>ROUND(E120*F120,2)</f>
        <v/>
      </c>
      <c r="H120" s="253">
        <f>G120/$G$187</f>
        <v/>
      </c>
      <c r="I120" s="175">
        <f>ROUND(F120*'Прил. 10'!$D$13,2)</f>
        <v/>
      </c>
      <c r="J120" s="175">
        <f>ROUND(I120*E120,2)</f>
        <v/>
      </c>
    </row>
    <row r="121" hidden="1" outlineLevel="1" ht="25.5" customFormat="1" customHeight="1" s="204">
      <c r="A121" s="250" t="n">
        <v>92</v>
      </c>
      <c r="B121" s="177" t="inlineStr">
        <is>
          <t>999-9950</t>
        </is>
      </c>
      <c r="C121" s="249" t="inlineStr">
        <is>
          <t>Вспомогательные ненормируемые ресурсы (2% от Оплаты труда рабочих)</t>
        </is>
      </c>
      <c r="D121" s="250" t="inlineStr">
        <is>
          <t>руб.</t>
        </is>
      </c>
      <c r="E121" s="288" t="n">
        <v>39.271141875826</v>
      </c>
      <c r="F121" s="252" t="n">
        <v>1</v>
      </c>
      <c r="G121" s="170">
        <f>ROUND(E121*F121,2)</f>
        <v/>
      </c>
      <c r="H121" s="253">
        <f>G121/$G$187</f>
        <v/>
      </c>
      <c r="I121" s="175">
        <f>ROUND(F121*'Прил. 10'!$D$13,2)</f>
        <v/>
      </c>
      <c r="J121" s="175">
        <f>ROUND(I121*E121,2)</f>
        <v/>
      </c>
    </row>
    <row r="122" hidden="1" outlineLevel="1" ht="14.25" customFormat="1" customHeight="1" s="204">
      <c r="A122" s="250" t="n">
        <v>93</v>
      </c>
      <c r="B122" s="177" t="inlineStr">
        <is>
          <t>01.3.01.01-0009</t>
        </is>
      </c>
      <c r="C122" s="249" t="inlineStr">
        <is>
          <t>Бензин растворитель</t>
        </is>
      </c>
      <c r="D122" s="250" t="inlineStr">
        <is>
          <t>т</t>
        </is>
      </c>
      <c r="E122" s="288" t="n">
        <v>0.0058092470277411</v>
      </c>
      <c r="F122" s="252" t="n">
        <v>6143.8</v>
      </c>
      <c r="G122" s="170">
        <f>ROUND(E122*F122,2)</f>
        <v/>
      </c>
      <c r="H122" s="253">
        <f>G122/$G$187</f>
        <v/>
      </c>
      <c r="I122" s="175">
        <f>ROUND(F122*'Прил. 10'!$D$13,2)</f>
        <v/>
      </c>
      <c r="J122" s="175">
        <f>ROUND(I122*E122,2)</f>
        <v/>
      </c>
    </row>
    <row r="123" hidden="1" outlineLevel="1" ht="14.25" customFormat="1" customHeight="1" s="204">
      <c r="A123" s="250" t="n">
        <v>94</v>
      </c>
      <c r="B123" s="177" t="inlineStr">
        <is>
          <t>01.3.05.23-0181</t>
        </is>
      </c>
      <c r="C123" s="249" t="inlineStr">
        <is>
          <t>Стекло натриевое жидкое каустическое</t>
        </is>
      </c>
      <c r="D123" s="250" t="inlineStr">
        <is>
          <t>т</t>
        </is>
      </c>
      <c r="E123" s="288" t="n">
        <v>0.012809511228534</v>
      </c>
      <c r="F123" s="252" t="n">
        <v>2734.6</v>
      </c>
      <c r="G123" s="170">
        <f>ROUND(E123*F123,2)</f>
        <v/>
      </c>
      <c r="H123" s="253">
        <f>G123/$G$187</f>
        <v/>
      </c>
      <c r="I123" s="175">
        <f>ROUND(F123*'Прил. 10'!$D$13,2)</f>
        <v/>
      </c>
      <c r="J123" s="175">
        <f>ROUND(I123*E123,2)</f>
        <v/>
      </c>
    </row>
    <row r="124" hidden="1" outlineLevel="1" ht="14.25" customFormat="1" customHeight="1" s="204">
      <c r="A124" s="250" t="n">
        <v>95</v>
      </c>
      <c r="B124" s="177" t="inlineStr">
        <is>
          <t>01.7.15.03-0041</t>
        </is>
      </c>
      <c r="C124" s="249" t="inlineStr">
        <is>
          <t>Болты с гайками и шайбами строительные</t>
        </is>
      </c>
      <c r="D124" s="250" t="inlineStr">
        <is>
          <t>т</t>
        </is>
      </c>
      <c r="E124" s="288" t="n">
        <v>0.0035730515191546</v>
      </c>
      <c r="F124" s="252" t="n">
        <v>9040.01</v>
      </c>
      <c r="G124" s="170">
        <f>ROUND(E124*F124,2)</f>
        <v/>
      </c>
      <c r="H124" s="253">
        <f>G124/$G$187</f>
        <v/>
      </c>
      <c r="I124" s="175">
        <f>ROUND(F124*'Прил. 10'!$D$13,2)</f>
        <v/>
      </c>
      <c r="J124" s="175">
        <f>ROUND(I124*E124,2)</f>
        <v/>
      </c>
    </row>
    <row r="125" hidden="1" outlineLevel="1" ht="14.25" customFormat="1" customHeight="1" s="204">
      <c r="A125" s="250" t="n">
        <v>96</v>
      </c>
      <c r="B125" s="177" t="inlineStr">
        <is>
          <t>02.2.04.03-0003</t>
        </is>
      </c>
      <c r="C125" s="249" t="inlineStr">
        <is>
          <t>Смесь песчано-гравийная природная</t>
        </is>
      </c>
      <c r="D125" s="250" t="inlineStr">
        <is>
          <t>м3</t>
        </is>
      </c>
      <c r="E125" s="288" t="n">
        <v>0.53620079260238</v>
      </c>
      <c r="F125" s="252" t="n">
        <v>60</v>
      </c>
      <c r="G125" s="170">
        <f>ROUND(E125*F125,2)</f>
        <v/>
      </c>
      <c r="H125" s="253">
        <f>G125/$G$187</f>
        <v/>
      </c>
      <c r="I125" s="175">
        <f>ROUND(F125*'Прил. 10'!$D$13,2)</f>
        <v/>
      </c>
      <c r="J125" s="175">
        <f>ROUND(I125*E125,2)</f>
        <v/>
      </c>
    </row>
    <row r="126" hidden="1" outlineLevel="1" ht="25.5" customFormat="1" customHeight="1" s="204">
      <c r="A126" s="250" t="n">
        <v>97</v>
      </c>
      <c r="B126" s="177" t="inlineStr">
        <is>
          <t>01.7.07.13-0011</t>
        </is>
      </c>
      <c r="C126" s="249" t="inlineStr">
        <is>
          <t>Порошок № 2 для кислотоупорной замазки</t>
        </is>
      </c>
      <c r="D126" s="250" t="inlineStr">
        <is>
          <t>т</t>
        </is>
      </c>
      <c r="E126" s="288" t="n">
        <v>0.025594715984148</v>
      </c>
      <c r="F126" s="252" t="n">
        <v>1234</v>
      </c>
      <c r="G126" s="170">
        <f>ROUND(E126*F126,2)</f>
        <v/>
      </c>
      <c r="H126" s="253">
        <f>G126/$G$187</f>
        <v/>
      </c>
      <c r="I126" s="175">
        <f>ROUND(F126*'Прил. 10'!$D$13,2)</f>
        <v/>
      </c>
      <c r="J126" s="175">
        <f>ROUND(I126*E126,2)</f>
        <v/>
      </c>
    </row>
    <row r="127" hidden="1" outlineLevel="1" ht="14.25" customFormat="1" customHeight="1" s="204">
      <c r="A127" s="250" t="n">
        <v>98</v>
      </c>
      <c r="B127" s="177" t="inlineStr">
        <is>
          <t>01.3.02.08-0001</t>
        </is>
      </c>
      <c r="C127" s="249" t="inlineStr">
        <is>
          <t>Кислород технический: газообразный</t>
        </is>
      </c>
      <c r="D127" s="250" t="inlineStr">
        <is>
          <t>м3</t>
        </is>
      </c>
      <c r="E127" s="288" t="n">
        <v>4.6689574636724</v>
      </c>
      <c r="F127" s="252" t="n">
        <v>6.22</v>
      </c>
      <c r="G127" s="170">
        <f>ROUND(E127*F127,2)</f>
        <v/>
      </c>
      <c r="H127" s="253">
        <f>G127/$G$187</f>
        <v/>
      </c>
      <c r="I127" s="175">
        <f>ROUND(F127*'Прил. 10'!$D$13,2)</f>
        <v/>
      </c>
      <c r="J127" s="175">
        <f>ROUND(I127*E127,2)</f>
        <v/>
      </c>
    </row>
    <row r="128" hidden="1" outlineLevel="1" ht="14.25" customFormat="1" customHeight="1" s="204">
      <c r="A128" s="250" t="n">
        <v>99</v>
      </c>
      <c r="B128" s="177" t="inlineStr">
        <is>
          <t>01.3.02.09-0022</t>
        </is>
      </c>
      <c r="C128" s="249" t="inlineStr">
        <is>
          <t>Пропан-бутан, смесь техническая</t>
        </is>
      </c>
      <c r="D128" s="250" t="inlineStr">
        <is>
          <t>кг</t>
        </is>
      </c>
      <c r="E128" s="288" t="n">
        <v>4.7677875825628</v>
      </c>
      <c r="F128" s="252" t="n">
        <v>6.09</v>
      </c>
      <c r="G128" s="170">
        <f>ROUND(E128*F128,2)</f>
        <v/>
      </c>
      <c r="H128" s="253">
        <f>G128/$G$187</f>
        <v/>
      </c>
      <c r="I128" s="175">
        <f>ROUND(F128*'Прил. 10'!$D$13,2)</f>
        <v/>
      </c>
      <c r="J128" s="175">
        <f>ROUND(I128*E128,2)</f>
        <v/>
      </c>
    </row>
    <row r="129" hidden="1" outlineLevel="1" ht="14.25" customFormat="1" customHeight="1" s="204">
      <c r="A129" s="250" t="n">
        <v>100</v>
      </c>
      <c r="B129" s="177" t="inlineStr">
        <is>
          <t>14.4.01.01-0003</t>
        </is>
      </c>
      <c r="C129" s="249" t="inlineStr">
        <is>
          <t>Грунтовка: ГФ-021 красно-коричневая</t>
        </is>
      </c>
      <c r="D129" s="250" t="inlineStr">
        <is>
          <t>т</t>
        </is>
      </c>
      <c r="E129" s="288" t="n">
        <v>0.0016042272126816</v>
      </c>
      <c r="F129" s="252" t="n">
        <v>15620</v>
      </c>
      <c r="G129" s="170">
        <f>ROUND(E129*F129,2)</f>
        <v/>
      </c>
      <c r="H129" s="253">
        <f>G129/$G$187</f>
        <v/>
      </c>
      <c r="I129" s="175">
        <f>ROUND(F129*'Прил. 10'!$D$13,2)</f>
        <v/>
      </c>
      <c r="J129" s="175">
        <f>ROUND(I129*E129,2)</f>
        <v/>
      </c>
    </row>
    <row r="130" hidden="1" outlineLevel="1" ht="14.25" customFormat="1" customHeight="1" s="204">
      <c r="A130" s="250" t="n">
        <v>101</v>
      </c>
      <c r="B130" s="177" t="inlineStr">
        <is>
          <t>25.2.01.01-0001</t>
        </is>
      </c>
      <c r="C130" s="249" t="inlineStr">
        <is>
          <t>Бирки-оконцеватели</t>
        </is>
      </c>
      <c r="D130" s="250" t="inlineStr">
        <is>
          <t>100 шт</t>
        </is>
      </c>
      <c r="E130" s="288" t="n">
        <v>0.3889035667107</v>
      </c>
      <c r="F130" s="252" t="n">
        <v>63</v>
      </c>
      <c r="G130" s="170">
        <f>ROUND(E130*F130,2)</f>
        <v/>
      </c>
      <c r="H130" s="253">
        <f>G130/$G$187</f>
        <v/>
      </c>
      <c r="I130" s="175">
        <f>ROUND(F130*'Прил. 10'!$D$13,2)</f>
        <v/>
      </c>
      <c r="J130" s="175">
        <f>ROUND(I130*E130,2)</f>
        <v/>
      </c>
    </row>
    <row r="131" hidden="1" outlineLevel="1" ht="14.25" customFormat="1" customHeight="1" s="204">
      <c r="A131" s="250" t="n">
        <v>102</v>
      </c>
      <c r="B131" s="177" t="inlineStr">
        <is>
          <t>20.2.09.13-0011</t>
        </is>
      </c>
      <c r="C131" s="249" t="inlineStr">
        <is>
          <t>Муфта</t>
        </is>
      </c>
      <c r="D131" s="250" t="inlineStr">
        <is>
          <t>шт</t>
        </is>
      </c>
      <c r="E131" s="288" t="n">
        <v>4.8612945838838</v>
      </c>
      <c r="F131" s="252" t="n">
        <v>5</v>
      </c>
      <c r="G131" s="170">
        <f>ROUND(E131*F131,2)</f>
        <v/>
      </c>
      <c r="H131" s="253">
        <f>G131/$G$187</f>
        <v/>
      </c>
      <c r="I131" s="175">
        <f>ROUND(F131*'Прил. 10'!$D$13,2)</f>
        <v/>
      </c>
      <c r="J131" s="175">
        <f>ROUND(I131*E131,2)</f>
        <v/>
      </c>
    </row>
    <row r="132" hidden="1" outlineLevel="1" ht="25.5" customFormat="1" customHeight="1" s="204">
      <c r="A132" s="250" t="n">
        <v>103</v>
      </c>
      <c r="B132" s="177" t="inlineStr">
        <is>
          <t>01.2.01.02-0054</t>
        </is>
      </c>
      <c r="C132" s="249" t="inlineStr">
        <is>
          <t>Битумы нефтяные строительные марки: БН-90/10</t>
        </is>
      </c>
      <c r="D132" s="250" t="inlineStr">
        <is>
          <t>т</t>
        </is>
      </c>
      <c r="E132" s="288" t="n">
        <v>0.016990224570674</v>
      </c>
      <c r="F132" s="252" t="n">
        <v>1383.1</v>
      </c>
      <c r="G132" s="170">
        <f>ROUND(E132*F132,2)</f>
        <v/>
      </c>
      <c r="H132" s="253">
        <f>G132/$G$187</f>
        <v/>
      </c>
      <c r="I132" s="175">
        <f>ROUND(F132*'Прил. 10'!$D$13,2)</f>
        <v/>
      </c>
      <c r="J132" s="175">
        <f>ROUND(I132*E132,2)</f>
        <v/>
      </c>
    </row>
    <row r="133" hidden="1" outlineLevel="1" ht="38.25" customFormat="1" customHeight="1" s="204">
      <c r="A133" s="250" t="n">
        <v>104</v>
      </c>
      <c r="B133" s="177" t="inlineStr">
        <is>
          <t>19.2.02.02-0013</t>
        </is>
      </c>
      <c r="C133" s="249" t="inlineStr">
        <is>
          <t>Зонты вентиляционных систем из листовой оцинкованной стали,: круглые, диаметром шахты 315 мм</t>
        </is>
      </c>
      <c r="D133" s="250" t="inlineStr">
        <is>
          <t>шт</t>
        </is>
      </c>
      <c r="E133" s="288" t="n">
        <v>0.24306472919419</v>
      </c>
      <c r="F133" s="252" t="n">
        <v>90.7</v>
      </c>
      <c r="G133" s="170">
        <f>ROUND(E133*F133,2)</f>
        <v/>
      </c>
      <c r="H133" s="253">
        <f>G133/$G$187</f>
        <v/>
      </c>
      <c r="I133" s="175">
        <f>ROUND(F133*'Прил. 10'!$D$13,2)</f>
        <v/>
      </c>
      <c r="J133" s="175">
        <f>ROUND(I133*E133,2)</f>
        <v/>
      </c>
    </row>
    <row r="134" hidden="1" outlineLevel="1" ht="14.25" customFormat="1" customHeight="1" s="204">
      <c r="A134" s="250" t="n">
        <v>105</v>
      </c>
      <c r="B134" s="177" t="inlineStr">
        <is>
          <t>14.5.09.04-0114</t>
        </is>
      </c>
      <c r="C134" s="249" t="inlineStr">
        <is>
          <t>Отвердитель: № 3</t>
        </is>
      </c>
      <c r="D134" s="250" t="inlineStr">
        <is>
          <t>т</t>
        </is>
      </c>
      <c r="E134" s="288" t="n">
        <v>0.00014583883751651</v>
      </c>
      <c r="F134" s="252" t="n">
        <v>123650</v>
      </c>
      <c r="G134" s="170">
        <f>ROUND(E134*F134,2)</f>
        <v/>
      </c>
      <c r="H134" s="253">
        <f>G134/$G$187</f>
        <v/>
      </c>
      <c r="I134" s="175">
        <f>ROUND(F134*'Прил. 10'!$D$13,2)</f>
        <v/>
      </c>
      <c r="J134" s="175">
        <f>ROUND(I134*E134,2)</f>
        <v/>
      </c>
    </row>
    <row r="135" hidden="1" outlineLevel="1" ht="14.25" customFormat="1" customHeight="1" s="204">
      <c r="A135" s="250" t="n">
        <v>106</v>
      </c>
      <c r="B135" s="177" t="inlineStr">
        <is>
          <t>01.7.11.07-0034</t>
        </is>
      </c>
      <c r="C135" s="249" t="inlineStr">
        <is>
          <t>Электроды диаметром: 4 мм Э42А</t>
        </is>
      </c>
      <c r="D135" s="250" t="inlineStr">
        <is>
          <t>кг</t>
        </is>
      </c>
      <c r="E135" s="288" t="n">
        <v>1.7014531043593</v>
      </c>
      <c r="F135" s="252" t="n">
        <v>10.57</v>
      </c>
      <c r="G135" s="170">
        <f>ROUND(E135*F135,2)</f>
        <v/>
      </c>
      <c r="H135" s="253">
        <f>G135/$G$187</f>
        <v/>
      </c>
      <c r="I135" s="175">
        <f>ROUND(F135*'Прил. 10'!$D$13,2)</f>
        <v/>
      </c>
      <c r="J135" s="175">
        <f>ROUND(I135*E135,2)</f>
        <v/>
      </c>
    </row>
    <row r="136" hidden="1" outlineLevel="1" ht="14.25" customFormat="1" customHeight="1" s="204">
      <c r="A136" s="250" t="n">
        <v>107</v>
      </c>
      <c r="B136" s="177" t="inlineStr">
        <is>
          <t>14.5.09.07-0029</t>
        </is>
      </c>
      <c r="C136" s="249" t="inlineStr">
        <is>
          <t>Растворитель марки: Р-4</t>
        </is>
      </c>
      <c r="D136" s="250" t="inlineStr">
        <is>
          <t>т</t>
        </is>
      </c>
      <c r="E136" s="288" t="n">
        <v>0.0016285336856011</v>
      </c>
      <c r="F136" s="252" t="n">
        <v>9420</v>
      </c>
      <c r="G136" s="170">
        <f>ROUND(E136*F136,2)</f>
        <v/>
      </c>
      <c r="H136" s="253">
        <f>G136/$G$187</f>
        <v/>
      </c>
      <c r="I136" s="175">
        <f>ROUND(F136*'Прил. 10'!$D$13,2)</f>
        <v/>
      </c>
      <c r="J136" s="175">
        <f>ROUND(I136*E136,2)</f>
        <v/>
      </c>
    </row>
    <row r="137" hidden="1" outlineLevel="1" ht="25.5" customFormat="1" customHeight="1" s="204">
      <c r="A137" s="250" t="n">
        <v>108</v>
      </c>
      <c r="B137" s="177" t="inlineStr">
        <is>
          <t>01.7.07.12-0024</t>
        </is>
      </c>
      <c r="C137" s="249" t="inlineStr">
        <is>
          <t>Пленка полиэтиленовая толщиной: 0,15 мм</t>
        </is>
      </c>
      <c r="D137" s="250" t="inlineStr">
        <is>
          <t>м2</t>
        </is>
      </c>
      <c r="E137" s="288" t="n">
        <v>4.18071334214</v>
      </c>
      <c r="F137" s="252" t="n">
        <v>3.62</v>
      </c>
      <c r="G137" s="170">
        <f>ROUND(E137*F137,2)</f>
        <v/>
      </c>
      <c r="H137" s="253">
        <f>G137/$G$187</f>
        <v/>
      </c>
      <c r="I137" s="175">
        <f>ROUND(F137*'Прил. 10'!$D$13,2)</f>
        <v/>
      </c>
      <c r="J137" s="175">
        <f>ROUND(I137*E137,2)</f>
        <v/>
      </c>
    </row>
    <row r="138" hidden="1" outlineLevel="1" ht="14.25" customFormat="1" customHeight="1" s="204">
      <c r="A138" s="250" t="n">
        <v>109</v>
      </c>
      <c r="B138" s="177" t="inlineStr">
        <is>
          <t>01.7.11.07-0066</t>
        </is>
      </c>
      <c r="C138" s="249" t="inlineStr">
        <is>
          <t>Электроды диаметром: 8 мм Э46</t>
        </is>
      </c>
      <c r="D138" s="250" t="inlineStr">
        <is>
          <t>т</t>
        </is>
      </c>
      <c r="E138" s="288" t="n">
        <v>0.0015556142668428</v>
      </c>
      <c r="F138" s="252" t="n">
        <v>9503</v>
      </c>
      <c r="G138" s="170">
        <f>ROUND(E138*F138,2)</f>
        <v/>
      </c>
      <c r="H138" s="253">
        <f>G138/$G$187</f>
        <v/>
      </c>
      <c r="I138" s="175">
        <f>ROUND(F138*'Прил. 10'!$D$13,2)</f>
        <v/>
      </c>
      <c r="J138" s="175">
        <f>ROUND(I138*E138,2)</f>
        <v/>
      </c>
    </row>
    <row r="139" hidden="1" outlineLevel="1" ht="25.5" customFormat="1" customHeight="1" s="204">
      <c r="A139" s="250" t="n">
        <v>110</v>
      </c>
      <c r="B139" s="177" t="inlineStr">
        <is>
          <t>01.3.05.23-0102</t>
        </is>
      </c>
      <c r="C139" s="249" t="inlineStr">
        <is>
          <t>Натрий кремнефтористый технический, сорт I</t>
        </is>
      </c>
      <c r="D139" s="250" t="inlineStr">
        <is>
          <t>т</t>
        </is>
      </c>
      <c r="E139" s="288" t="n">
        <v>0.0019202113606341</v>
      </c>
      <c r="F139" s="252" t="n">
        <v>7062.5</v>
      </c>
      <c r="G139" s="170">
        <f>ROUND(E139*F139,2)</f>
        <v/>
      </c>
      <c r="H139" s="253">
        <f>G139/$G$187</f>
        <v/>
      </c>
      <c r="I139" s="175">
        <f>ROUND(F139*'Прил. 10'!$D$13,2)</f>
        <v/>
      </c>
      <c r="J139" s="175">
        <f>ROUND(I139*E139,2)</f>
        <v/>
      </c>
    </row>
    <row r="140" hidden="1" outlineLevel="1" ht="38.25" customFormat="1" customHeight="1" s="204">
      <c r="A140" s="250" t="n">
        <v>111</v>
      </c>
      <c r="B140" s="177" t="inlineStr">
        <is>
          <t>05.1.05.16-0001</t>
        </is>
      </c>
      <c r="C140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0" t="inlineStr">
        <is>
          <t>м3</t>
        </is>
      </c>
      <c r="E140" s="288" t="n">
        <v>0.007778071334214</v>
      </c>
      <c r="F140" s="252" t="n">
        <v>1410</v>
      </c>
      <c r="G140" s="170">
        <f>ROUND(E140*F140,2)</f>
        <v/>
      </c>
      <c r="H140" s="253">
        <f>G140/$G$187</f>
        <v/>
      </c>
      <c r="I140" s="175">
        <f>ROUND(F140*'Прил. 10'!$D$13,2)</f>
        <v/>
      </c>
      <c r="J140" s="175">
        <f>ROUND(I140*E140,2)</f>
        <v/>
      </c>
    </row>
    <row r="141" hidden="1" outlineLevel="1" ht="14.25" customFormat="1" customHeight="1" s="204">
      <c r="A141" s="250" t="n">
        <v>112</v>
      </c>
      <c r="B141" s="177" t="inlineStr">
        <is>
          <t>08.3.03.04-0012</t>
        </is>
      </c>
      <c r="C141" s="249" t="inlineStr">
        <is>
          <t>Проволока светлая диаметром: 1,1 мм</t>
        </is>
      </c>
      <c r="D141" s="250" t="inlineStr">
        <is>
          <t>т</t>
        </is>
      </c>
      <c r="E141" s="288" t="n">
        <v>0.0010694848084544</v>
      </c>
      <c r="F141" s="252" t="n">
        <v>10200</v>
      </c>
      <c r="G141" s="170">
        <f>ROUND(E141*F141,2)</f>
        <v/>
      </c>
      <c r="H141" s="253">
        <f>G141/$G$187</f>
        <v/>
      </c>
      <c r="I141" s="175">
        <f>ROUND(F141*'Прил. 10'!$D$13,2)</f>
        <v/>
      </c>
      <c r="J141" s="175">
        <f>ROUND(I141*E141,2)</f>
        <v/>
      </c>
    </row>
    <row r="142" hidden="1" outlineLevel="1" ht="14.25" customFormat="1" customHeight="1" s="204">
      <c r="A142" s="250" t="n">
        <v>113</v>
      </c>
      <c r="B142" s="177" t="inlineStr">
        <is>
          <t>14.5.09.04-0115</t>
        </is>
      </c>
      <c r="C142" s="249" t="inlineStr">
        <is>
          <t>Отвердитель: амино-фенольный АФ-2</t>
        </is>
      </c>
      <c r="D142" s="250" t="inlineStr">
        <is>
          <t>т</t>
        </is>
      </c>
      <c r="E142" s="288" t="n">
        <v>0.00021875825627477</v>
      </c>
      <c r="F142" s="252" t="n">
        <v>48600</v>
      </c>
      <c r="G142" s="170">
        <f>ROUND(E142*F142,2)</f>
        <v/>
      </c>
      <c r="H142" s="253">
        <f>G142/$G$187</f>
        <v/>
      </c>
      <c r="I142" s="175">
        <f>ROUND(F142*'Прил. 10'!$D$13,2)</f>
        <v/>
      </c>
      <c r="J142" s="175">
        <f>ROUND(I142*E142,2)</f>
        <v/>
      </c>
    </row>
    <row r="143" hidden="1" outlineLevel="1" ht="14.25" customFormat="1" customHeight="1" s="204">
      <c r="A143" s="250" t="n">
        <v>114</v>
      </c>
      <c r="B143" s="177" t="inlineStr">
        <is>
          <t>01.7.20.08-0031</t>
        </is>
      </c>
      <c r="C143" s="249" t="inlineStr">
        <is>
          <t>Бязь суровая арт. 6804</t>
        </is>
      </c>
      <c r="D143" s="250" t="inlineStr">
        <is>
          <t>10 м2</t>
        </is>
      </c>
      <c r="E143" s="288" t="n">
        <v>0.12493527080581</v>
      </c>
      <c r="F143" s="252" t="n">
        <v>79.09999999999999</v>
      </c>
      <c r="G143" s="170">
        <f>ROUND(E143*F143,2)</f>
        <v/>
      </c>
      <c r="H143" s="253">
        <f>G143/$G$187</f>
        <v/>
      </c>
      <c r="I143" s="175">
        <f>ROUND(F143*'Прил. 10'!$D$13,2)</f>
        <v/>
      </c>
      <c r="J143" s="175">
        <f>ROUND(I143*E143,2)</f>
        <v/>
      </c>
    </row>
    <row r="144" hidden="1" outlineLevel="1" ht="25.5" customFormat="1" customHeight="1" s="204">
      <c r="A144" s="250" t="n">
        <v>115</v>
      </c>
      <c r="B144" s="177" t="inlineStr">
        <is>
          <t>04.3.01.09-0023</t>
        </is>
      </c>
      <c r="C144" s="249" t="inlineStr">
        <is>
          <t>Раствор готовый отделочный тяжелый,: цементный 1:3</t>
        </is>
      </c>
      <c r="D144" s="250" t="inlineStr">
        <is>
          <t>м3</t>
        </is>
      </c>
      <c r="E144" s="288" t="n">
        <v>0.017792338177015</v>
      </c>
      <c r="F144" s="252" t="n">
        <v>497</v>
      </c>
      <c r="G144" s="170">
        <f>ROUND(E144*F144,2)</f>
        <v/>
      </c>
      <c r="H144" s="253">
        <f>G144/$G$187</f>
        <v/>
      </c>
      <c r="I144" s="175">
        <f>ROUND(F144*'Прил. 10'!$D$13,2)</f>
        <v/>
      </c>
      <c r="J144" s="175">
        <f>ROUND(I144*E144,2)</f>
        <v/>
      </c>
    </row>
    <row r="145" hidden="1" outlineLevel="1" ht="25.5" customFormat="1" customHeight="1" s="204">
      <c r="A145" s="250" t="n">
        <v>116</v>
      </c>
      <c r="B145" s="177" t="inlineStr">
        <is>
          <t>01.7.07.13-0001</t>
        </is>
      </c>
      <c r="C145" s="249" t="inlineStr">
        <is>
          <t>Мука андезитовая кислотоупорная, марка: А</t>
        </is>
      </c>
      <c r="D145" s="250" t="inlineStr">
        <is>
          <t>т</t>
        </is>
      </c>
      <c r="E145" s="288" t="n">
        <v>0.012760898282695</v>
      </c>
      <c r="F145" s="252" t="n">
        <v>688.8</v>
      </c>
      <c r="G145" s="170">
        <f>ROUND(E145*F145,2)</f>
        <v/>
      </c>
      <c r="H145" s="253">
        <f>G145/$G$187</f>
        <v/>
      </c>
      <c r="I145" s="175">
        <f>ROUND(F145*'Прил. 10'!$D$13,2)</f>
        <v/>
      </c>
      <c r="J145" s="175">
        <f>ROUND(I145*E145,2)</f>
        <v/>
      </c>
    </row>
    <row r="146" hidden="1" outlineLevel="1" ht="25.5" customFormat="1" customHeight="1" s="204">
      <c r="A146" s="250" t="n">
        <v>117</v>
      </c>
      <c r="B146" s="177" t="inlineStr">
        <is>
          <t>03.2.02.08-0001</t>
        </is>
      </c>
      <c r="C146" s="249" t="inlineStr">
        <is>
          <t>Цемент гипсоглиноземистый расширяющийся</t>
        </is>
      </c>
      <c r="D146" s="250" t="inlineStr">
        <is>
          <t>т</t>
        </is>
      </c>
      <c r="E146" s="288" t="n">
        <v>0.0047154557463672</v>
      </c>
      <c r="F146" s="252" t="n">
        <v>1836</v>
      </c>
      <c r="G146" s="170">
        <f>ROUND(E146*F146,2)</f>
        <v/>
      </c>
      <c r="H146" s="253">
        <f>G146/$G$187</f>
        <v/>
      </c>
      <c r="I146" s="175">
        <f>ROUND(F146*'Прил. 10'!$D$13,2)</f>
        <v/>
      </c>
      <c r="J146" s="175">
        <f>ROUND(I146*E146,2)</f>
        <v/>
      </c>
    </row>
    <row r="147" hidden="1" outlineLevel="1" ht="25.5" customFormat="1" customHeight="1" s="204">
      <c r="A147" s="250" t="n">
        <v>118</v>
      </c>
      <c r="B147" s="177" t="inlineStr">
        <is>
          <t>08.1.02.11-0001</t>
        </is>
      </c>
      <c r="C147" s="249" t="inlineStr">
        <is>
          <t>Поковки из квадратных заготовок, масса: 1,8 кг</t>
        </is>
      </c>
      <c r="D147" s="250" t="inlineStr">
        <is>
          <t>т</t>
        </is>
      </c>
      <c r="E147" s="288" t="n">
        <v>0.0014340819022457</v>
      </c>
      <c r="F147" s="252" t="n">
        <v>5989</v>
      </c>
      <c r="G147" s="170">
        <f>ROUND(E147*F147,2)</f>
        <v/>
      </c>
      <c r="H147" s="253">
        <f>G147/$G$187</f>
        <v/>
      </c>
      <c r="I147" s="175">
        <f>ROUND(F147*'Прил. 10'!$D$13,2)</f>
        <v/>
      </c>
      <c r="J147" s="175">
        <f>ROUND(I147*E147,2)</f>
        <v/>
      </c>
    </row>
    <row r="148" hidden="1" outlineLevel="1" ht="14.25" customFormat="1" customHeight="1" s="204">
      <c r="A148" s="250" t="n">
        <v>119</v>
      </c>
      <c r="B148" s="177" t="inlineStr">
        <is>
          <t>08.3.11.01-0091</t>
        </is>
      </c>
      <c r="C148" s="249" t="inlineStr">
        <is>
          <t>Швеллеры № 40 из стали марки: Ст0</t>
        </is>
      </c>
      <c r="D148" s="250" t="inlineStr">
        <is>
          <t>т</t>
        </is>
      </c>
      <c r="E148" s="288" t="n">
        <v>0.001507001321004</v>
      </c>
      <c r="F148" s="252" t="n">
        <v>4920</v>
      </c>
      <c r="G148" s="170">
        <f>ROUND(E148*F148,2)</f>
        <v/>
      </c>
      <c r="H148" s="253">
        <f>G148/$G$187</f>
        <v/>
      </c>
      <c r="I148" s="175">
        <f>ROUND(F148*'Прил. 10'!$D$13,2)</f>
        <v/>
      </c>
      <c r="J148" s="175">
        <f>ROUND(I148*E148,2)</f>
        <v/>
      </c>
    </row>
    <row r="149" hidden="1" outlineLevel="1" ht="14.25" customFormat="1" customHeight="1" s="204">
      <c r="A149" s="250" t="n">
        <v>120</v>
      </c>
      <c r="B149" s="177" t="inlineStr">
        <is>
          <t>01.7.15.03-0042</t>
        </is>
      </c>
      <c r="C149" s="249" t="inlineStr">
        <is>
          <t>Болты с гайками и шайбами строительные</t>
        </is>
      </c>
      <c r="D149" s="250" t="inlineStr">
        <is>
          <t>кг</t>
        </is>
      </c>
      <c r="E149" s="288" t="n">
        <v>0.81912813738441</v>
      </c>
      <c r="F149" s="252" t="n">
        <v>9.039999999999999</v>
      </c>
      <c r="G149" s="170">
        <f>ROUND(E149*F149,2)</f>
        <v/>
      </c>
      <c r="H149" s="253">
        <f>G149/$G$187</f>
        <v/>
      </c>
      <c r="I149" s="175">
        <f>ROUND(F149*'Прил. 10'!$D$13,2)</f>
        <v/>
      </c>
      <c r="J149" s="175">
        <f>ROUND(I149*E149,2)</f>
        <v/>
      </c>
    </row>
    <row r="150" hidden="1" outlineLevel="1" ht="14.25" customFormat="1" customHeight="1" s="204">
      <c r="A150" s="250" t="n">
        <v>121</v>
      </c>
      <c r="B150" s="177" t="inlineStr">
        <is>
          <t>01.7.17.11-0001</t>
        </is>
      </c>
      <c r="C150" s="249" t="inlineStr">
        <is>
          <t>Бумага шлифовальная</t>
        </is>
      </c>
      <c r="D150" s="250" t="inlineStr">
        <is>
          <t>кг</t>
        </is>
      </c>
      <c r="E150" s="288" t="n">
        <v>0.14583883751651</v>
      </c>
      <c r="F150" s="252" t="n">
        <v>50</v>
      </c>
      <c r="G150" s="170">
        <f>ROUND(E150*F150,2)</f>
        <v/>
      </c>
      <c r="H150" s="253">
        <f>G150/$G$187</f>
        <v/>
      </c>
      <c r="I150" s="175">
        <f>ROUND(F150*'Прил. 10'!$D$13,2)</f>
        <v/>
      </c>
      <c r="J150" s="175">
        <f>ROUND(I150*E150,2)</f>
        <v/>
      </c>
    </row>
    <row r="151" hidden="1" outlineLevel="1" ht="51" customFormat="1" customHeight="1" s="204">
      <c r="A151" s="250" t="n">
        <v>122</v>
      </c>
      <c r="B151" s="177" t="inlineStr">
        <is>
          <t>07.2.01.01-0003</t>
        </is>
      </c>
      <c r="C151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0" t="inlineStr">
        <is>
          <t>т</t>
        </is>
      </c>
      <c r="E151" s="288" t="n">
        <v>0.00072919418758256</v>
      </c>
      <c r="F151" s="252" t="n">
        <v>9670</v>
      </c>
      <c r="G151" s="170">
        <f>ROUND(E151*F151,2)</f>
        <v/>
      </c>
      <c r="H151" s="253">
        <f>G151/$G$187</f>
        <v/>
      </c>
      <c r="I151" s="175">
        <f>ROUND(F151*'Прил. 10'!$D$13,2)</f>
        <v/>
      </c>
      <c r="J151" s="175">
        <f>ROUND(I151*E151,2)</f>
        <v/>
      </c>
    </row>
    <row r="152" hidden="1" outlineLevel="1" ht="14.25" customFormat="1" customHeight="1" s="204">
      <c r="A152" s="250" t="n">
        <v>123</v>
      </c>
      <c r="B152" s="177" t="inlineStr">
        <is>
          <t>14.4.02.09-0001</t>
        </is>
      </c>
      <c r="C152" s="249" t="inlineStr">
        <is>
          <t>Краска</t>
        </is>
      </c>
      <c r="D152" s="250" t="inlineStr">
        <is>
          <t>кг</t>
        </is>
      </c>
      <c r="E152" s="288" t="n">
        <v>0.20417437252312</v>
      </c>
      <c r="F152" s="252" t="n">
        <v>28.6</v>
      </c>
      <c r="G152" s="170">
        <f>ROUND(E152*F152,2)</f>
        <v/>
      </c>
      <c r="H152" s="253">
        <f>G152/$G$187</f>
        <v/>
      </c>
      <c r="I152" s="175">
        <f>ROUND(F152*'Прил. 10'!$D$13,2)</f>
        <v/>
      </c>
      <c r="J152" s="175">
        <f>ROUND(I152*E152,2)</f>
        <v/>
      </c>
    </row>
    <row r="153" hidden="1" outlineLevel="1" ht="14.25" customFormat="1" customHeight="1" s="204">
      <c r="A153" s="250" t="n">
        <v>124</v>
      </c>
      <c r="B153" s="177" t="inlineStr">
        <is>
          <t>01.7.11.07-0032</t>
        </is>
      </c>
      <c r="C153" s="249" t="inlineStr">
        <is>
          <t>Электроды диаметром: 4 мм Э42</t>
        </is>
      </c>
      <c r="D153" s="250" t="inlineStr">
        <is>
          <t>т</t>
        </is>
      </c>
      <c r="E153" s="288" t="n">
        <v>0.00053474240422721</v>
      </c>
      <c r="F153" s="252" t="n">
        <v>10315.01</v>
      </c>
      <c r="G153" s="170">
        <f>ROUND(E153*F153,2)</f>
        <v/>
      </c>
      <c r="H153" s="253">
        <f>G153/$G$187</f>
        <v/>
      </c>
      <c r="I153" s="175">
        <f>ROUND(F153*'Прил. 10'!$D$13,2)</f>
        <v/>
      </c>
      <c r="J153" s="175">
        <f>ROUND(I153*E153,2)</f>
        <v/>
      </c>
    </row>
    <row r="154" hidden="1" outlineLevel="1" ht="38.25" customFormat="1" customHeight="1" s="204">
      <c r="A154" s="250" t="n">
        <v>125</v>
      </c>
      <c r="B154" s="177" t="inlineStr">
        <is>
          <t>25.1.01.05-0025</t>
        </is>
      </c>
      <c r="C154" s="249" t="inlineStr">
        <is>
          <t>Шпалы из древесины хвойных пород длиной: 1500 мм для колеи 750 мм пропитанные, тип 2</t>
        </is>
      </c>
      <c r="D154" s="250" t="inlineStr">
        <is>
          <t>шт</t>
        </is>
      </c>
      <c r="E154" s="288" t="n">
        <v>0.073794451783355</v>
      </c>
      <c r="F154" s="252" t="n">
        <v>68</v>
      </c>
      <c r="G154" s="170">
        <f>ROUND(E154*F154,2)</f>
        <v/>
      </c>
      <c r="H154" s="253">
        <f>G154/$G$187</f>
        <v/>
      </c>
      <c r="I154" s="175">
        <f>ROUND(F154*'Прил. 10'!$D$13,2)</f>
        <v/>
      </c>
      <c r="J154" s="175">
        <f>ROUND(I154*E154,2)</f>
        <v/>
      </c>
    </row>
    <row r="155" hidden="1" outlineLevel="1" ht="25.5" customFormat="1" customHeight="1" s="204">
      <c r="A155" s="250" t="n">
        <v>126</v>
      </c>
      <c r="B155" s="177" t="inlineStr">
        <is>
          <t>01.3.01.03-0002</t>
        </is>
      </c>
      <c r="C155" s="249" t="inlineStr">
        <is>
          <t>Керосин для технических целей марок КТ-1, КТ-2</t>
        </is>
      </c>
      <c r="D155" s="250" t="inlineStr">
        <is>
          <t>т</t>
        </is>
      </c>
      <c r="E155" s="288" t="n">
        <v>0.0017500660501982</v>
      </c>
      <c r="F155" s="252" t="n">
        <v>2606.9</v>
      </c>
      <c r="G155" s="170">
        <f>ROUND(E155*F155,2)</f>
        <v/>
      </c>
      <c r="H155" s="253">
        <f>G155/$G$187</f>
        <v/>
      </c>
      <c r="I155" s="175">
        <f>ROUND(F155*'Прил. 10'!$D$13,2)</f>
        <v/>
      </c>
      <c r="J155" s="175">
        <f>ROUND(I155*E155,2)</f>
        <v/>
      </c>
    </row>
    <row r="156" hidden="1" outlineLevel="1" ht="14.25" customFormat="1" customHeight="1" s="204">
      <c r="A156" s="250" t="n">
        <v>127</v>
      </c>
      <c r="B156" s="177" t="inlineStr">
        <is>
          <t>01.7.02.07-0011</t>
        </is>
      </c>
      <c r="C156" s="249" t="inlineStr">
        <is>
          <t>Прессшпан листовой, марки А</t>
        </is>
      </c>
      <c r="D156" s="250" t="inlineStr">
        <is>
          <t>кг</t>
        </is>
      </c>
      <c r="E156" s="288" t="n">
        <v>0.072919418758256</v>
      </c>
      <c r="F156" s="252" t="n">
        <v>47.57</v>
      </c>
      <c r="G156" s="170">
        <f>ROUND(E156*F156,2)</f>
        <v/>
      </c>
      <c r="H156" s="253">
        <f>G156/$G$187</f>
        <v/>
      </c>
      <c r="I156" s="175">
        <f>ROUND(F156*'Прил. 10'!$D$13,2)</f>
        <v/>
      </c>
      <c r="J156" s="175">
        <f>ROUND(I156*E156,2)</f>
        <v/>
      </c>
    </row>
    <row r="157" hidden="1" outlineLevel="1" ht="25.5" customFormat="1" customHeight="1" s="204">
      <c r="A157" s="250" t="n">
        <v>128</v>
      </c>
      <c r="B157" s="177" t="inlineStr">
        <is>
          <t>01.2.01.02-0052</t>
        </is>
      </c>
      <c r="C157" s="249" t="inlineStr">
        <is>
          <t>Битумы нефтяные строительные марки: БН-70/30</t>
        </is>
      </c>
      <c r="D157" s="250" t="inlineStr">
        <is>
          <t>т</t>
        </is>
      </c>
      <c r="E157" s="288" t="n">
        <v>0.0019445178335535</v>
      </c>
      <c r="F157" s="252" t="n">
        <v>1525.5</v>
      </c>
      <c r="G157" s="170">
        <f>ROUND(E157*F157,2)</f>
        <v/>
      </c>
      <c r="H157" s="253">
        <f>G157/$G$187</f>
        <v/>
      </c>
      <c r="I157" s="175">
        <f>ROUND(F157*'Прил. 10'!$D$13,2)</f>
        <v/>
      </c>
      <c r="J157" s="175">
        <f>ROUND(I157*E157,2)</f>
        <v/>
      </c>
    </row>
    <row r="158" hidden="1" outlineLevel="1" ht="25.5" customFormat="1" customHeight="1" s="204">
      <c r="A158" s="250" t="n">
        <v>129</v>
      </c>
      <c r="B158" s="177" t="inlineStr">
        <is>
          <t>08.3.08.02-0052</t>
        </is>
      </c>
      <c r="C158" s="249" t="inlineStr">
        <is>
          <t>Сталь угловая равнополочная, марка стали: ВСт3кп2, размером 50x50x5 мм</t>
        </is>
      </c>
      <c r="D158" s="250" t="inlineStr">
        <is>
          <t>т</t>
        </is>
      </c>
      <c r="E158" s="288" t="n">
        <v>0.00048612945838838</v>
      </c>
      <c r="F158" s="252" t="n">
        <v>5763</v>
      </c>
      <c r="G158" s="170">
        <f>ROUND(E158*F158,2)</f>
        <v/>
      </c>
      <c r="H158" s="253">
        <f>G158/$G$187</f>
        <v/>
      </c>
      <c r="I158" s="175">
        <f>ROUND(F158*'Прил. 10'!$D$13,2)</f>
        <v/>
      </c>
      <c r="J158" s="175">
        <f>ROUND(I158*E158,2)</f>
        <v/>
      </c>
    </row>
    <row r="159" hidden="1" outlineLevel="1" ht="14.25" customFormat="1" customHeight="1" s="204">
      <c r="A159" s="250" t="n">
        <v>130</v>
      </c>
      <c r="B159" s="177" t="inlineStr">
        <is>
          <t>14.5.09.02-0002</t>
        </is>
      </c>
      <c r="C159" s="249" t="inlineStr">
        <is>
          <t>Ксилол нефтяной марки А</t>
        </is>
      </c>
      <c r="D159" s="250" t="inlineStr">
        <is>
          <t>т</t>
        </is>
      </c>
      <c r="E159" s="288" t="n">
        <v>0.00036459709379128</v>
      </c>
      <c r="F159" s="252" t="n">
        <v>7640</v>
      </c>
      <c r="G159" s="170">
        <f>ROUND(E159*F159,2)</f>
        <v/>
      </c>
      <c r="H159" s="253">
        <f>G159/$G$187</f>
        <v/>
      </c>
      <c r="I159" s="175">
        <f>ROUND(F159*'Прил. 10'!$D$13,2)</f>
        <v/>
      </c>
      <c r="J159" s="175">
        <f>ROUND(I159*E159,2)</f>
        <v/>
      </c>
    </row>
    <row r="160" hidden="1" outlineLevel="1" ht="14.25" customFormat="1" customHeight="1" s="204">
      <c r="A160" s="250" t="n">
        <v>131</v>
      </c>
      <c r="B160" s="177" t="inlineStr">
        <is>
          <t>01.7.20.08-0071</t>
        </is>
      </c>
      <c r="C160" s="249" t="inlineStr">
        <is>
          <t>Канаты пеньковые пропитанные</t>
        </is>
      </c>
      <c r="D160" s="250" t="inlineStr">
        <is>
          <t>т</t>
        </is>
      </c>
      <c r="E160" s="288" t="n">
        <v>7.2919418758256e-05</v>
      </c>
      <c r="F160" s="252" t="n">
        <v>37900</v>
      </c>
      <c r="G160" s="170">
        <f>ROUND(E160*F160,2)</f>
        <v/>
      </c>
      <c r="H160" s="253">
        <f>G160/$G$187</f>
        <v/>
      </c>
      <c r="I160" s="175">
        <f>ROUND(F160*'Прил. 10'!$D$13,2)</f>
        <v/>
      </c>
      <c r="J160" s="175">
        <f>ROUND(I160*E160,2)</f>
        <v/>
      </c>
    </row>
    <row r="161" hidden="1" outlineLevel="1" ht="14.25" customFormat="1" customHeight="1" s="204">
      <c r="A161" s="250" t="n">
        <v>132</v>
      </c>
      <c r="B161" s="177" t="inlineStr">
        <is>
          <t>14.5.09.11-0101</t>
        </is>
      </c>
      <c r="C161" s="249" t="inlineStr">
        <is>
          <t>Уайт-спирит</t>
        </is>
      </c>
      <c r="D161" s="250" t="inlineStr">
        <is>
          <t>т</t>
        </is>
      </c>
      <c r="E161" s="288" t="n">
        <v>0.00031598414795244</v>
      </c>
      <c r="F161" s="252" t="n">
        <v>6667</v>
      </c>
      <c r="G161" s="170">
        <f>ROUND(E161*F161,2)</f>
        <v/>
      </c>
      <c r="H161" s="253">
        <f>G161/$G$187</f>
        <v/>
      </c>
      <c r="I161" s="175">
        <f>ROUND(F161*'Прил. 10'!$D$13,2)</f>
        <v/>
      </c>
      <c r="J161" s="175">
        <f>ROUND(I161*E161,2)</f>
        <v/>
      </c>
    </row>
    <row r="162" hidden="1" outlineLevel="1" ht="38.25" customFormat="1" customHeight="1" s="204">
      <c r="A162" s="250" t="n">
        <v>133</v>
      </c>
      <c r="B162" s="177" t="inlineStr">
        <is>
          <t>11.1.03.05-0085</t>
        </is>
      </c>
      <c r="C162" s="249" t="inlineStr">
        <is>
          <t>Доски необрезные хвойных пород длиной: 4-6,5 м, все ширины, толщиной 44 мм и более, III сорта</t>
        </is>
      </c>
      <c r="D162" s="250" t="inlineStr">
        <is>
          <t>м3</t>
        </is>
      </c>
      <c r="E162" s="288" t="n">
        <v>0.0029167767503303</v>
      </c>
      <c r="F162" s="252" t="n">
        <v>684</v>
      </c>
      <c r="G162" s="170">
        <f>ROUND(E162*F162,2)</f>
        <v/>
      </c>
      <c r="H162" s="253">
        <f>G162/$G$187</f>
        <v/>
      </c>
      <c r="I162" s="175">
        <f>ROUND(F162*'Прил. 10'!$D$13,2)</f>
        <v/>
      </c>
      <c r="J162" s="175">
        <f>ROUND(I162*E162,2)</f>
        <v/>
      </c>
    </row>
    <row r="163" hidden="1" outlineLevel="1" ht="25.5" customFormat="1" customHeight="1" s="204">
      <c r="A163" s="250" t="n">
        <v>134</v>
      </c>
      <c r="B163" s="177" t="inlineStr">
        <is>
          <t>01.2.01.01-0019</t>
        </is>
      </c>
      <c r="C163" s="249" t="inlineStr">
        <is>
          <t>Битумы нефтяные дорожные марки: БНД-60/90, БНД 90/130</t>
        </is>
      </c>
      <c r="D163" s="250" t="inlineStr">
        <is>
          <t>т</t>
        </is>
      </c>
      <c r="E163" s="288" t="n">
        <v>0.0010208718626156</v>
      </c>
      <c r="F163" s="252" t="n">
        <v>1690</v>
      </c>
      <c r="G163" s="170">
        <f>ROUND(E163*F163,2)</f>
        <v/>
      </c>
      <c r="H163" s="253">
        <f>G163/$G$187</f>
        <v/>
      </c>
      <c r="I163" s="175">
        <f>ROUND(F163*'Прил. 10'!$D$13,2)</f>
        <v/>
      </c>
      <c r="J163" s="175">
        <f>ROUND(I163*E163,2)</f>
        <v/>
      </c>
    </row>
    <row r="164" hidden="1" outlineLevel="1" ht="14.25" customFormat="1" customHeight="1" s="204">
      <c r="A164" s="250" t="n">
        <v>135</v>
      </c>
      <c r="B164" s="177" t="inlineStr">
        <is>
          <t>01.3.01.06-0023</t>
        </is>
      </c>
      <c r="C164" s="249" t="inlineStr">
        <is>
          <t>Смазка № 9</t>
        </is>
      </c>
      <c r="D164" s="250" t="inlineStr">
        <is>
          <t>т</t>
        </is>
      </c>
      <c r="E164" s="288" t="n">
        <v>7.2919418758256e-05</v>
      </c>
      <c r="F164" s="252" t="n">
        <v>20600</v>
      </c>
      <c r="G164" s="170">
        <f>ROUND(E164*F164,2)</f>
        <v/>
      </c>
      <c r="H164" s="253">
        <f>G164/$G$187</f>
        <v/>
      </c>
      <c r="I164" s="175">
        <f>ROUND(F164*'Прил. 10'!$D$13,2)</f>
        <v/>
      </c>
      <c r="J164" s="175">
        <f>ROUND(I164*E164,2)</f>
        <v/>
      </c>
    </row>
    <row r="165" hidden="1" outlineLevel="1" ht="14.25" customFormat="1" customHeight="1" s="204">
      <c r="A165" s="250" t="n">
        <v>136</v>
      </c>
      <c r="B165" s="177" t="inlineStr">
        <is>
          <t>01.2.03.03-0043</t>
        </is>
      </c>
      <c r="C165" s="249" t="inlineStr">
        <is>
          <t>Мастика битумно-кукерсольная холодная</t>
        </is>
      </c>
      <c r="D165" s="250" t="inlineStr">
        <is>
          <t>т</t>
        </is>
      </c>
      <c r="E165" s="288" t="n">
        <v>0.00046182298546896</v>
      </c>
      <c r="F165" s="252" t="n">
        <v>3219.2</v>
      </c>
      <c r="G165" s="170">
        <f>ROUND(E165*F165,2)</f>
        <v/>
      </c>
      <c r="H165" s="253">
        <f>G165/$G$187</f>
        <v/>
      </c>
      <c r="I165" s="175">
        <f>ROUND(F165*'Прил. 10'!$D$13,2)</f>
        <v/>
      </c>
      <c r="J165" s="175">
        <f>ROUND(I165*E165,2)</f>
        <v/>
      </c>
    </row>
    <row r="166" hidden="1" outlineLevel="1" ht="14.25" customFormat="1" customHeight="1" s="204">
      <c r="A166" s="250" t="n">
        <v>137</v>
      </c>
      <c r="B166" s="177" t="inlineStr">
        <is>
          <t>01.7.11.07-0044</t>
        </is>
      </c>
      <c r="C166" s="249" t="inlineStr">
        <is>
          <t>Электроды диаметром: 5 мм Э42</t>
        </is>
      </c>
      <c r="D166" s="250" t="inlineStr">
        <is>
          <t>т</t>
        </is>
      </c>
      <c r="E166" s="288" t="n">
        <v>0.00012153236459709</v>
      </c>
      <c r="F166" s="252" t="n">
        <v>9765</v>
      </c>
      <c r="G166" s="170">
        <f>ROUND(E166*F166,2)</f>
        <v/>
      </c>
      <c r="H166" s="253">
        <f>G166/$G$187</f>
        <v/>
      </c>
      <c r="I166" s="175">
        <f>ROUND(F166*'Прил. 10'!$D$13,2)</f>
        <v/>
      </c>
      <c r="J166" s="175">
        <f>ROUND(I166*E166,2)</f>
        <v/>
      </c>
    </row>
    <row r="167" hidden="1" outlineLevel="1" ht="38.25" customFormat="1" customHeight="1" s="204">
      <c r="A167" s="250" t="n">
        <v>138</v>
      </c>
      <c r="B167" s="177" t="inlineStr">
        <is>
          <t>11.1.03.01-0077</t>
        </is>
      </c>
      <c r="C167" s="249" t="inlineStr">
        <is>
          <t>Бруски обрезные хвойных пород длиной: 4-6,5 м, шириной 75-150 мм, толщиной 40-75 мм, I сорта</t>
        </is>
      </c>
      <c r="D167" s="250" t="inlineStr">
        <is>
          <t>м3</t>
        </is>
      </c>
      <c r="E167" s="288" t="n">
        <v>0.00063196829590489</v>
      </c>
      <c r="F167" s="252" t="n">
        <v>1700</v>
      </c>
      <c r="G167" s="170">
        <f>ROUND(E167*F167,2)</f>
        <v/>
      </c>
      <c r="H167" s="253">
        <f>G167/$G$187</f>
        <v/>
      </c>
      <c r="I167" s="175">
        <f>ROUND(F167*'Прил. 10'!$D$13,2)</f>
        <v/>
      </c>
      <c r="J167" s="175">
        <f>ROUND(I167*E167,2)</f>
        <v/>
      </c>
    </row>
    <row r="168" hidden="1" outlineLevel="1" ht="14.25" customFormat="1" customHeight="1" s="204">
      <c r="A168" s="250" t="n">
        <v>139</v>
      </c>
      <c r="B168" s="177" t="inlineStr">
        <is>
          <t>01.7.20.08-0102</t>
        </is>
      </c>
      <c r="C168" s="249" t="inlineStr">
        <is>
          <t>Миткаль «Т-2» суровый (суровье)</t>
        </is>
      </c>
      <c r="D168" s="250" t="inlineStr">
        <is>
          <t>10 м</t>
        </is>
      </c>
      <c r="E168" s="288" t="n">
        <v>0.014583883751651</v>
      </c>
      <c r="F168" s="252" t="n">
        <v>73.65000000000001</v>
      </c>
      <c r="G168" s="170">
        <f>ROUND(E168*F168,2)</f>
        <v/>
      </c>
      <c r="H168" s="253">
        <f>G168/$G$187</f>
        <v/>
      </c>
      <c r="I168" s="175">
        <f>ROUND(F168*'Прил. 10'!$D$13,2)</f>
        <v/>
      </c>
      <c r="J168" s="175">
        <f>ROUND(I168*E168,2)</f>
        <v/>
      </c>
    </row>
    <row r="169" hidden="1" outlineLevel="1" ht="14.25" customFormat="1" customHeight="1" s="204">
      <c r="A169" s="250" t="n">
        <v>140</v>
      </c>
      <c r="B169" s="177" t="inlineStr">
        <is>
          <t>01.1.02.10-0021</t>
        </is>
      </c>
      <c r="C169" s="249" t="inlineStr">
        <is>
          <t>Асбест хризотиловый марки: К-6-30</t>
        </is>
      </c>
      <c r="D169" s="250" t="inlineStr">
        <is>
          <t>т</t>
        </is>
      </c>
      <c r="E169" s="288" t="n">
        <v>0.00082642007926024</v>
      </c>
      <c r="F169" s="252" t="n">
        <v>1160</v>
      </c>
      <c r="G169" s="170">
        <f>ROUND(E169*F169,2)</f>
        <v/>
      </c>
      <c r="H169" s="253">
        <f>G169/$G$187</f>
        <v/>
      </c>
      <c r="I169" s="175">
        <f>ROUND(F169*'Прил. 10'!$D$13,2)</f>
        <v/>
      </c>
      <c r="J169" s="175">
        <f>ROUND(I169*E169,2)</f>
        <v/>
      </c>
    </row>
    <row r="170" hidden="1" outlineLevel="1" ht="14.25" customFormat="1" customHeight="1" s="204">
      <c r="A170" s="250" t="n">
        <v>141</v>
      </c>
      <c r="B170" s="177" t="inlineStr">
        <is>
          <t>14.4.03.03-0002</t>
        </is>
      </c>
      <c r="C170" s="249" t="inlineStr">
        <is>
          <t>Лак битумный: БТ-123</t>
        </is>
      </c>
      <c r="D170" s="250" t="inlineStr">
        <is>
          <t>т</t>
        </is>
      </c>
      <c r="E170" s="288" t="n">
        <v>0.00012153236459709</v>
      </c>
      <c r="F170" s="252" t="n">
        <v>7826.9</v>
      </c>
      <c r="G170" s="170">
        <f>ROUND(E170*F170,2)</f>
        <v/>
      </c>
      <c r="H170" s="253">
        <f>G170/$G$187</f>
        <v/>
      </c>
      <c r="I170" s="175">
        <f>ROUND(F170*'Прил. 10'!$D$13,2)</f>
        <v/>
      </c>
      <c r="J170" s="175">
        <f>ROUND(I170*E170,2)</f>
        <v/>
      </c>
    </row>
    <row r="171" hidden="1" outlineLevel="1" ht="63.75" customFormat="1" customHeight="1" s="204">
      <c r="A171" s="250" t="n">
        <v>142</v>
      </c>
      <c r="B171" s="177" t="inlineStr">
        <is>
          <t>08.2.02.11-0007</t>
        </is>
      </c>
      <c r="C171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0" t="inlineStr">
        <is>
          <t>10 м</t>
        </is>
      </c>
      <c r="E171" s="288" t="n">
        <v>0.014292206076618</v>
      </c>
      <c r="F171" s="252" t="n">
        <v>50.24</v>
      </c>
      <c r="G171" s="170">
        <f>ROUND(E171*F171,2)</f>
        <v/>
      </c>
      <c r="H171" s="253">
        <f>G171/$G$187</f>
        <v/>
      </c>
      <c r="I171" s="175">
        <f>ROUND(F171*'Прил. 10'!$D$13,2)</f>
        <v/>
      </c>
      <c r="J171" s="175">
        <f>ROUND(I171*E171,2)</f>
        <v/>
      </c>
    </row>
    <row r="172" hidden="1" outlineLevel="1" ht="14.25" customFormat="1" customHeight="1" s="204">
      <c r="A172" s="250" t="n">
        <v>143</v>
      </c>
      <c r="B172" s="177" t="inlineStr">
        <is>
          <t>01.7.11.07-0035</t>
        </is>
      </c>
      <c r="C172" s="249" t="inlineStr">
        <is>
          <t>Электроды диаметром: 4 мм Э46</t>
        </is>
      </c>
      <c r="D172" s="250" t="inlineStr">
        <is>
          <t>т</t>
        </is>
      </c>
      <c r="E172" s="288" t="n">
        <v>4.8612945838838e-05</v>
      </c>
      <c r="F172" s="252" t="n">
        <v>10749</v>
      </c>
      <c r="G172" s="170">
        <f>ROUND(E172*F172,2)</f>
        <v/>
      </c>
      <c r="H172" s="253">
        <f>G172/$G$187</f>
        <v/>
      </c>
      <c r="I172" s="175">
        <f>ROUND(F172*'Прил. 10'!$D$13,2)</f>
        <v/>
      </c>
      <c r="J172" s="175">
        <f>ROUND(I172*E172,2)</f>
        <v/>
      </c>
    </row>
    <row r="173" hidden="1" outlineLevel="1" ht="25.5" customFormat="1" customHeight="1" s="204">
      <c r="A173" s="250" t="n">
        <v>144</v>
      </c>
      <c r="B173" s="177" t="inlineStr">
        <is>
          <t>03.2.01.01-0001</t>
        </is>
      </c>
      <c r="C173" s="249" t="inlineStr">
        <is>
          <t>Портландцемент общестроительного назначения бездобавочный, марки: 400</t>
        </is>
      </c>
      <c r="D173" s="250" t="inlineStr">
        <is>
          <t>т</t>
        </is>
      </c>
      <c r="E173" s="288" t="n">
        <v>0.0012153236459709</v>
      </c>
      <c r="F173" s="252" t="n">
        <v>412</v>
      </c>
      <c r="G173" s="170">
        <f>ROUND(E173*F173,2)</f>
        <v/>
      </c>
      <c r="H173" s="253">
        <f>G173/$G$187</f>
        <v/>
      </c>
      <c r="I173" s="175">
        <f>ROUND(F173*'Прил. 10'!$D$13,2)</f>
        <v/>
      </c>
      <c r="J173" s="175">
        <f>ROUND(I173*E173,2)</f>
        <v/>
      </c>
    </row>
    <row r="174" hidden="1" outlineLevel="1" ht="14.25" customFormat="1" customHeight="1" s="204">
      <c r="A174" s="250" t="n">
        <v>145</v>
      </c>
      <c r="B174" s="177" t="inlineStr">
        <is>
          <t>01.7.07.08-0003</t>
        </is>
      </c>
      <c r="C174" s="249" t="inlineStr">
        <is>
          <t>Мыло твердое хозяйственное 72%</t>
        </is>
      </c>
      <c r="D174" s="250" t="inlineStr">
        <is>
          <t>шт</t>
        </is>
      </c>
      <c r="E174" s="288" t="n">
        <v>0.10874715984148</v>
      </c>
      <c r="F174" s="252" t="n">
        <v>4.5</v>
      </c>
      <c r="G174" s="170">
        <f>ROUND(E174*F174,2)</f>
        <v/>
      </c>
      <c r="H174" s="253">
        <f>G174/$G$187</f>
        <v/>
      </c>
      <c r="I174" s="175">
        <f>ROUND(F174*'Прил. 10'!$D$13,2)</f>
        <v/>
      </c>
      <c r="J174" s="175">
        <f>ROUND(I174*E174,2)</f>
        <v/>
      </c>
    </row>
    <row r="175" hidden="1" outlineLevel="1" ht="14.25" customFormat="1" customHeight="1" s="204">
      <c r="A175" s="250" t="n">
        <v>146</v>
      </c>
      <c r="B175" s="177" t="inlineStr">
        <is>
          <t>01.3.01.01-0001</t>
        </is>
      </c>
      <c r="C175" s="249" t="inlineStr">
        <is>
          <t>Бензин авиационный Б-70</t>
        </is>
      </c>
      <c r="D175" s="250" t="inlineStr">
        <is>
          <t>т</t>
        </is>
      </c>
      <c r="E175" s="288" t="n">
        <v>9.722589167767499e-05</v>
      </c>
      <c r="F175" s="252" t="n">
        <v>4488.4</v>
      </c>
      <c r="G175" s="170">
        <f>ROUND(E175*F175,2)</f>
        <v/>
      </c>
      <c r="H175" s="253">
        <f>G175/$G$187</f>
        <v/>
      </c>
      <c r="I175" s="175">
        <f>ROUND(F175*'Прил. 10'!$D$13,2)</f>
        <v/>
      </c>
      <c r="J175" s="175">
        <f>ROUND(I175*E175,2)</f>
        <v/>
      </c>
    </row>
    <row r="176" hidden="1" outlineLevel="1" ht="25.5" customFormat="1" customHeight="1" s="204">
      <c r="A176" s="250" t="n">
        <v>147</v>
      </c>
      <c r="B176" s="177" t="inlineStr">
        <is>
          <t>01.3.01.06-0050</t>
        </is>
      </c>
      <c r="C176" s="249" t="inlineStr">
        <is>
          <t>Смазка универсальная тугоплавкая УТ (консталин жировой)</t>
        </is>
      </c>
      <c r="D176" s="250" t="inlineStr">
        <is>
          <t>т</t>
        </is>
      </c>
      <c r="E176" s="288" t="n">
        <v>2.4306472919419e-05</v>
      </c>
      <c r="F176" s="252" t="n">
        <v>17500</v>
      </c>
      <c r="G176" s="170">
        <f>ROUND(E176*F176,2)</f>
        <v/>
      </c>
      <c r="H176" s="253">
        <f>G176/$G$187</f>
        <v/>
      </c>
      <c r="I176" s="175">
        <f>ROUND(F176*'Прил. 10'!$D$13,2)</f>
        <v/>
      </c>
      <c r="J176" s="175">
        <f>ROUND(I176*E176,2)</f>
        <v/>
      </c>
    </row>
    <row r="177" hidden="1" outlineLevel="1" ht="25.5" customFormat="1" customHeight="1" s="204">
      <c r="A177" s="250" t="n">
        <v>148</v>
      </c>
      <c r="B177" s="177" t="inlineStr">
        <is>
          <t>01.7.15.06-0121</t>
        </is>
      </c>
      <c r="C177" s="249" t="inlineStr">
        <is>
          <t>Гвозди строительные с плоской головкой: 1,6x50 мм</t>
        </is>
      </c>
      <c r="D177" s="250" t="inlineStr">
        <is>
          <t>т</t>
        </is>
      </c>
      <c r="E177" s="288" t="n">
        <v>4.8612945838838e-05</v>
      </c>
      <c r="F177" s="252" t="n">
        <v>8475</v>
      </c>
      <c r="G177" s="170">
        <f>ROUND(E177*F177,2)</f>
        <v/>
      </c>
      <c r="H177" s="253">
        <f>G177/$G$187</f>
        <v/>
      </c>
      <c r="I177" s="175">
        <f>ROUND(F177*'Прил. 10'!$D$13,2)</f>
        <v/>
      </c>
      <c r="J177" s="175">
        <f>ROUND(I177*E177,2)</f>
        <v/>
      </c>
    </row>
    <row r="178" hidden="1" outlineLevel="1" ht="14.25" customFormat="1" customHeight="1" s="204">
      <c r="A178" s="250" t="n">
        <v>149</v>
      </c>
      <c r="B178" s="177" t="inlineStr">
        <is>
          <t>14.1.02.01-0002</t>
        </is>
      </c>
      <c r="C178" s="249" t="inlineStr">
        <is>
          <t>Клей БМК-5к</t>
        </is>
      </c>
      <c r="D178" s="250" t="inlineStr">
        <is>
          <t>кг</t>
        </is>
      </c>
      <c r="E178" s="288" t="n">
        <v>0.014583883751651</v>
      </c>
      <c r="F178" s="252" t="n">
        <v>25.8</v>
      </c>
      <c r="G178" s="170">
        <f>ROUND(E178*F178,2)</f>
        <v/>
      </c>
      <c r="H178" s="253">
        <f>G178/$G$187</f>
        <v/>
      </c>
      <c r="I178" s="175">
        <f>ROUND(F178*'Прил. 10'!$D$13,2)</f>
        <v/>
      </c>
      <c r="J178" s="175">
        <f>ROUND(I178*E178,2)</f>
        <v/>
      </c>
    </row>
    <row r="179" hidden="1" outlineLevel="1" ht="14.25" customFormat="1" customHeight="1" s="204">
      <c r="A179" s="250" t="n">
        <v>150</v>
      </c>
      <c r="B179" s="177" t="inlineStr">
        <is>
          <t>14.5.09.01-0001</t>
        </is>
      </c>
      <c r="C179" s="249" t="inlineStr">
        <is>
          <t>Ацетон технический, сорт I</t>
        </is>
      </c>
      <c r="D179" s="250" t="inlineStr">
        <is>
          <t>т</t>
        </is>
      </c>
      <c r="E179" s="288" t="n">
        <v>4.8612945838838e-05</v>
      </c>
      <c r="F179" s="252" t="n">
        <v>7716.7</v>
      </c>
      <c r="G179" s="170">
        <f>ROUND(E179*F179,2)</f>
        <v/>
      </c>
      <c r="H179" s="253">
        <f>G179/$G$187</f>
        <v/>
      </c>
      <c r="I179" s="175">
        <f>ROUND(F179*'Прил. 10'!$D$13,2)</f>
        <v/>
      </c>
      <c r="J179" s="175">
        <f>ROUND(I179*E179,2)</f>
        <v/>
      </c>
    </row>
    <row r="180" hidden="1" outlineLevel="1" ht="14.25" customFormat="1" customHeight="1" s="204">
      <c r="A180" s="250" t="n">
        <v>151</v>
      </c>
      <c r="B180" s="177" t="inlineStr">
        <is>
          <t>01.7.11.07-0045</t>
        </is>
      </c>
      <c r="C180" s="249" t="inlineStr">
        <is>
          <t>Электроды диаметром: 5 мм Э42А</t>
        </is>
      </c>
      <c r="D180" s="250" t="inlineStr">
        <is>
          <t>т</t>
        </is>
      </c>
      <c r="E180" s="288" t="n">
        <v>2.4306472919419e-05</v>
      </c>
      <c r="F180" s="252" t="n">
        <v>10362</v>
      </c>
      <c r="G180" s="170">
        <f>ROUND(E180*F180,2)</f>
        <v/>
      </c>
      <c r="H180" s="253">
        <f>G180/$G$187</f>
        <v/>
      </c>
      <c r="I180" s="175">
        <f>ROUND(F180*'Прил. 10'!$D$13,2)</f>
        <v/>
      </c>
      <c r="J180" s="175">
        <f>ROUND(I180*E180,2)</f>
        <v/>
      </c>
    </row>
    <row r="181" hidden="1" outlineLevel="1" ht="38.25" customFormat="1" customHeight="1" s="204">
      <c r="A181" s="250" t="n">
        <v>152</v>
      </c>
      <c r="B181" s="177" t="inlineStr">
        <is>
          <t>02.2.05.04-0093</t>
        </is>
      </c>
      <c r="C181" s="249" t="inlineStr">
        <is>
          <t>Щебень из природного камня для строительных работ марка: 800, фракция 20-40 мм</t>
        </is>
      </c>
      <c r="D181" s="250" t="inlineStr">
        <is>
          <t>м3</t>
        </is>
      </c>
      <c r="E181" s="288" t="n">
        <v>0.0021632760898283</v>
      </c>
      <c r="F181" s="252" t="n">
        <v>108.4</v>
      </c>
      <c r="G181" s="170">
        <f>ROUND(E181*F181,2)</f>
        <v/>
      </c>
      <c r="H181" s="253">
        <f>G181/$G$187</f>
        <v/>
      </c>
      <c r="I181" s="175">
        <f>ROUND(F181*'Прил. 10'!$D$13,2)</f>
        <v/>
      </c>
      <c r="J181" s="175">
        <f>ROUND(I181*E181,2)</f>
        <v/>
      </c>
    </row>
    <row r="182" hidden="1" outlineLevel="1" ht="38.25" customFormat="1" customHeight="1" s="204">
      <c r="A182" s="250" t="n">
        <v>153</v>
      </c>
      <c r="B182" s="177" t="inlineStr">
        <is>
          <t>11.1.03.01-0079</t>
        </is>
      </c>
      <c r="C182" s="249" t="inlineStr">
        <is>
          <t>Бруски обрезные хвойных пород длиной: 4-6,5 м, шириной 75-150 мм, толщиной 40-75 мм, III сорта</t>
        </is>
      </c>
      <c r="D182" s="250" t="inlineStr">
        <is>
          <t>м3</t>
        </is>
      </c>
      <c r="E182" s="288" t="n">
        <v>0.00017014531043593</v>
      </c>
      <c r="F182" s="252" t="n">
        <v>1287</v>
      </c>
      <c r="G182" s="170">
        <f>ROUND(E182*F182,2)</f>
        <v/>
      </c>
      <c r="H182" s="253">
        <f>G182/$G$187</f>
        <v/>
      </c>
      <c r="I182" s="175">
        <f>ROUND(F182*'Прил. 10'!$D$13,2)</f>
        <v/>
      </c>
      <c r="J182" s="175">
        <f>ROUND(I182*E182,2)</f>
        <v/>
      </c>
    </row>
    <row r="183" hidden="1" outlineLevel="1" ht="14.25" customFormat="1" customHeight="1" s="204">
      <c r="A183" s="250" t="n">
        <v>154</v>
      </c>
      <c r="B183" s="177" t="inlineStr">
        <is>
          <t>04.1.02.05-0007</t>
        </is>
      </c>
      <c r="C183" s="249" t="inlineStr">
        <is>
          <t>Бетон тяжелый, класс: В20 (М250)</t>
        </is>
      </c>
      <c r="D183" s="250" t="inlineStr">
        <is>
          <t>м3</t>
        </is>
      </c>
      <c r="E183" s="288" t="n">
        <v>0.00019445178335535</v>
      </c>
      <c r="F183" s="252" t="n">
        <v>665</v>
      </c>
      <c r="G183" s="170">
        <f>ROUND(E183*F183,2)</f>
        <v/>
      </c>
      <c r="H183" s="253">
        <f>G183/$G$187</f>
        <v/>
      </c>
      <c r="I183" s="175">
        <f>ROUND(F183*'Прил. 10'!$D$13,2)</f>
        <v/>
      </c>
      <c r="J183" s="175">
        <f>ROUND(I183*E183,2)</f>
        <v/>
      </c>
    </row>
    <row r="184" hidden="1" outlineLevel="1" ht="14.25" customFormat="1" customHeight="1" s="204">
      <c r="A184" s="250" t="n">
        <v>155</v>
      </c>
      <c r="B184" s="177" t="inlineStr">
        <is>
          <t>01.7.20.08-0051</t>
        </is>
      </c>
      <c r="C184" s="249" t="inlineStr">
        <is>
          <t>Ветошь</t>
        </is>
      </c>
      <c r="D184" s="250" t="inlineStr">
        <is>
          <t>кг</t>
        </is>
      </c>
      <c r="E184" s="288" t="n">
        <v>0.057120211360634</v>
      </c>
      <c r="F184" s="252" t="n">
        <v>1.82</v>
      </c>
      <c r="G184" s="170">
        <f>ROUND(E184*F184,2)</f>
        <v/>
      </c>
      <c r="H184" s="253">
        <f>G184/$G$187</f>
        <v/>
      </c>
      <c r="I184" s="175">
        <f>ROUND(F184*'Прил. 10'!$D$13,2)</f>
        <v/>
      </c>
      <c r="J184" s="175">
        <f>ROUND(I184*E184,2)</f>
        <v/>
      </c>
    </row>
    <row r="185" hidden="1" outlineLevel="1" ht="25.5" customFormat="1" customHeight="1" s="204">
      <c r="A185" s="250" t="n">
        <v>156</v>
      </c>
      <c r="B185" s="177" t="inlineStr">
        <is>
          <t>03.1.02.03-0015</t>
        </is>
      </c>
      <c r="C185" s="249" t="inlineStr">
        <is>
          <t>Известь строительная: негашеная хлорная, марки А</t>
        </is>
      </c>
      <c r="D185" s="250" t="inlineStr">
        <is>
          <t>кг</t>
        </is>
      </c>
      <c r="E185" s="288" t="n">
        <v>0.02761215323646</v>
      </c>
      <c r="F185" s="252" t="n">
        <v>2.15</v>
      </c>
      <c r="G185" s="170">
        <f>ROUND(E185*F185,2)</f>
        <v/>
      </c>
      <c r="H185" s="253">
        <f>G185/$G$187</f>
        <v/>
      </c>
      <c r="I185" s="175">
        <f>ROUND(F185*'Прил. 10'!$D$13,2)</f>
        <v/>
      </c>
      <c r="J185" s="175">
        <f>ROUND(I185*E185,2)</f>
        <v/>
      </c>
    </row>
    <row r="186" collapsed="1" ht="14.25" customFormat="1" customHeight="1" s="204">
      <c r="A186" s="250" t="n"/>
      <c r="B186" s="250" t="n"/>
      <c r="C186" s="249" t="inlineStr">
        <is>
          <t>Итого прочие материалы</t>
        </is>
      </c>
      <c r="D186" s="250" t="n"/>
      <c r="E186" s="251" t="n"/>
      <c r="F186" s="252" t="n"/>
      <c r="G186" s="71">
        <f>SUM(G105:G185)</f>
        <v/>
      </c>
      <c r="H186" s="253">
        <f>G186/$G$187</f>
        <v/>
      </c>
      <c r="I186" s="170" t="n"/>
      <c r="J186" s="71">
        <f>SUM(J105:J185)</f>
        <v/>
      </c>
    </row>
    <row r="187" ht="14.25" customFormat="1" customHeight="1" s="204">
      <c r="A187" s="250" t="n"/>
      <c r="B187" s="250" t="n"/>
      <c r="C187" s="254" t="inlineStr">
        <is>
          <t>Итого по разделу «Материалы»</t>
        </is>
      </c>
      <c r="D187" s="250" t="n"/>
      <c r="E187" s="251" t="n"/>
      <c r="F187" s="252" t="n"/>
      <c r="G187" s="170">
        <f>G104+G186</f>
        <v/>
      </c>
      <c r="H187" s="253">
        <f>G187/$G$187</f>
        <v/>
      </c>
      <c r="I187" s="170" t="n"/>
      <c r="J187" s="170">
        <f>J104+J186</f>
        <v/>
      </c>
    </row>
    <row r="188" ht="14.25" customFormat="1" customHeight="1" s="204">
      <c r="A188" s="250" t="n"/>
      <c r="B188" s="250" t="n"/>
      <c r="C188" s="249" t="inlineStr">
        <is>
          <t>ИТОГО ПО РМ</t>
        </is>
      </c>
      <c r="D188" s="250" t="n"/>
      <c r="E188" s="251" t="n"/>
      <c r="F188" s="252" t="n"/>
      <c r="G188" s="170">
        <f>G15+G76+G187</f>
        <v/>
      </c>
      <c r="H188" s="255" t="n"/>
      <c r="I188" s="170" t="n"/>
      <c r="J188" s="170">
        <f>J15+J76+J187</f>
        <v/>
      </c>
    </row>
    <row r="189" ht="14.25" customFormat="1" customHeight="1" s="204">
      <c r="A189" s="250" t="n"/>
      <c r="B189" s="250" t="n"/>
      <c r="C189" s="249" t="inlineStr">
        <is>
          <t>Накладные расходы</t>
        </is>
      </c>
      <c r="D189" s="180" t="n">
        <v>0.98</v>
      </c>
      <c r="E189" s="258" t="n"/>
      <c r="F189" s="259" t="n"/>
      <c r="G189" s="188">
        <f>D189*($G$15+$G$17)</f>
        <v/>
      </c>
      <c r="H189" s="255" t="n"/>
      <c r="I189" s="170" t="n"/>
      <c r="J189" s="170">
        <f>ROUND(D189*(J15+J17),2)</f>
        <v/>
      </c>
    </row>
    <row r="190" ht="14.25" customFormat="1" customHeight="1" s="204">
      <c r="A190" s="250" t="n"/>
      <c r="B190" s="250" t="n"/>
      <c r="C190" s="249" t="inlineStr">
        <is>
          <t>Сметная прибыль</t>
        </is>
      </c>
      <c r="D190" s="180" t="n">
        <v>0.65</v>
      </c>
      <c r="E190" s="258" t="n"/>
      <c r="F190" s="259" t="n"/>
      <c r="G190" s="188">
        <f>D190*($G$15+$G$17)</f>
        <v/>
      </c>
      <c r="H190" s="255" t="n"/>
      <c r="I190" s="170" t="n"/>
      <c r="J190" s="170">
        <f>ROUND(D190*(J15+J17),2)</f>
        <v/>
      </c>
    </row>
    <row r="191" ht="14.25" customFormat="1" customHeight="1" s="204">
      <c r="A191" s="250" t="n"/>
      <c r="B191" s="250" t="n"/>
      <c r="C191" s="249" t="inlineStr">
        <is>
          <t>Итого СМР (с НР и СП)</t>
        </is>
      </c>
      <c r="D191" s="250" t="n"/>
      <c r="E191" s="251" t="n"/>
      <c r="F191" s="252" t="n"/>
      <c r="G191" s="170">
        <f>ROUND((G15+G76+G187+G189+G190),2)</f>
        <v/>
      </c>
      <c r="H191" s="255" t="n"/>
      <c r="I191" s="170" t="n"/>
      <c r="J191" s="170">
        <f>ROUND((J15+J76+J187+J189+J190),2)</f>
        <v/>
      </c>
    </row>
    <row r="192" ht="14.25" customFormat="1" customHeight="1" s="204">
      <c r="A192" s="250" t="n"/>
      <c r="B192" s="250" t="n"/>
      <c r="C192" s="249" t="inlineStr">
        <is>
          <t>ВСЕГО СМР + ОБОРУДОВАНИЕ</t>
        </is>
      </c>
      <c r="D192" s="250" t="n"/>
      <c r="E192" s="251" t="n"/>
      <c r="F192" s="252" t="n"/>
      <c r="G192" s="170">
        <f>G191+G82</f>
        <v/>
      </c>
      <c r="H192" s="255" t="n"/>
      <c r="I192" s="170" t="n"/>
      <c r="J192" s="170">
        <f>J191+J82</f>
        <v/>
      </c>
    </row>
    <row r="193" ht="34.5" customFormat="1" customHeight="1" s="204">
      <c r="A193" s="250" t="n"/>
      <c r="B193" s="250" t="n"/>
      <c r="C193" s="249" t="inlineStr">
        <is>
          <t>ИТОГО ПОКАЗАТЕЛЬ НА ЕД. ИЗМ.</t>
        </is>
      </c>
      <c r="D193" s="250" t="inlineStr">
        <is>
          <t>ячейка</t>
        </is>
      </c>
      <c r="E193" s="251" t="n">
        <v>2</v>
      </c>
      <c r="F193" s="252" t="n"/>
      <c r="G193" s="170">
        <f>G192/E193</f>
        <v/>
      </c>
      <c r="H193" s="255" t="n"/>
      <c r="I193" s="170" t="n"/>
      <c r="J193" s="170">
        <f>J192/E193</f>
        <v/>
      </c>
    </row>
    <row r="195" ht="14.25" customFormat="1" customHeight="1" s="204">
      <c r="A195" s="203" t="inlineStr">
        <is>
          <t>Составил ______________________     Д.А. Самуйленко</t>
        </is>
      </c>
    </row>
    <row r="196" ht="14.25" customFormat="1" customHeight="1" s="204">
      <c r="A196" s="206" t="inlineStr">
        <is>
          <t xml:space="preserve">                         (подпись, инициалы, фамилия)</t>
        </is>
      </c>
    </row>
    <row r="197" ht="14.25" customFormat="1" customHeight="1" s="204">
      <c r="A197" s="203" t="n"/>
    </row>
    <row r="198" ht="14.25" customFormat="1" customHeight="1" s="204">
      <c r="A198" s="203" t="inlineStr">
        <is>
          <t>Проверил ______________________        А.В. Костянецкая</t>
        </is>
      </c>
    </row>
    <row r="199" ht="14.25" customFormat="1" customHeight="1" s="204">
      <c r="A199" s="20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97" min="1" max="1"/>
    <col width="17.5546875" customWidth="1" style="197" min="2" max="2"/>
    <col width="39.109375" customWidth="1" style="197" min="3" max="3"/>
    <col width="10.6640625" customWidth="1" style="197" min="4" max="4"/>
    <col width="13.88671875" customWidth="1" style="197" min="5" max="5"/>
    <col width="15.44140625" customWidth="1" style="197" min="6" max="6"/>
    <col width="18.6640625" customWidth="1" style="197" min="7" max="7"/>
  </cols>
  <sheetData>
    <row r="1">
      <c r="A1" s="273" t="inlineStr">
        <is>
          <t>Приложение №6</t>
        </is>
      </c>
    </row>
    <row r="2" ht="21.75" customHeight="1" s="197">
      <c r="A2" s="273" t="n"/>
      <c r="B2" s="273" t="n"/>
      <c r="C2" s="273" t="n"/>
      <c r="D2" s="273" t="n"/>
      <c r="E2" s="273" t="n"/>
      <c r="F2" s="273" t="n"/>
      <c r="G2" s="273" t="n"/>
    </row>
    <row r="3">
      <c r="A3" s="246" t="inlineStr">
        <is>
          <t>Расчет стоимости оборудования</t>
        </is>
      </c>
    </row>
    <row r="4">
      <c r="A4" s="26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250 кВА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.15" customHeight="1" s="197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7">
      <c r="A9" s="127" t="n"/>
      <c r="B9" s="249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197">
      <c r="A10" s="250" t="n"/>
      <c r="B10" s="254" t="n"/>
      <c r="C10" s="249" t="inlineStr">
        <is>
          <t>ИТОГО ИНЖЕНЕРНОЕ ОБОРУДОВАНИЕ</t>
        </is>
      </c>
      <c r="D10" s="254" t="n"/>
      <c r="E10" s="1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41.25" customHeight="1" s="197">
      <c r="A12" s="250" t="n">
        <v>1</v>
      </c>
      <c r="B12" s="250">
        <f>'Прил.5 Расчет СМР и ОБ'!B79</f>
        <v/>
      </c>
      <c r="C12" s="249">
        <f>'Прил.5 Расчет СМР и ОБ'!C79</f>
        <v/>
      </c>
      <c r="D12" s="250">
        <f>'Прил.5 Расчет СМР и ОБ'!D79</f>
        <v/>
      </c>
      <c r="E12" s="209">
        <f>'Прил.5 Расчет СМР и ОБ'!E79</f>
        <v/>
      </c>
      <c r="F12" s="170">
        <f>'Прил.5 Расчет СМР и ОБ'!F79</f>
        <v/>
      </c>
      <c r="G12" s="170">
        <f>ROUND(E12*F12,2)</f>
        <v/>
      </c>
    </row>
    <row r="13" ht="25.5" customHeight="1" s="197">
      <c r="A13" s="250" t="n"/>
      <c r="B13" s="249" t="n"/>
      <c r="C13" s="249" t="inlineStr">
        <is>
          <t>ИТОГО ТЕХНОЛОГИЧЕСКОЕ ОБОРУДОВАНИЕ</t>
        </is>
      </c>
      <c r="D13" s="249" t="n"/>
      <c r="E13" s="277" t="n"/>
      <c r="F13" s="170" t="n"/>
      <c r="G13" s="170">
        <f>SUM(G12:G12)</f>
        <v/>
      </c>
    </row>
    <row r="14" ht="19.5" customHeight="1" s="197">
      <c r="A14" s="250" t="n"/>
      <c r="B14" s="249" t="n"/>
      <c r="C14" s="249" t="inlineStr">
        <is>
          <t>Всего по разделу «Оборудование»</t>
        </is>
      </c>
      <c r="D14" s="249" t="n"/>
      <c r="E14" s="277" t="n"/>
      <c r="F14" s="170" t="n"/>
      <c r="G14" s="170">
        <f>G10+G13</f>
        <v/>
      </c>
    </row>
    <row r="15">
      <c r="A15" s="205" t="n"/>
      <c r="B15" s="18" t="n"/>
      <c r="C15" s="205" t="n"/>
      <c r="D15" s="205" t="n"/>
      <c r="E15" s="205" t="n"/>
      <c r="F15" s="205" t="n"/>
      <c r="G15" s="205" t="n"/>
    </row>
    <row r="16">
      <c r="A16" s="203" t="inlineStr">
        <is>
          <t>Составил ______________________    Д.А. Самуйленко</t>
        </is>
      </c>
      <c r="B16" s="204" t="n"/>
      <c r="C16" s="204" t="n"/>
      <c r="D16" s="205" t="n"/>
      <c r="E16" s="205" t="n"/>
      <c r="F16" s="205" t="n"/>
      <c r="G16" s="205" t="n"/>
    </row>
    <row r="17">
      <c r="A17" s="206" t="inlineStr">
        <is>
          <t xml:space="preserve">                         (подпись, инициалы, фамилия)</t>
        </is>
      </c>
      <c r="B17" s="204" t="n"/>
      <c r="C17" s="204" t="n"/>
      <c r="D17" s="205" t="n"/>
      <c r="E17" s="205" t="n"/>
      <c r="F17" s="205" t="n"/>
      <c r="G17" s="205" t="n"/>
    </row>
    <row r="18">
      <c r="A18" s="203" t="n"/>
      <c r="B18" s="204" t="n"/>
      <c r="C18" s="204" t="n"/>
      <c r="D18" s="205" t="n"/>
      <c r="E18" s="205" t="n"/>
      <c r="F18" s="205" t="n"/>
      <c r="G18" s="205" t="n"/>
    </row>
    <row r="19">
      <c r="A19" s="203" t="inlineStr">
        <is>
          <t>Проверил ______________________        А.В. Костянецкая</t>
        </is>
      </c>
      <c r="B19" s="204" t="n"/>
      <c r="C19" s="204" t="n"/>
      <c r="D19" s="205" t="n"/>
      <c r="E19" s="205" t="n"/>
      <c r="F19" s="205" t="n"/>
      <c r="G19" s="205" t="n"/>
    </row>
    <row r="20">
      <c r="A20" s="206" t="inlineStr">
        <is>
          <t xml:space="preserve">                        (подпись, инициалы, фамилия)</t>
        </is>
      </c>
      <c r="B20" s="204" t="n"/>
      <c r="C20" s="204" t="n"/>
      <c r="D20" s="205" t="n"/>
      <c r="E20" s="205" t="n"/>
      <c r="F20" s="205" t="n"/>
      <c r="G20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7" min="1" max="1"/>
    <col width="16.44140625" customWidth="1" style="197" min="2" max="2"/>
    <col width="37.109375" customWidth="1" style="197" min="3" max="3"/>
    <col width="49" customWidth="1" style="197" min="4" max="4"/>
    <col width="9.109375" customWidth="1" style="197" min="5" max="5"/>
  </cols>
  <sheetData>
    <row r="1" ht="15.75" customHeight="1" s="197">
      <c r="A1" s="200" t="n"/>
      <c r="B1" s="200" t="n"/>
      <c r="C1" s="200" t="n"/>
      <c r="D1" s="200" t="inlineStr">
        <is>
          <t>Приложение №7</t>
        </is>
      </c>
    </row>
    <row r="2" ht="15.75" customHeight="1" s="197">
      <c r="A2" s="200" t="n"/>
      <c r="B2" s="200" t="n"/>
      <c r="C2" s="200" t="n"/>
      <c r="D2" s="200" t="n"/>
    </row>
    <row r="3" ht="15.75" customHeight="1" s="197">
      <c r="A3" s="200" t="n"/>
      <c r="B3" s="198" t="inlineStr">
        <is>
          <t>Расчет показателя УНЦ</t>
        </is>
      </c>
      <c r="C3" s="200" t="n"/>
      <c r="D3" s="200" t="n"/>
    </row>
    <row r="4" ht="15.75" customHeight="1" s="197">
      <c r="A4" s="200" t="n"/>
      <c r="B4" s="200" t="n"/>
      <c r="C4" s="200" t="n"/>
      <c r="D4" s="200" t="n"/>
    </row>
    <row r="5" ht="47.25" customHeight="1" s="197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7">
      <c r="A6" s="200" t="inlineStr">
        <is>
          <t>Единица измерения  — 1 ячейка</t>
        </is>
      </c>
      <c r="B6" s="200" t="n"/>
      <c r="C6" s="200" t="n"/>
      <c r="D6" s="200" t="n"/>
    </row>
    <row r="7" ht="15.75" customHeight="1" s="197">
      <c r="A7" s="200" t="n"/>
      <c r="B7" s="200" t="n"/>
      <c r="C7" s="200" t="n"/>
      <c r="D7" s="200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197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97">
      <c r="A11" s="233" t="inlineStr">
        <is>
          <t>Т5.2-07-1</t>
        </is>
      </c>
      <c r="B11" s="233" t="inlineStr">
        <is>
          <t xml:space="preserve">УНЦ ячейки трансформатора 6 - 35 кВ </t>
        </is>
      </c>
      <c r="C11" s="208">
        <f>D5</f>
        <v/>
      </c>
      <c r="D11" s="202">
        <f>'Прил.4 РМ'!C41/1000</f>
        <v/>
      </c>
    </row>
    <row r="13">
      <c r="A13" s="203" t="inlineStr">
        <is>
          <t>Составил ______________________    Д.А. Самуйленко</t>
        </is>
      </c>
      <c r="B13" s="204" t="n"/>
      <c r="C13" s="204" t="n"/>
      <c r="D13" s="205" t="n"/>
    </row>
    <row r="14">
      <c r="A14" s="206" t="inlineStr">
        <is>
          <t xml:space="preserve">                         (подпись, инициалы, фамилия)</t>
        </is>
      </c>
      <c r="B14" s="204" t="n"/>
      <c r="C14" s="204" t="n"/>
      <c r="D14" s="205" t="n"/>
    </row>
    <row r="15">
      <c r="A15" s="203" t="n"/>
      <c r="B15" s="204" t="n"/>
      <c r="C15" s="204" t="n"/>
      <c r="D15" s="205" t="n"/>
    </row>
    <row r="16">
      <c r="A16" s="203" t="inlineStr">
        <is>
          <t>Проверил ______________________        А.В. Костянецкая</t>
        </is>
      </c>
      <c r="B16" s="204" t="n"/>
      <c r="C16" s="204" t="n"/>
      <c r="D16" s="205" t="n"/>
    </row>
    <row r="17" ht="20.25" customHeight="1" s="197">
      <c r="A17" s="206" t="inlineStr">
        <is>
          <t xml:space="preserve">                        (подпись, инициалы, фамилия)</t>
        </is>
      </c>
      <c r="B17" s="204" t="n"/>
      <c r="C17" s="204" t="n"/>
      <c r="D17" s="20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7" min="1" max="1"/>
    <col width="40.6640625" customWidth="1" style="197" min="2" max="2"/>
    <col width="38" customWidth="1" style="197" min="3" max="3"/>
    <col width="32" customWidth="1" style="197" min="4" max="4"/>
    <col width="9.109375" customWidth="1" style="197" min="5" max="5"/>
  </cols>
  <sheetData>
    <row r="4" ht="15.6" customHeight="1" s="197">
      <c r="B4" s="227" t="inlineStr">
        <is>
          <t>Приложение № 10</t>
        </is>
      </c>
    </row>
    <row r="5" ht="18" customHeight="1" s="197">
      <c r="B5" s="34" t="n"/>
    </row>
    <row r="6" ht="15.6" customHeight="1" s="197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6.8" customHeight="1" s="197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6" customHeight="1" s="197">
      <c r="B10" s="233" t="n">
        <v>1</v>
      </c>
      <c r="C10" s="233" t="n">
        <v>2</v>
      </c>
      <c r="D10" s="233" t="n">
        <v>3</v>
      </c>
    </row>
    <row r="11" ht="31.2" customHeight="1" s="197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2" customHeight="1" s="197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31.2" customHeight="1" s="197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2" customHeight="1" s="197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" customHeight="1" s="197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7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7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2" customHeight="1" s="197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7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37" t="n">
        <v>0.002</v>
      </c>
    </row>
    <row r="20" ht="15.6" customHeight="1" s="197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37" t="n">
        <v>0.03</v>
      </c>
    </row>
    <row r="21" ht="18" customHeight="1" s="197">
      <c r="B21" s="107" t="n"/>
    </row>
    <row r="22" ht="18" customHeight="1" s="197">
      <c r="B22" s="107" t="n"/>
    </row>
    <row r="23" ht="18" customHeight="1" s="197">
      <c r="B23" s="107" t="n"/>
    </row>
    <row r="24" ht="18" customHeight="1" s="197">
      <c r="B24" s="107" t="n"/>
    </row>
    <row r="26">
      <c r="B26" s="217" t="inlineStr">
        <is>
          <t>Составил ______________________    Д.А. Самуйленко</t>
        </is>
      </c>
    </row>
    <row r="27">
      <c r="B27" s="206" t="inlineStr">
        <is>
          <t xml:space="preserve">                         (подпись, инициалы, фамилия)</t>
        </is>
      </c>
      <c r="C27" s="204" t="n"/>
    </row>
    <row r="28">
      <c r="B28" s="203" t="n"/>
      <c r="C28" s="204" t="n"/>
    </row>
    <row r="29">
      <c r="B29" s="203" t="inlineStr">
        <is>
          <t>Проверил ______________________        А.В. Костянецкая</t>
        </is>
      </c>
      <c r="C29" s="204" t="n"/>
    </row>
    <row r="30">
      <c r="B30" s="206" t="inlineStr">
        <is>
          <t xml:space="preserve">                        (подпись, инициалы, фамилия)</t>
        </is>
      </c>
      <c r="C30" s="20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7" min="1" max="1"/>
    <col width="44.88671875" customWidth="1" style="197" min="2" max="2"/>
    <col width="13" customWidth="1" style="197" min="3" max="3"/>
    <col width="22.88671875" customWidth="1" style="197" min="4" max="4"/>
    <col width="21.5546875" customWidth="1" style="197" min="5" max="5"/>
    <col width="45.109375" bestFit="1" customWidth="1" style="197" min="6" max="6"/>
    <col width="9.109375" customWidth="1" style="197" min="7" max="7"/>
  </cols>
  <sheetData>
    <row r="2" ht="17.25" customHeight="1" s="197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7">
      <c r="A4" s="24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0" t="n"/>
    </row>
    <row r="6" ht="15.75" customHeight="1" s="19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0" t="n"/>
    </row>
    <row r="7" ht="110.25" customHeight="1" s="197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7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7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2" t="n">
        <v>1</v>
      </c>
      <c r="F9" s="31" t="n"/>
      <c r="G9" s="33" t="n"/>
    </row>
    <row r="10" ht="15.75" customHeight="1" s="197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293" t="n">
        <v>3.2</v>
      </c>
      <c r="F10" s="31" t="inlineStr">
        <is>
          <t>РТМ</t>
        </is>
      </c>
      <c r="G10" s="33" t="n"/>
    </row>
    <row r="11" ht="78.75" customHeight="1" s="197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9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7">
      <c r="A12" s="21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2025-01-24T12:18:46Z</dcterms:modified>
  <cp:lastModifiedBy>user1</cp:lastModifiedBy>
</cp:coreProperties>
</file>