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ОБ'!$A$1:$J$248</definedName>
    <definedName name="__IntlFixup" localSheetId="6">TRUE</definedName>
    <definedName name="_Fill" localSheetId="6">#REF!</definedName>
    <definedName name="_xlnm._FilterDatabase" localSheetId="6">#REF!</definedName>
    <definedName name="ehc" localSheetId="6">#REF!</definedName>
    <definedName name="hfcxtn" localSheetId="6">#REF!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0.0"/>
    <numFmt numFmtId="172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left"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5" applyAlignment="1" pivotButton="0" quotePrefix="0" xfId="0">
      <alignment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right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0" fillId="0" borderId="0" pivotButton="0" quotePrefix="0" xfId="0"/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horizontal="left" vertical="top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top" wrapText="1"/>
    </xf>
    <xf numFmtId="165" fontId="16" fillId="0" borderId="1" applyAlignment="1" pivotButton="0" quotePrefix="0" xfId="0">
      <alignment vertical="center" wrapText="1"/>
    </xf>
    <xf numFmtId="172" fontId="16" fillId="0" borderId="0" pivotButton="0" quotePrefix="0" xfId="0"/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 wrapText="1"/>
    </xf>
    <xf numFmtId="0" fontId="18" fillId="0" borderId="2" applyAlignment="1" pivotButton="0" quotePrefix="0" xfId="0">
      <alignment horizontal="left" vertical="top"/>
    </xf>
    <xf numFmtId="0" fontId="18" fillId="0" borderId="6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="115" zoomScaleNormal="55" zoomScaleSheetLayoutView="115" workbookViewId="0">
      <selection activeCell="C50" sqref="C50"/>
    </sheetView>
  </sheetViews>
  <sheetFormatPr baseColWidth="8" defaultColWidth="9.140625" defaultRowHeight="15.75"/>
  <cols>
    <col width="9.140625" customWidth="1" style="333" min="1" max="2"/>
    <col width="41.42578125" customWidth="1" style="333" min="3" max="3"/>
    <col width="45.7109375" customWidth="1" style="333" min="4" max="4"/>
    <col width="37.42578125" customWidth="1" style="333" min="5" max="5"/>
    <col width="9.140625" customWidth="1" style="333" min="6" max="6"/>
  </cols>
  <sheetData>
    <row r="3">
      <c r="B3" s="388" t="inlineStr">
        <is>
          <t>Приложение № 1</t>
        </is>
      </c>
    </row>
    <row r="4">
      <c r="B4" s="389" t="inlineStr">
        <is>
          <t>Сравнительная таблица отбора объекта-представителя</t>
        </is>
      </c>
    </row>
    <row r="5" ht="80.45" customHeight="1" s="332">
      <c r="B5" s="39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297" t="n"/>
    </row>
    <row r="6">
      <c r="B6" s="336" t="n"/>
      <c r="C6" s="336" t="n"/>
      <c r="D6" s="336" t="n"/>
    </row>
    <row r="7" ht="39.6" customHeight="1" s="332">
      <c r="B7" s="390" t="inlineStr">
        <is>
          <t>Наименование разрабатываемого показателя УНЦ — Регулировочный трансформатор 6-15 кВ, мощность 16 МВА</t>
        </is>
      </c>
      <c r="E7" s="228" t="n"/>
    </row>
    <row r="8" ht="31.7" customHeight="1" s="332">
      <c r="B8" s="390" t="inlineStr">
        <is>
          <t>Сопоставимый уровень цен:  3 кв. 2016</t>
        </is>
      </c>
    </row>
    <row r="9">
      <c r="B9" s="390" t="inlineStr">
        <is>
          <t>Единица измерения  — 1 ячейка</t>
        </is>
      </c>
      <c r="E9" s="228" t="n"/>
    </row>
    <row r="10">
      <c r="B10" s="390" t="n"/>
    </row>
    <row r="11">
      <c r="B11" s="394" t="inlineStr">
        <is>
          <t>№ п/п</t>
        </is>
      </c>
      <c r="C11" s="394" t="inlineStr">
        <is>
          <t>Параметр</t>
        </is>
      </c>
      <c r="D11" s="379" t="inlineStr">
        <is>
          <t>Объект-представитель 1</t>
        </is>
      </c>
      <c r="E11" s="228" t="n"/>
    </row>
    <row r="12" ht="122.45" customHeight="1" s="332">
      <c r="B12" s="394" t="n">
        <v>1</v>
      </c>
      <c r="C12" s="379" t="inlineStr">
        <is>
          <t>Наименование объекта-представителя</t>
        </is>
      </c>
      <c r="D12" s="394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7" customHeight="1" s="332">
      <c r="B13" s="394" t="n">
        <v>2</v>
      </c>
      <c r="C13" s="379" t="inlineStr">
        <is>
          <t>Наименование субъекта Российской Федерации</t>
        </is>
      </c>
      <c r="D13" s="394" t="inlineStr">
        <is>
          <t>г. Москва</t>
        </is>
      </c>
    </row>
    <row r="14">
      <c r="B14" s="394" t="n">
        <v>3</v>
      </c>
      <c r="C14" s="379" t="inlineStr">
        <is>
          <t>Климатический район и подрайон</t>
        </is>
      </c>
      <c r="D14" s="394" t="inlineStr">
        <is>
          <t>IIВ</t>
        </is>
      </c>
    </row>
    <row r="15">
      <c r="B15" s="394" t="n">
        <v>4</v>
      </c>
      <c r="C15" s="379" t="inlineStr">
        <is>
          <t>Мощность объекта</t>
        </is>
      </c>
      <c r="D15" s="394" t="n">
        <v>4</v>
      </c>
    </row>
    <row r="16" ht="153" customHeight="1" s="332">
      <c r="B16" s="39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94" t="inlineStr">
        <is>
          <t>ТРАНСФОРМАТОР ЛИНЕЙНЫЙ РЕГУЛИРОВОЧНЫЙ 3-ХФАЗНЫЙ МОЩНОСТЬЮ 63МВА т.ТДНЛ-63000/35</t>
        </is>
      </c>
    </row>
    <row r="17" ht="78.75" customHeight="1" s="332">
      <c r="B17" s="39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0">
        <f>SUM(D18:D21)</f>
        <v/>
      </c>
      <c r="E17" s="224" t="n"/>
    </row>
    <row r="18">
      <c r="B18" s="378" t="inlineStr">
        <is>
          <t>6.1</t>
        </is>
      </c>
      <c r="C18" s="379" t="inlineStr">
        <is>
          <t>строительно-монтажные работы</t>
        </is>
      </c>
      <c r="D18" s="370">
        <f>3845.04+4676.55</f>
        <v/>
      </c>
    </row>
    <row r="19" ht="15.75" customHeight="1" s="332">
      <c r="B19" s="378" t="inlineStr">
        <is>
          <t>6.2</t>
        </is>
      </c>
      <c r="C19" s="379" t="inlineStr">
        <is>
          <t>оборудование и инвентарь</t>
        </is>
      </c>
      <c r="D19" s="370" t="n">
        <v>123219.78</v>
      </c>
    </row>
    <row r="20" ht="16.5" customHeight="1" s="332">
      <c r="B20" s="378" t="inlineStr">
        <is>
          <t>6.3</t>
        </is>
      </c>
      <c r="C20" s="379" t="inlineStr">
        <is>
          <t>пусконаладочные работы</t>
        </is>
      </c>
      <c r="D20" s="370" t="n"/>
    </row>
    <row r="21" ht="35.45" customHeight="1" s="332">
      <c r="B21" s="378" t="inlineStr">
        <is>
          <t>6.4</t>
        </is>
      </c>
      <c r="C21" s="226" t="inlineStr">
        <is>
          <t>прочие и лимитированные затраты</t>
        </is>
      </c>
      <c r="D21" s="370">
        <f>726.95+D18*3%+(D18+D18*3%)*0</f>
        <v/>
      </c>
    </row>
    <row r="22">
      <c r="B22" s="394" t="n">
        <v>7</v>
      </c>
      <c r="C22" s="226" t="inlineStr">
        <is>
          <t>Сопоставимый уровень цен</t>
        </is>
      </c>
      <c r="D22" s="375" t="inlineStr">
        <is>
          <t>3 кв. 2016</t>
        </is>
      </c>
      <c r="E22" s="224" t="n"/>
    </row>
    <row r="23" ht="123" customHeight="1" s="332">
      <c r="B23" s="39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0">
        <f>D17</f>
        <v/>
      </c>
    </row>
    <row r="24" ht="60.75" customHeight="1" s="332">
      <c r="B24" s="39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70">
        <f>D23/D15</f>
        <v/>
      </c>
      <c r="E24" s="224" t="n"/>
    </row>
    <row r="25" ht="38.25" customHeight="1" s="332">
      <c r="B25" s="394" t="n">
        <v>10</v>
      </c>
      <c r="C25" s="379" t="inlineStr">
        <is>
          <t>Примечание</t>
        </is>
      </c>
      <c r="D25" s="379" t="n"/>
    </row>
    <row r="26">
      <c r="B26" s="222" t="n"/>
      <c r="C26" s="221" t="n"/>
      <c r="D26" s="221" t="n"/>
    </row>
    <row r="27" ht="37.5" customHeight="1" s="332">
      <c r="B27" s="362" t="n"/>
    </row>
    <row r="28">
      <c r="B28" s="333" t="inlineStr">
        <is>
          <t>Составил ______________________        Д.Ю. Нефедова</t>
        </is>
      </c>
    </row>
    <row r="29">
      <c r="B29" s="362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36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6"/>
  <sheetViews>
    <sheetView view="pageBreakPreview" topLeftCell="A16" zoomScaleNormal="70" workbookViewId="0">
      <selection activeCell="G24" sqref="G24"/>
    </sheetView>
  </sheetViews>
  <sheetFormatPr baseColWidth="8" defaultColWidth="9.140625" defaultRowHeight="15.75"/>
  <cols>
    <col width="5.5703125" customWidth="1" style="333" min="1" max="1"/>
    <col width="9.140625" customWidth="1" style="333" min="2" max="2"/>
    <col width="35.28515625" customWidth="1" style="333" min="3" max="3"/>
    <col width="13.85546875" customWidth="1" style="333" min="4" max="4"/>
    <col width="24.85546875" customWidth="1" style="333" min="5" max="5"/>
    <col width="15.5703125" customWidth="1" style="333" min="6" max="6"/>
    <col width="14.85546875" customWidth="1" style="333" min="7" max="7"/>
    <col width="16.7109375" customWidth="1" style="333" min="8" max="8"/>
    <col width="13" customWidth="1" style="333" min="9" max="10"/>
    <col width="18" customWidth="1" style="333" min="11" max="11"/>
    <col width="9.140625" customWidth="1" style="333" min="12" max="12"/>
  </cols>
  <sheetData>
    <row r="3">
      <c r="B3" s="388" t="inlineStr">
        <is>
          <t>Приложение № 2</t>
        </is>
      </c>
      <c r="K3" s="362" t="n"/>
    </row>
    <row r="4">
      <c r="B4" s="389" t="inlineStr">
        <is>
          <t>Расчет стоимости основных видов работ для выбора объекта-представителя</t>
        </is>
      </c>
    </row>
    <row r="5">
      <c r="B5" s="336" t="n"/>
      <c r="C5" s="336" t="n"/>
      <c r="D5" s="336" t="n"/>
      <c r="E5" s="336" t="n"/>
      <c r="F5" s="336" t="n"/>
      <c r="G5" s="336" t="n"/>
      <c r="H5" s="336" t="n"/>
      <c r="I5" s="336" t="n"/>
      <c r="J5" s="336" t="n"/>
      <c r="K5" s="336" t="n"/>
    </row>
    <row r="6" ht="34.15" customHeight="1" s="332">
      <c r="B6" s="393">
        <f>'Прил.1 Сравнит табл'!B7</f>
        <v/>
      </c>
      <c r="K6" s="362" t="n"/>
      <c r="L6" s="228" t="n"/>
    </row>
    <row r="7">
      <c r="B7" s="390">
        <f>'Прил.1 Сравнит табл'!B9</f>
        <v/>
      </c>
      <c r="L7" s="228" t="n"/>
    </row>
    <row r="8">
      <c r="B8" s="390" t="n"/>
    </row>
    <row r="9" ht="15.75" customFormat="1" customHeight="1" s="333">
      <c r="B9" s="394" t="inlineStr">
        <is>
          <t>№ п/п</t>
        </is>
      </c>
      <c r="C9" s="39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4" t="inlineStr">
        <is>
          <t>Объект-представитель 1</t>
        </is>
      </c>
      <c r="E9" s="474" t="n"/>
      <c r="F9" s="474" t="n"/>
      <c r="G9" s="474" t="n"/>
      <c r="H9" s="474" t="n"/>
      <c r="I9" s="474" t="n"/>
      <c r="J9" s="475" t="n"/>
    </row>
    <row r="10" ht="15.75" customFormat="1" customHeight="1" s="333">
      <c r="B10" s="476" t="n"/>
      <c r="C10" s="476" t="n"/>
      <c r="D10" s="394" t="inlineStr">
        <is>
          <t>Номер сметы</t>
        </is>
      </c>
      <c r="E10" s="394" t="inlineStr">
        <is>
          <t>Наименование сметы</t>
        </is>
      </c>
      <c r="F10" s="394" t="inlineStr">
        <is>
          <t>Сметная стоимость в уровне цен 3 кв. 2016 г., тыс. руб.</t>
        </is>
      </c>
      <c r="G10" s="474" t="n"/>
      <c r="H10" s="474" t="n"/>
      <c r="I10" s="474" t="n"/>
      <c r="J10" s="475" t="n"/>
    </row>
    <row r="11" ht="31.5" customFormat="1" customHeight="1" s="333">
      <c r="B11" s="477" t="n"/>
      <c r="C11" s="477" t="n"/>
      <c r="D11" s="477" t="n"/>
      <c r="E11" s="477" t="n"/>
      <c r="F11" s="394" t="inlineStr">
        <is>
          <t>Строительные работы</t>
        </is>
      </c>
      <c r="G11" s="394" t="inlineStr">
        <is>
          <t>Монтажные работы</t>
        </is>
      </c>
      <c r="H11" s="394" t="inlineStr">
        <is>
          <t>Оборудование</t>
        </is>
      </c>
      <c r="I11" s="394" t="inlineStr">
        <is>
          <t>Прочее</t>
        </is>
      </c>
      <c r="J11" s="394" t="inlineStr">
        <is>
          <t>Всего</t>
        </is>
      </c>
    </row>
    <row r="12" ht="78.75" customFormat="1" customHeight="1" s="333">
      <c r="B12" s="394" t="n">
        <v>1</v>
      </c>
      <c r="C12" s="394" t="inlineStr">
        <is>
          <t xml:space="preserve"> ТРАНСФОРМАТОР ЛИНЕЙНЫЙ РЕГУЛИРОВОЧНЫЙ 3-ХФАЗНЫЙ МОЩНОСТЬЮ 63МВА т.ТДНЛ-63000/35</t>
        </is>
      </c>
      <c r="D12" s="378" t="inlineStr">
        <is>
          <t xml:space="preserve"> 213.001.1.28.12.24-КЖ.ЛС.02-28-01б</t>
        </is>
      </c>
      <c r="E12" s="379" t="inlineStr">
        <is>
          <t>Общестроительные работы</t>
        </is>
      </c>
      <c r="F12" s="380" t="n">
        <v>3169.57</v>
      </c>
      <c r="G12" s="380" t="n">
        <v>0</v>
      </c>
      <c r="H12" s="380" t="n">
        <v>0</v>
      </c>
      <c r="I12" s="380" t="n">
        <v>0</v>
      </c>
      <c r="J12" s="380">
        <f>SUM(F12:I12)</f>
        <v/>
      </c>
      <c r="K12" s="478" t="n"/>
      <c r="L12" s="478" t="n"/>
      <c r="M12" s="478" t="n"/>
    </row>
    <row r="13" ht="63" customFormat="1" customHeight="1" s="333">
      <c r="B13" s="476" t="n"/>
      <c r="C13" s="476" t="n"/>
      <c r="D13" s="378" t="inlineStr">
        <is>
          <t>213.001.0-ПОС-ВР-02.ЛС.02-28-02б</t>
        </is>
      </c>
      <c r="E13" s="379" t="inlineStr">
        <is>
          <t>Земляные работы. Устройство и обратная засыпка строительного котлована</t>
        </is>
      </c>
      <c r="F13" s="380" t="n">
        <v>443.98</v>
      </c>
      <c r="G13" s="380" t="n">
        <v>0</v>
      </c>
      <c r="H13" s="380" t="n">
        <v>0</v>
      </c>
      <c r="I13" s="380" t="n">
        <v>726.95</v>
      </c>
      <c r="J13" s="380">
        <f>SUM(F13:I13)</f>
        <v/>
      </c>
      <c r="K13" s="478" t="n"/>
      <c r="L13" s="478" t="n"/>
      <c r="M13" s="478" t="n"/>
    </row>
    <row r="14" ht="78.75" customFormat="1" customHeight="1" s="333">
      <c r="B14" s="476" t="n"/>
      <c r="C14" s="476" t="n"/>
      <c r="D14" s="378" t="inlineStr">
        <is>
          <t>213.001.1.28.31.14-ЭМ.ЛС.28-1вэ</t>
        </is>
      </c>
      <c r="E14" s="379" t="inlineStr">
        <is>
          <t>Приобретение и монтаж регулировочных трансформаторов мощностью 63МВА.</t>
        </is>
      </c>
      <c r="F14" s="380" t="n">
        <v>0</v>
      </c>
      <c r="G14" s="380" t="n">
        <v>3460.56</v>
      </c>
      <c r="H14" s="380" t="n">
        <v>123166.06</v>
      </c>
      <c r="I14" s="380" t="n">
        <v>0</v>
      </c>
      <c r="J14" s="380">
        <f>SUM(F14:I14)</f>
        <v/>
      </c>
      <c r="K14" s="478" t="n"/>
      <c r="L14" s="478" t="n"/>
      <c r="M14" s="478" t="n"/>
    </row>
    <row r="15" ht="78.75" customFormat="1" customHeight="1" s="333">
      <c r="B15" s="476" t="n"/>
      <c r="C15" s="476" t="n"/>
      <c r="D15" s="378" t="inlineStr">
        <is>
          <t xml:space="preserve"> 213.001.1.23.33.14-ЭН.ЛС.28-2бэ</t>
        </is>
      </c>
      <c r="E15" s="379" t="inlineStr">
        <is>
          <t>Наружное освещение</t>
        </is>
      </c>
      <c r="F15" s="380" t="n">
        <v>33.21</v>
      </c>
      <c r="G15" s="380" t="n">
        <v>376.48</v>
      </c>
      <c r="H15" s="380" t="n">
        <v>0</v>
      </c>
      <c r="I15" s="380" t="n">
        <v>0</v>
      </c>
      <c r="J15" s="380">
        <f>SUM(F15:I15)</f>
        <v/>
      </c>
      <c r="K15" s="478" t="n"/>
      <c r="L15" s="478" t="n"/>
      <c r="M15" s="478" t="n"/>
    </row>
    <row r="16" ht="63" customFormat="1" customHeight="1" s="333">
      <c r="B16" s="477" t="n"/>
      <c r="C16" s="477" t="n"/>
      <c r="D16" s="378" t="inlineStr">
        <is>
          <t>213.001.1.23.41.14-ЭС.ЛС.28-3бэ</t>
        </is>
      </c>
      <c r="E16" s="379" t="inlineStr">
        <is>
          <t>Силовая сеть 0,4 кВ.</t>
        </is>
      </c>
      <c r="F16" s="380" t="n">
        <v>198.28</v>
      </c>
      <c r="G16" s="380" t="n">
        <v>839.51</v>
      </c>
      <c r="H16" s="380" t="n">
        <v>53.72</v>
      </c>
      <c r="I16" s="380" t="n"/>
      <c r="J16" s="380">
        <f>SUM(F16:I16)</f>
        <v/>
      </c>
      <c r="K16" s="478" t="n"/>
    </row>
    <row r="17" ht="15.6" customFormat="1" customHeight="1" s="333">
      <c r="B17" s="392" t="inlineStr">
        <is>
          <t>Всего по объекту:</t>
        </is>
      </c>
      <c r="C17" s="474" t="n"/>
      <c r="D17" s="474" t="n"/>
      <c r="E17" s="475" t="n"/>
      <c r="F17" s="368">
        <f>SUM(F12:F16)</f>
        <v/>
      </c>
      <c r="G17" s="368">
        <f>SUM(G12:G16)</f>
        <v/>
      </c>
      <c r="H17" s="368">
        <f>SUM(H12:H16)</f>
        <v/>
      </c>
      <c r="I17" s="368">
        <f>SUM(I12:I16)</f>
        <v/>
      </c>
      <c r="J17" s="368">
        <f>SUM(F17:I17)</f>
        <v/>
      </c>
    </row>
    <row r="18" ht="28.5" customFormat="1" customHeight="1" s="333">
      <c r="B18" s="392" t="inlineStr">
        <is>
          <t>Всего по объекту в сопоставимом уровне цен 3 кв. 2016 г:</t>
        </is>
      </c>
      <c r="C18" s="474" t="n"/>
      <c r="D18" s="474" t="n"/>
      <c r="E18" s="475" t="n"/>
      <c r="F18" s="369">
        <f>F17</f>
        <v/>
      </c>
      <c r="G18" s="369">
        <f>G17</f>
        <v/>
      </c>
      <c r="H18" s="369">
        <f>H17</f>
        <v/>
      </c>
      <c r="I18" s="369">
        <f>I17</f>
        <v/>
      </c>
      <c r="J18" s="369">
        <f>SUM(F18:I18)</f>
        <v/>
      </c>
    </row>
    <row r="19" ht="15.6" customFormat="1" customHeight="1" s="333">
      <c r="B19" s="390" t="n"/>
    </row>
    <row r="20" ht="15.6" customFormat="1" customHeight="1" s="333"/>
    <row r="21" ht="15.6" customFormat="1" customHeight="1" s="333"/>
    <row r="22" ht="15.6" customFormat="1" customHeight="1" s="333">
      <c r="C22" s="333" t="inlineStr">
        <is>
          <t>Составил ______________________         Д.Ю. Нефедова</t>
        </is>
      </c>
    </row>
    <row r="23" ht="15.6" customFormat="1" customHeight="1" s="333">
      <c r="C23" s="362" t="inlineStr">
        <is>
          <t xml:space="preserve">                         (подпись, инициалы, фамилия)</t>
        </is>
      </c>
    </row>
    <row r="24" ht="15.6" customFormat="1" customHeight="1" s="333"/>
    <row r="25" ht="15.6" customFormat="1" customHeight="1" s="333">
      <c r="C25" s="333" t="inlineStr">
        <is>
          <t>Проверил ______________________         А.В. Костянецкая</t>
        </is>
      </c>
    </row>
    <row r="26" ht="15.6" customFormat="1" customHeight="1" s="333">
      <c r="C26" s="362" t="inlineStr">
        <is>
          <t xml:space="preserve">                        (подпись, инициалы, фамилия)</t>
        </is>
      </c>
    </row>
    <row r="27" ht="15" customHeight="1" s="332"/>
    <row r="28" ht="15" customHeight="1" s="332"/>
    <row r="29" ht="15" customHeight="1" s="332"/>
    <row r="30" ht="15" customHeight="1" s="332"/>
    <row r="31" ht="15" customHeight="1" s="332"/>
    <row r="32" ht="15" customHeight="1" s="332"/>
    <row r="33" ht="15" customHeight="1" s="332"/>
    <row r="34" ht="15" customHeight="1" s="332"/>
  </sheetData>
  <mergeCells count="14">
    <mergeCell ref="B17:E17"/>
    <mergeCell ref="B18:E18"/>
    <mergeCell ref="B3:J3"/>
    <mergeCell ref="D10:D11"/>
    <mergeCell ref="B4:K4"/>
    <mergeCell ref="D9:J9"/>
    <mergeCell ref="F10:J10"/>
    <mergeCell ref="B12:B16"/>
    <mergeCell ref="B6:J6"/>
    <mergeCell ref="B7:K7"/>
    <mergeCell ref="B9:B11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244"/>
  <sheetViews>
    <sheetView view="pageBreakPreview" topLeftCell="A178" zoomScale="40" zoomScaleSheetLayoutView="40" workbookViewId="0">
      <selection activeCell="F180" sqref="F180"/>
    </sheetView>
  </sheetViews>
  <sheetFormatPr baseColWidth="8" defaultColWidth="9.140625" defaultRowHeight="15.75"/>
  <cols>
    <col width="9.140625" customWidth="1" style="334" min="1" max="1"/>
    <col width="12.5703125" customWidth="1" style="333" min="2" max="2"/>
    <col width="22.42578125" customWidth="1" style="336" min="3" max="3"/>
    <col width="49.7109375" customWidth="1" style="337" min="4" max="4"/>
    <col width="10.140625" customWidth="1" style="336" min="5" max="5"/>
    <col width="20.7109375" customWidth="1" style="336" min="6" max="6"/>
    <col width="16.140625" customWidth="1" style="338" min="7" max="7"/>
    <col width="16.7109375" customWidth="1" style="338" min="8" max="8"/>
    <col width="9.140625" customWidth="1" style="332" min="9" max="11"/>
    <col width="12.5703125" customWidth="1" style="332" min="12" max="12"/>
    <col width="9.140625" customWidth="1" style="332" min="13" max="13"/>
    <col width="4.28515625" customWidth="1" style="332" min="14" max="14"/>
    <col width="9.140625" customWidth="1" style="332" min="15" max="16"/>
    <col width="9.140625" customWidth="1" style="333" min="17" max="17"/>
    <col width="9.140625" customWidth="1" style="332" min="18" max="18"/>
  </cols>
  <sheetData>
    <row r="2" s="332">
      <c r="A2" s="334" t="n"/>
      <c r="B2" s="333" t="n"/>
      <c r="C2" s="336" t="n"/>
      <c r="D2" s="337" t="n"/>
      <c r="E2" s="336" t="n"/>
      <c r="F2" s="336" t="n"/>
      <c r="G2" s="338" t="n"/>
      <c r="H2" s="338" t="n"/>
      <c r="Q2" s="333" t="n"/>
    </row>
    <row r="3" s="332">
      <c r="A3" s="334" t="n"/>
      <c r="B3" s="333" t="n"/>
      <c r="C3" s="336" t="n"/>
      <c r="D3" s="337" t="n"/>
      <c r="E3" s="336" t="n"/>
      <c r="F3" s="336" t="n"/>
      <c r="G3" s="338" t="n"/>
      <c r="H3" s="338" t="n"/>
      <c r="Q3" s="333" t="n"/>
    </row>
    <row r="4">
      <c r="A4" s="388" t="inlineStr">
        <is>
          <t xml:space="preserve">Приложение № 3 </t>
        </is>
      </c>
    </row>
    <row r="5">
      <c r="A5" s="389" t="inlineStr">
        <is>
          <t>Объектная ресурсная ведомость</t>
        </is>
      </c>
    </row>
    <row r="7" ht="30.6" customHeight="1" s="332">
      <c r="A7" s="393" t="inlineStr">
        <is>
          <t>Наименование разрабатываемого показателя УНЦ - Регулировочный трансформатор 6-15 кВ, мощность 16 МВА</t>
        </is>
      </c>
    </row>
    <row r="8">
      <c r="B8" s="335" t="n"/>
    </row>
    <row r="9" ht="38.25" customHeight="1" s="332">
      <c r="A9" s="394" t="inlineStr">
        <is>
          <t>п/п</t>
        </is>
      </c>
      <c r="B9" s="394" t="inlineStr">
        <is>
          <t>№ЛСР</t>
        </is>
      </c>
      <c r="C9" s="394" t="inlineStr">
        <is>
          <t>Код ресурса</t>
        </is>
      </c>
      <c r="D9" s="394" t="inlineStr">
        <is>
          <t>Наименование ресурса</t>
        </is>
      </c>
      <c r="E9" s="394" t="inlineStr">
        <is>
          <t>Ед. изм.</t>
        </is>
      </c>
      <c r="F9" s="394" t="inlineStr">
        <is>
          <t>Кол-во единиц по данным объекта-представителя</t>
        </is>
      </c>
      <c r="G9" s="398" t="inlineStr">
        <is>
          <t>Сметная стоимость в ценах на 01.01.2000 (руб.)</t>
        </is>
      </c>
      <c r="H9" s="475" t="n"/>
    </row>
    <row r="10" ht="40.7" customHeight="1" s="332">
      <c r="A10" s="477" t="n"/>
      <c r="B10" s="477" t="n"/>
      <c r="C10" s="477" t="n"/>
      <c r="D10" s="477" t="n"/>
      <c r="E10" s="477" t="n"/>
      <c r="F10" s="477" t="n"/>
      <c r="G10" s="394" t="inlineStr">
        <is>
          <t>на ед.изм.</t>
        </is>
      </c>
      <c r="H10" s="394" t="inlineStr">
        <is>
          <t>общая</t>
        </is>
      </c>
    </row>
    <row r="11">
      <c r="A11" s="340" t="n">
        <v>1</v>
      </c>
      <c r="B11" s="341" t="n"/>
      <c r="C11" s="341" t="n">
        <v>2</v>
      </c>
      <c r="D11" s="340" t="n">
        <v>3</v>
      </c>
      <c r="E11" s="341" t="n">
        <v>4</v>
      </c>
      <c r="F11" s="341" t="n">
        <v>5</v>
      </c>
      <c r="G11" s="340" t="n">
        <v>6</v>
      </c>
      <c r="H11" s="340" t="n">
        <v>7</v>
      </c>
    </row>
    <row r="12" customFormat="1" s="344">
      <c r="A12" s="395" t="inlineStr">
        <is>
          <t>Затраты труда рабочих</t>
        </is>
      </c>
      <c r="B12" s="474" t="n"/>
      <c r="C12" s="474" t="n"/>
      <c r="D12" s="474" t="n"/>
      <c r="E12" s="475" t="n"/>
      <c r="F12" s="342">
        <f>SUM(F13:F29)</f>
        <v/>
      </c>
      <c r="G12" s="343" t="n"/>
      <c r="H12" s="343">
        <f>SUM(H13:H29)</f>
        <v/>
      </c>
    </row>
    <row r="13">
      <c r="A13" s="428" t="n">
        <v>1</v>
      </c>
      <c r="B13" s="346" t="inlineStr">
        <is>
          <t> </t>
        </is>
      </c>
      <c r="C13" s="347" t="inlineStr">
        <is>
          <t>1-4-0</t>
        </is>
      </c>
      <c r="D13" s="348" t="inlineStr">
        <is>
          <t>Затраты труда рабочих (ср 4,0)</t>
        </is>
      </c>
      <c r="E13" s="428" t="inlineStr">
        <is>
          <t>чел.-ч</t>
        </is>
      </c>
      <c r="F13" s="349" t="n">
        <v>804.67738040928</v>
      </c>
      <c r="G13" s="350" t="n">
        <v>9.619999999999999</v>
      </c>
      <c r="H13" s="350">
        <f>ROUND(F13*G13,2)</f>
        <v/>
      </c>
      <c r="L13" s="351" t="n"/>
    </row>
    <row r="14">
      <c r="A14" s="428" t="n">
        <v>2</v>
      </c>
      <c r="B14" s="346" t="inlineStr">
        <is>
          <t> </t>
        </is>
      </c>
      <c r="C14" s="347" t="inlineStr">
        <is>
          <t>1-3-8</t>
        </is>
      </c>
      <c r="D14" s="348" t="inlineStr">
        <is>
          <t>Затраты труда рабочих (ср 3,8)</t>
        </is>
      </c>
      <c r="E14" s="428" t="inlineStr">
        <is>
          <t>чел.-ч</t>
        </is>
      </c>
      <c r="F14" s="349" t="n">
        <v>284.13965341401</v>
      </c>
      <c r="G14" s="350" t="n">
        <v>9.4</v>
      </c>
      <c r="H14" s="350">
        <f>ROUND(F14*G14,2)</f>
        <v/>
      </c>
    </row>
    <row r="15">
      <c r="A15" s="428" t="n">
        <v>3</v>
      </c>
      <c r="B15" s="346" t="n"/>
      <c r="C15" s="347" t="inlineStr">
        <is>
          <t>1-2-0</t>
        </is>
      </c>
      <c r="D15" s="348" t="inlineStr">
        <is>
          <t>Затраты труда рабочих (ср 2,0)</t>
        </is>
      </c>
      <c r="E15" s="428" t="inlineStr">
        <is>
          <t>чел.-ч</t>
        </is>
      </c>
      <c r="F15" s="349" t="n">
        <v>148.73950535716</v>
      </c>
      <c r="G15" s="350" t="n">
        <v>7.8</v>
      </c>
      <c r="H15" s="350">
        <f>ROUND(F15*G15,2)</f>
        <v/>
      </c>
    </row>
    <row r="16">
      <c r="A16" s="428" t="n">
        <v>4</v>
      </c>
      <c r="B16" s="346" t="n"/>
      <c r="C16" s="347" t="inlineStr">
        <is>
          <t>1-3-0</t>
        </is>
      </c>
      <c r="D16" s="348" t="inlineStr">
        <is>
          <t>Затраты труда рабочих (ср 3,0)</t>
        </is>
      </c>
      <c r="E16" s="428" t="inlineStr">
        <is>
          <t>чел.-ч</t>
        </is>
      </c>
      <c r="F16" s="349" t="n">
        <v>120.62146401167</v>
      </c>
      <c r="G16" s="350" t="n">
        <v>8.529999999999999</v>
      </c>
      <c r="H16" s="350">
        <f>ROUND(F16*G16,2)</f>
        <v/>
      </c>
    </row>
    <row r="17">
      <c r="A17" s="428" t="n">
        <v>5</v>
      </c>
      <c r="B17" s="346" t="n"/>
      <c r="C17" s="347" t="inlineStr">
        <is>
          <t>1-3-2</t>
        </is>
      </c>
      <c r="D17" s="348" t="inlineStr">
        <is>
          <t>Затраты труда рабочих (ср 3,2)</t>
        </is>
      </c>
      <c r="E17" s="428" t="inlineStr">
        <is>
          <t>чел.-ч</t>
        </is>
      </c>
      <c r="F17" s="349" t="n">
        <v>105.47403810584</v>
      </c>
      <c r="G17" s="350" t="n">
        <v>8.74</v>
      </c>
      <c r="H17" s="350">
        <f>ROUND(F17*G17,2)</f>
        <v/>
      </c>
    </row>
    <row r="18">
      <c r="A18" s="428" t="n">
        <v>6</v>
      </c>
      <c r="B18" s="346" t="n"/>
      <c r="C18" s="347" t="inlineStr">
        <is>
          <t>1-3-5</t>
        </is>
      </c>
      <c r="D18" s="348" t="inlineStr">
        <is>
          <t>Затраты труда рабочих (ср 3,5)</t>
        </is>
      </c>
      <c r="E18" s="428" t="inlineStr">
        <is>
          <t>чел.-ч</t>
        </is>
      </c>
      <c r="F18" s="349" t="n">
        <v>91.953916534841</v>
      </c>
      <c r="G18" s="350" t="n">
        <v>9.07</v>
      </c>
      <c r="H18" s="350">
        <f>ROUND(F18*G18,2)</f>
        <v/>
      </c>
    </row>
    <row r="19">
      <c r="A19" s="428" t="n">
        <v>7</v>
      </c>
      <c r="B19" s="346" t="n"/>
      <c r="C19" s="347" t="inlineStr">
        <is>
          <t>1-3-3</t>
        </is>
      </c>
      <c r="D19" s="348" t="inlineStr">
        <is>
          <t>Затраты труда рабочих (ср 3,3)</t>
        </is>
      </c>
      <c r="E19" s="428" t="inlineStr">
        <is>
          <t>чел.-ч</t>
        </is>
      </c>
      <c r="F19" s="349" t="n">
        <v>70.972461535291</v>
      </c>
      <c r="G19" s="350" t="n">
        <v>8.859999999999999</v>
      </c>
      <c r="H19" s="350">
        <f>ROUND(F19*G19,2)</f>
        <v/>
      </c>
    </row>
    <row r="20">
      <c r="A20" s="428" t="n">
        <v>8</v>
      </c>
      <c r="B20" s="346" t="n"/>
      <c r="C20" s="347" t="inlineStr">
        <is>
          <t>1-3-4</t>
        </is>
      </c>
      <c r="D20" s="348" t="inlineStr">
        <is>
          <t>Затраты труда рабочих (ср 3,4)</t>
        </is>
      </c>
      <c r="E20" s="428" t="inlineStr">
        <is>
          <t>чел.-ч</t>
        </is>
      </c>
      <c r="F20" s="349" t="n">
        <v>58.845158590752</v>
      </c>
      <c r="G20" s="350" t="n">
        <v>8.970000000000001</v>
      </c>
      <c r="H20" s="350">
        <f>ROUND(F20*G20,2)</f>
        <v/>
      </c>
    </row>
    <row r="21">
      <c r="A21" s="428" t="n">
        <v>9</v>
      </c>
      <c r="B21" s="346" t="n"/>
      <c r="C21" s="347" t="inlineStr">
        <is>
          <t>1-4-2</t>
        </is>
      </c>
      <c r="D21" s="348" t="inlineStr">
        <is>
          <t>Затраты труда рабочих (ср 4,2)</t>
        </is>
      </c>
      <c r="E21" s="428" t="inlineStr">
        <is>
          <t>чел.-ч</t>
        </is>
      </c>
      <c r="F21" s="349" t="n">
        <v>48.965930256177</v>
      </c>
      <c r="G21" s="350" t="n">
        <v>9.92</v>
      </c>
      <c r="H21" s="350">
        <f>ROUND(F21*G21,2)</f>
        <v/>
      </c>
    </row>
    <row r="22">
      <c r="A22" s="428" t="n">
        <v>10</v>
      </c>
      <c r="B22" s="346" t="n"/>
      <c r="C22" s="347" t="inlineStr">
        <is>
          <t>1-2-2</t>
        </is>
      </c>
      <c r="D22" s="348" t="inlineStr">
        <is>
          <t>Затраты труда рабочих (ср 2,2)</t>
        </is>
      </c>
      <c r="E22" s="428" t="inlineStr">
        <is>
          <t>чел.-ч</t>
        </is>
      </c>
      <c r="F22" s="349" t="n">
        <v>28.930909104864</v>
      </c>
      <c r="G22" s="350" t="n">
        <v>7.94</v>
      </c>
      <c r="H22" s="350">
        <f>ROUND(F22*G22,2)</f>
        <v/>
      </c>
    </row>
    <row r="23">
      <c r="A23" s="428" t="n">
        <v>11</v>
      </c>
      <c r="B23" s="346" t="n"/>
      <c r="C23" s="347" t="inlineStr">
        <is>
          <t>1-3-9</t>
        </is>
      </c>
      <c r="D23" s="348" t="inlineStr">
        <is>
          <t>Затраты труда рабочих (ср 3,9)</t>
        </is>
      </c>
      <c r="E23" s="428" t="inlineStr">
        <is>
          <t>чел.-ч</t>
        </is>
      </c>
      <c r="F23" s="349" t="n">
        <v>12.5073995832</v>
      </c>
      <c r="G23" s="350" t="n">
        <v>9.51</v>
      </c>
      <c r="H23" s="350">
        <f>ROUND(F23*G23,2)</f>
        <v/>
      </c>
    </row>
    <row r="24">
      <c r="A24" s="428" t="n">
        <v>12</v>
      </c>
      <c r="B24" s="346" t="n"/>
      <c r="C24" s="347" t="inlineStr">
        <is>
          <t>1-3-1</t>
        </is>
      </c>
      <c r="D24" s="348" t="inlineStr">
        <is>
          <t>Затраты труда рабочих (ср 3,1)</t>
        </is>
      </c>
      <c r="E24" s="428" t="inlineStr">
        <is>
          <t>чел.-ч</t>
        </is>
      </c>
      <c r="F24" s="349" t="n">
        <v>9.88731501534</v>
      </c>
      <c r="G24" s="350" t="n">
        <v>8.640000000000001</v>
      </c>
      <c r="H24" s="350">
        <f>ROUND(F24*G24,2)</f>
        <v/>
      </c>
    </row>
    <row r="25">
      <c r="A25" s="428" t="n">
        <v>13</v>
      </c>
      <c r="B25" s="346" t="n"/>
      <c r="C25" s="347" t="inlineStr">
        <is>
          <t>1-1-5</t>
        </is>
      </c>
      <c r="D25" s="348" t="inlineStr">
        <is>
          <t>Затраты труда рабочих (ср 1,5)</t>
        </is>
      </c>
      <c r="E25" s="428" t="inlineStr">
        <is>
          <t>чел.-ч</t>
        </is>
      </c>
      <c r="F25" s="349" t="n">
        <v>9.065169137565</v>
      </c>
      <c r="G25" s="350" t="n">
        <v>7.5</v>
      </c>
      <c r="H25" s="350">
        <f>ROUND(F25*G25,2)</f>
        <v/>
      </c>
    </row>
    <row r="26">
      <c r="A26" s="428" t="n">
        <v>14</v>
      </c>
      <c r="B26" s="346" t="n"/>
      <c r="C26" s="347" t="inlineStr">
        <is>
          <t>1-3-6</t>
        </is>
      </c>
      <c r="D26" s="348" t="inlineStr">
        <is>
          <t>Затраты труда рабочих (ср 3,6)</t>
        </is>
      </c>
      <c r="E26" s="428" t="inlineStr">
        <is>
          <t>чел.-ч</t>
        </is>
      </c>
      <c r="F26" s="349" t="n">
        <v>5.2323379940672</v>
      </c>
      <c r="G26" s="350" t="n">
        <v>9.18</v>
      </c>
      <c r="H26" s="350">
        <f>ROUND(F26*G26,2)</f>
        <v/>
      </c>
    </row>
    <row r="27">
      <c r="A27" s="428" t="n">
        <v>15</v>
      </c>
      <c r="B27" s="346" t="n"/>
      <c r="C27" s="347" t="inlineStr">
        <is>
          <t>1-1-0</t>
        </is>
      </c>
      <c r="D27" s="348" t="inlineStr">
        <is>
          <t>Затраты труда рабочих (ср 1,0)</t>
        </is>
      </c>
      <c r="E27" s="428" t="inlineStr">
        <is>
          <t>чел.-ч</t>
        </is>
      </c>
      <c r="F27" s="349" t="n">
        <v>5.9242484172339</v>
      </c>
      <c r="G27" s="350" t="n">
        <v>7.19</v>
      </c>
      <c r="H27" s="350">
        <f>ROUND(F27*G27,2)</f>
        <v/>
      </c>
    </row>
    <row r="28">
      <c r="A28" s="428" t="n">
        <v>16</v>
      </c>
      <c r="B28" s="346" t="n"/>
      <c r="C28" s="347" t="inlineStr">
        <is>
          <t>1-2-5</t>
        </is>
      </c>
      <c r="D28" s="348" t="inlineStr">
        <is>
          <t>Затраты труда рабочих (ср 2,5)</t>
        </is>
      </c>
      <c r="E28" s="428" t="inlineStr">
        <is>
          <t>чел.-ч</t>
        </is>
      </c>
      <c r="F28" s="349" t="n">
        <v>3.84926004414</v>
      </c>
      <c r="G28" s="350" t="n">
        <v>8.17</v>
      </c>
      <c r="H28" s="350">
        <f>ROUND(F28*G28,2)</f>
        <v/>
      </c>
    </row>
    <row r="29">
      <c r="A29" s="428" t="n">
        <v>17</v>
      </c>
      <c r="B29" s="346" t="n"/>
      <c r="C29" s="347" t="inlineStr">
        <is>
          <t>1-2-3</t>
        </is>
      </c>
      <c r="D29" s="348" t="inlineStr">
        <is>
          <t>Затраты труда рабочих (ср 2,3)</t>
        </is>
      </c>
      <c r="E29" s="428" t="inlineStr">
        <is>
          <t>чел.-ч</t>
        </is>
      </c>
      <c r="F29" s="349" t="n">
        <v>0.543424947408</v>
      </c>
      <c r="G29" s="350" t="n">
        <v>8.02</v>
      </c>
      <c r="H29" s="350">
        <f>ROUND(F29*G29,2)</f>
        <v/>
      </c>
    </row>
    <row r="30">
      <c r="A30" s="395" t="inlineStr">
        <is>
          <t>Затраты труда машинистов</t>
        </is>
      </c>
      <c r="B30" s="474" t="n"/>
      <c r="C30" s="474" t="n"/>
      <c r="D30" s="474" t="n"/>
      <c r="E30" s="475" t="n"/>
      <c r="F30" s="352" t="n"/>
      <c r="G30" s="353" t="n"/>
      <c r="H30" s="343">
        <f>H31</f>
        <v/>
      </c>
    </row>
    <row r="31">
      <c r="A31" s="354" t="n">
        <v>18</v>
      </c>
      <c r="B31" s="355" t="inlineStr">
        <is>
          <t> </t>
        </is>
      </c>
      <c r="C31" s="410" t="n">
        <v>2</v>
      </c>
      <c r="D31" s="348" t="inlineStr">
        <is>
          <t>Затраты труда машинистов</t>
        </is>
      </c>
      <c r="E31" s="357" t="inlineStr">
        <is>
          <t>чел.-ч</t>
        </is>
      </c>
      <c r="F31" s="410" t="n">
        <v>481.07445120879</v>
      </c>
      <c r="G31" s="358" t="n"/>
      <c r="H31" s="358" t="n">
        <v>7627.1254793661</v>
      </c>
    </row>
    <row r="32" customFormat="1" s="344">
      <c r="A32" s="395" t="inlineStr">
        <is>
          <t>Машины и механизмы</t>
        </is>
      </c>
      <c r="B32" s="474" t="n"/>
      <c r="C32" s="474" t="n"/>
      <c r="D32" s="474" t="n"/>
      <c r="E32" s="475" t="n"/>
      <c r="F32" s="352" t="n"/>
      <c r="G32" s="353" t="n"/>
      <c r="H32" s="343">
        <f>SUM(H33:H73)</f>
        <v/>
      </c>
    </row>
    <row r="33">
      <c r="A33" s="354" t="n">
        <v>19</v>
      </c>
      <c r="B33" s="355" t="inlineStr">
        <is>
          <t> </t>
        </is>
      </c>
      <c r="C33" s="410" t="inlineStr">
        <is>
          <t>91.10.01-002</t>
        </is>
      </c>
      <c r="D33" s="348" t="inlineStr">
        <is>
          <t>Агрегаты наполнительно-опрессовочные до 300 м3/ч</t>
        </is>
      </c>
      <c r="E33" s="410" t="inlineStr">
        <is>
          <t>маш.-ч.</t>
        </is>
      </c>
      <c r="F33" s="410" t="n">
        <v>72.06849897767999</v>
      </c>
      <c r="G33" s="359" t="n">
        <v>287.99</v>
      </c>
      <c r="H33" s="358">
        <f>ROUND(F33*G33,2)</f>
        <v/>
      </c>
    </row>
    <row r="34" customFormat="1" s="344">
      <c r="A34" s="354" t="n">
        <v>20</v>
      </c>
      <c r="B34" s="355" t="inlineStr">
        <is>
          <t> </t>
        </is>
      </c>
      <c r="C34" s="410" t="inlineStr">
        <is>
          <t>91.14.03-002</t>
        </is>
      </c>
      <c r="D34" s="348" t="inlineStr">
        <is>
          <t>Автомобили-самосвалы, грузоподъемность до 10 т</t>
        </is>
      </c>
      <c r="E34" s="410" t="inlineStr">
        <is>
          <t>маш.-ч.</t>
        </is>
      </c>
      <c r="F34" s="410" t="n">
        <v>150.07262163687</v>
      </c>
      <c r="G34" s="359" t="n">
        <v>87.48999999999999</v>
      </c>
      <c r="H34" s="358">
        <f>ROUND(F34*G34,2)</f>
        <v/>
      </c>
    </row>
    <row r="35" ht="25.5" customFormat="1" customHeight="1" s="344">
      <c r="A35" s="354" t="n">
        <v>21</v>
      </c>
      <c r="B35" s="355" t="inlineStr">
        <is>
          <t> </t>
        </is>
      </c>
      <c r="C35" s="410" t="inlineStr">
        <is>
          <t>91.05.05-015</t>
        </is>
      </c>
      <c r="D35" s="348" t="inlineStr">
        <is>
          <t>Краны на автомобильном ходу, грузоподъемность 16 т</t>
        </is>
      </c>
      <c r="E35" s="410" t="inlineStr">
        <is>
          <t>маш.-ч.</t>
        </is>
      </c>
      <c r="F35" s="410" t="n">
        <v>60.822877672044</v>
      </c>
      <c r="G35" s="359" t="n">
        <v>115.4</v>
      </c>
      <c r="H35" s="358">
        <f>ROUND(F35*G35,2)</f>
        <v/>
      </c>
    </row>
    <row r="36" customFormat="1" s="344">
      <c r="A36" s="354" t="n">
        <v>22</v>
      </c>
      <c r="B36" s="355" t="inlineStr">
        <is>
          <t> </t>
        </is>
      </c>
      <c r="C36" s="410" t="inlineStr">
        <is>
          <t>91.05.06-012</t>
        </is>
      </c>
      <c r="D36" s="348" t="inlineStr">
        <is>
          <t>Краны на гусеничном ходу, грузоподъемность до 16 т</t>
        </is>
      </c>
      <c r="E36" s="410" t="inlineStr">
        <is>
          <t>маш.-ч.</t>
        </is>
      </c>
      <c r="F36" s="410" t="n">
        <v>63.959552884974</v>
      </c>
      <c r="G36" s="359" t="n">
        <v>96.89</v>
      </c>
      <c r="H36" s="358">
        <f>ROUND(F36*G36,2)</f>
        <v/>
      </c>
    </row>
    <row r="37" customFormat="1" s="344">
      <c r="A37" s="354" t="n">
        <v>23</v>
      </c>
      <c r="B37" s="355" t="inlineStr">
        <is>
          <t> </t>
        </is>
      </c>
      <c r="C37" s="410" t="inlineStr">
        <is>
          <t>91.06.06-042</t>
        </is>
      </c>
      <c r="D37" s="348" t="inlineStr">
        <is>
          <t>Подъемники гидравлические, высота подъема 10 м</t>
        </is>
      </c>
      <c r="E37" s="410" t="inlineStr">
        <is>
          <t>маш.-ч.</t>
        </is>
      </c>
      <c r="F37" s="410" t="n">
        <v>159.59441868163</v>
      </c>
      <c r="G37" s="359" t="n">
        <v>29.6</v>
      </c>
      <c r="H37" s="358">
        <f>ROUND(F37*G37,2)</f>
        <v/>
      </c>
    </row>
    <row r="38" ht="25.5" customFormat="1" customHeight="1" s="344">
      <c r="A38" s="354" t="n">
        <v>24</v>
      </c>
      <c r="B38" s="355" t="inlineStr">
        <is>
          <t> </t>
        </is>
      </c>
      <c r="C38" s="410" t="inlineStr">
        <is>
          <t>91.01.05-086</t>
        </is>
      </c>
      <c r="D38" s="348" t="inlineStr">
        <is>
          <t>Экскаваторы одноковшовые дизельные на гусеничном ходу, емкость ковша 0,65 м3</t>
        </is>
      </c>
      <c r="E38" s="410" t="inlineStr">
        <is>
          <t>маш.-ч.</t>
        </is>
      </c>
      <c r="F38" s="410" t="n">
        <v>27.6025370112</v>
      </c>
      <c r="G38" s="359" t="n">
        <v>115.27</v>
      </c>
      <c r="H38" s="358">
        <f>ROUND(F38*G38,2)</f>
        <v/>
      </c>
    </row>
    <row r="39" customFormat="1" s="344">
      <c r="A39" s="354" t="n">
        <v>25</v>
      </c>
      <c r="B39" s="355" t="inlineStr">
        <is>
          <t> </t>
        </is>
      </c>
      <c r="C39" s="410" t="inlineStr">
        <is>
          <t>91.14.02-001</t>
        </is>
      </c>
      <c r="D39" s="348" t="inlineStr">
        <is>
          <t>Автомобили бортовые, грузоподъемность до 5 т</t>
        </is>
      </c>
      <c r="E39" s="410" t="inlineStr">
        <is>
          <t>маш.-ч.</t>
        </is>
      </c>
      <c r="F39" s="410" t="n">
        <v>38.100080181168</v>
      </c>
      <c r="G39" s="359" t="n">
        <v>65.70999999999999</v>
      </c>
      <c r="H39" s="358">
        <f>ROUND(F39*G39,2)</f>
        <v/>
      </c>
    </row>
    <row r="40" ht="25.5" customFormat="1" customHeight="1" s="344">
      <c r="A40" s="354" t="n">
        <v>26</v>
      </c>
      <c r="B40" s="355" t="inlineStr">
        <is>
          <t> </t>
        </is>
      </c>
      <c r="C40" s="410" t="inlineStr">
        <is>
          <t>91.06.03-058</t>
        </is>
      </c>
      <c r="D40" s="348" t="inlineStr">
        <is>
          <t>Лебедки электрические тяговым усилием 156,96 кН (16 т)</t>
        </is>
      </c>
      <c r="E40" s="410" t="inlineStr">
        <is>
          <t>маш.-ч.</t>
        </is>
      </c>
      <c r="F40" s="410" t="n">
        <v>18.762824533363</v>
      </c>
      <c r="G40" s="359" t="n">
        <v>131.44</v>
      </c>
      <c r="H40" s="358">
        <f>ROUND(F40*G40,2)</f>
        <v/>
      </c>
    </row>
    <row r="41" ht="38.25" customFormat="1" customHeight="1" s="344">
      <c r="A41" s="354" t="n">
        <v>27</v>
      </c>
      <c r="B41" s="355" t="inlineStr">
        <is>
          <t> </t>
        </is>
      </c>
      <c r="C41" s="410" t="inlineStr">
        <is>
          <t>91.18.01-007</t>
        </is>
      </c>
      <c r="D41" s="34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10" t="inlineStr">
        <is>
          <t>маш.-ч.</t>
        </is>
      </c>
      <c r="F41" s="410" t="n">
        <v>11.158541231598</v>
      </c>
      <c r="G41" s="359" t="n">
        <v>90</v>
      </c>
      <c r="H41" s="358">
        <f>ROUND(F41*G41,2)</f>
        <v/>
      </c>
    </row>
    <row r="42">
      <c r="A42" s="354" t="n">
        <v>28</v>
      </c>
      <c r="B42" s="355" t="inlineStr">
        <is>
          <t> </t>
        </is>
      </c>
      <c r="C42" s="410" t="inlineStr">
        <is>
          <t>91.06.05-011</t>
        </is>
      </c>
      <c r="D42" s="348" t="inlineStr">
        <is>
          <t>Погрузчики, грузоподъемность 5 т</t>
        </is>
      </c>
      <c r="E42" s="410" t="inlineStr">
        <is>
          <t>маш.-ч.</t>
        </is>
      </c>
      <c r="F42" s="410" t="n">
        <v>9.198060258136501</v>
      </c>
      <c r="G42" s="359" t="n">
        <v>89.98999999999999</v>
      </c>
      <c r="H42" s="358">
        <f>ROUND(F42*G42,2)</f>
        <v/>
      </c>
    </row>
    <row r="43">
      <c r="A43" s="354" t="n">
        <v>29</v>
      </c>
      <c r="B43" s="355" t="inlineStr">
        <is>
          <t> </t>
        </is>
      </c>
      <c r="C43" s="410" t="inlineStr">
        <is>
          <t>91.13.01-038</t>
        </is>
      </c>
      <c r="D43" s="348" t="inlineStr">
        <is>
          <t>Машины поливомоечные 6000 л</t>
        </is>
      </c>
      <c r="E43" s="410" t="inlineStr">
        <is>
          <t>маш.-ч.</t>
        </is>
      </c>
      <c r="F43" s="410" t="n">
        <v>5.2238879517798</v>
      </c>
      <c r="G43" s="359" t="n">
        <v>110</v>
      </c>
      <c r="H43" s="358">
        <f>ROUND(F43*G43,2)</f>
        <v/>
      </c>
    </row>
    <row r="44" ht="25.5" customHeight="1" s="332">
      <c r="A44" s="354" t="n">
        <v>30</v>
      </c>
      <c r="B44" s="355" t="n"/>
      <c r="C44" s="410" t="inlineStr">
        <is>
          <t>91.04.01-031</t>
        </is>
      </c>
      <c r="D44" s="348" t="inlineStr">
        <is>
          <t>Машины бурильно-крановые на автомобиле, глубина бурения 3,5 м</t>
        </is>
      </c>
      <c r="E44" s="410" t="inlineStr">
        <is>
          <t>маш.-ч.</t>
        </is>
      </c>
      <c r="F44" s="410" t="n">
        <v>3.6659619468</v>
      </c>
      <c r="G44" s="359" t="n">
        <v>138.54</v>
      </c>
      <c r="H44" s="358">
        <f>ROUND(F44*G44,2)</f>
        <v/>
      </c>
    </row>
    <row r="45" ht="25.5" customHeight="1" s="332">
      <c r="A45" s="354" t="n">
        <v>31</v>
      </c>
      <c r="B45" s="355" t="n"/>
      <c r="C45" s="410" t="inlineStr">
        <is>
          <t>91.17.04-161</t>
        </is>
      </c>
      <c r="D45" s="348" t="inlineStr">
        <is>
          <t>Полуавтоматы сварочные номинальным сварочным током 40-500 А</t>
        </is>
      </c>
      <c r="E45" s="410" t="inlineStr">
        <is>
          <t>маш.-ч.</t>
        </is>
      </c>
      <c r="F45" s="410" t="n">
        <v>23.7748414491</v>
      </c>
      <c r="G45" s="359" t="n">
        <v>16.44</v>
      </c>
      <c r="H45" s="358">
        <f>ROUND(F45*G45,2)</f>
        <v/>
      </c>
    </row>
    <row r="46">
      <c r="A46" s="354" t="n">
        <v>32</v>
      </c>
      <c r="B46" s="355" t="n"/>
      <c r="C46" s="410" t="inlineStr">
        <is>
          <t>91.05.01-017</t>
        </is>
      </c>
      <c r="D46" s="348" t="inlineStr">
        <is>
          <t>Краны башенные, грузоподъемность 8 т</t>
        </is>
      </c>
      <c r="E46" s="410" t="inlineStr">
        <is>
          <t>маш.-ч.</t>
        </is>
      </c>
      <c r="F46" s="410" t="n">
        <v>4.4662942727674</v>
      </c>
      <c r="G46" s="359" t="n">
        <v>86.40000000000001</v>
      </c>
      <c r="H46" s="358">
        <f>ROUND(F46*G46,2)</f>
        <v/>
      </c>
    </row>
    <row r="47" ht="25.5" customHeight="1" s="332">
      <c r="A47" s="354" t="n">
        <v>33</v>
      </c>
      <c r="B47" s="355" t="n"/>
      <c r="C47" s="410" t="inlineStr">
        <is>
          <t>91.21.19-016</t>
        </is>
      </c>
      <c r="D47" s="348" t="inlineStr">
        <is>
          <t>Станки трубогибочные для труб диаметром до 1000 мм</t>
        </is>
      </c>
      <c r="E47" s="410" t="inlineStr">
        <is>
          <t>маш.-ч.</t>
        </is>
      </c>
      <c r="F47" s="410" t="n">
        <v>1.8868921785</v>
      </c>
      <c r="G47" s="359" t="n">
        <v>151.4</v>
      </c>
      <c r="H47" s="358">
        <f>ROUND(F47*G47,2)</f>
        <v/>
      </c>
    </row>
    <row r="48" ht="25.5" customHeight="1" s="332">
      <c r="A48" s="354" t="n">
        <v>34</v>
      </c>
      <c r="B48" s="355" t="n"/>
      <c r="C48" s="410" t="inlineStr">
        <is>
          <t>91.06.05-057</t>
        </is>
      </c>
      <c r="D48" s="348" t="inlineStr">
        <is>
          <t>Погрузчики одноковшовые универсальные фронтальные пневмоколесные, грузоподъемность 3 т</t>
        </is>
      </c>
      <c r="E48" s="410" t="inlineStr">
        <is>
          <t>маш.-ч.</t>
        </is>
      </c>
      <c r="F48" s="410" t="n">
        <v>2.596363637616</v>
      </c>
      <c r="G48" s="359" t="n">
        <v>90.43000000000001</v>
      </c>
      <c r="H48" s="358">
        <f>ROUND(F48*G48,2)</f>
        <v/>
      </c>
    </row>
    <row r="49">
      <c r="A49" s="354" t="n">
        <v>35</v>
      </c>
      <c r="B49" s="355" t="n"/>
      <c r="C49" s="410" t="inlineStr">
        <is>
          <t>91.08.11-011</t>
        </is>
      </c>
      <c r="D49" s="348" t="inlineStr">
        <is>
          <t>Заливщики швов на базе автомобиля</t>
        </is>
      </c>
      <c r="E49" s="410" t="inlineStr">
        <is>
          <t>маш.-ч.</t>
        </is>
      </c>
      <c r="F49" s="410" t="n">
        <v>1.290845582018</v>
      </c>
      <c r="G49" s="359" t="n">
        <v>175.25</v>
      </c>
      <c r="H49" s="358">
        <f>ROUND(F49*G49,2)</f>
        <v/>
      </c>
    </row>
    <row r="50" ht="25.5" customHeight="1" s="332">
      <c r="A50" s="354" t="n">
        <v>36</v>
      </c>
      <c r="B50" s="355" t="n"/>
      <c r="C50" s="410" t="inlineStr">
        <is>
          <t>91.17.04-233</t>
        </is>
      </c>
      <c r="D50" s="348" t="inlineStr">
        <is>
          <t>Установки для сварки ручной дуговой (постоянного тока)</t>
        </is>
      </c>
      <c r="E50" s="410" t="inlineStr">
        <is>
          <t>маш.-ч.</t>
        </is>
      </c>
      <c r="F50" s="410" t="n">
        <v>27.746457825223</v>
      </c>
      <c r="G50" s="359" t="n">
        <v>8.1</v>
      </c>
      <c r="H50" s="358">
        <f>ROUND(F50*G50,2)</f>
        <v/>
      </c>
    </row>
    <row r="51" ht="25.5" customHeight="1" s="332">
      <c r="A51" s="354" t="n">
        <v>37</v>
      </c>
      <c r="B51" s="355" t="n"/>
      <c r="C51" s="410" t="inlineStr">
        <is>
          <t>91.21.01-012</t>
        </is>
      </c>
      <c r="D51" s="348" t="inlineStr">
        <is>
          <t>Агрегаты окрасочные высокого давления для окраски поверхностей конструкций, мощность 1 кВт</t>
        </is>
      </c>
      <c r="E51" s="410" t="inlineStr">
        <is>
          <t>маш.-ч.</t>
        </is>
      </c>
      <c r="F51" s="410" t="n">
        <v>30.173427604406</v>
      </c>
      <c r="G51" s="359" t="n">
        <v>6.82</v>
      </c>
      <c r="H51" s="358">
        <f>ROUND(F51*G51,2)</f>
        <v/>
      </c>
    </row>
    <row r="52">
      <c r="A52" s="354" t="n">
        <v>38</v>
      </c>
      <c r="B52" s="355" t="n"/>
      <c r="C52" s="410" t="inlineStr">
        <is>
          <t>91.06.01-003</t>
        </is>
      </c>
      <c r="D52" s="348" t="inlineStr">
        <is>
          <t>Домкраты гидравлические, грузоподъемность 63-100 т</t>
        </is>
      </c>
      <c r="E52" s="410" t="inlineStr">
        <is>
          <t>маш.-ч.</t>
        </is>
      </c>
      <c r="F52" s="410" t="n">
        <v>169.84509521935</v>
      </c>
      <c r="G52" s="359" t="n">
        <v>0.9</v>
      </c>
      <c r="H52" s="358">
        <f>ROUND(F52*G52,2)</f>
        <v/>
      </c>
    </row>
    <row r="53" ht="25.5" customHeight="1" s="332">
      <c r="A53" s="354" t="n">
        <v>39</v>
      </c>
      <c r="B53" s="355" t="n"/>
      <c r="C53" s="410" t="inlineStr">
        <is>
          <t>91.18.01-508</t>
        </is>
      </c>
      <c r="D53" s="348" t="inlineStr">
        <is>
          <t>Компрессоры передвижные с электродвигателем, производительность до 5,0 м3/мин</t>
        </is>
      </c>
      <c r="E53" s="410" t="inlineStr">
        <is>
          <t>маш.-ч.</t>
        </is>
      </c>
      <c r="F53" s="410" t="n">
        <v>2.0822124745773</v>
      </c>
      <c r="G53" s="359" t="n">
        <v>48.81</v>
      </c>
      <c r="H53" s="358">
        <f>ROUND(F53*G53,2)</f>
        <v/>
      </c>
    </row>
    <row r="54" ht="25.5" customHeight="1" s="332">
      <c r="A54" s="354" t="n">
        <v>40</v>
      </c>
      <c r="B54" s="355" t="n"/>
      <c r="C54" s="410" t="inlineStr">
        <is>
          <t>91.06.03-061</t>
        </is>
      </c>
      <c r="D54" s="348" t="inlineStr">
        <is>
          <t>Лебедки электрические тяговым усилием до 12,26 кН (1,25 т)</t>
        </is>
      </c>
      <c r="E54" s="410" t="inlineStr">
        <is>
          <t>маш.-ч.</t>
        </is>
      </c>
      <c r="F54" s="410" t="n">
        <v>30.107251600146</v>
      </c>
      <c r="G54" s="359" t="n">
        <v>3.28</v>
      </c>
      <c r="H54" s="358">
        <f>ROUND(F54*G54,2)</f>
        <v/>
      </c>
    </row>
    <row r="55" ht="25.5" customHeight="1" s="332">
      <c r="A55" s="354" t="n">
        <v>41</v>
      </c>
      <c r="B55" s="355" t="n"/>
      <c r="C55" s="410" t="inlineStr">
        <is>
          <t>91.08.03-030</t>
        </is>
      </c>
      <c r="D55" s="348" t="inlineStr">
        <is>
          <t>Катки самоходные пневмоколесные статические, масса 30 т</t>
        </is>
      </c>
      <c r="E55" s="410" t="inlineStr">
        <is>
          <t>маш.-ч.</t>
        </is>
      </c>
      <c r="F55" s="410" t="n">
        <v>0.2671839324756</v>
      </c>
      <c r="G55" s="359" t="n">
        <v>364.06</v>
      </c>
      <c r="H55" s="358">
        <f>ROUND(F55*G55,2)</f>
        <v/>
      </c>
    </row>
    <row r="56" ht="25.5" customHeight="1" s="332">
      <c r="A56" s="354" t="n">
        <v>42</v>
      </c>
      <c r="B56" s="355" t="n"/>
      <c r="C56" s="410" t="inlineStr">
        <is>
          <t>91.08.09-024</t>
        </is>
      </c>
      <c r="D56" s="348" t="inlineStr">
        <is>
          <t>Трамбовки пневматические при работе от стационарного компрессора</t>
        </is>
      </c>
      <c r="E56" s="410" t="inlineStr">
        <is>
          <t>маш.-ч.</t>
        </is>
      </c>
      <c r="F56" s="410" t="n">
        <v>13.352727279168</v>
      </c>
      <c r="G56" s="359" t="n">
        <v>4.92</v>
      </c>
      <c r="H56" s="358">
        <f>ROUND(F56*G56,2)</f>
        <v/>
      </c>
    </row>
    <row r="57" ht="25.5" customHeight="1" s="332">
      <c r="A57" s="354" t="n">
        <v>43</v>
      </c>
      <c r="B57" s="355" t="n"/>
      <c r="C57" s="410" t="inlineStr">
        <is>
          <t>91.10.05-001</t>
        </is>
      </c>
      <c r="D57" s="348" t="inlineStr">
        <is>
          <t>Трубоукладчики для труб диаметром 800-1000 мм, грузоподъемность 35 т</t>
        </is>
      </c>
      <c r="E57" s="410" t="inlineStr">
        <is>
          <t>маш.-ч.</t>
        </is>
      </c>
      <c r="F57" s="410" t="n">
        <v>0.153646934535</v>
      </c>
      <c r="G57" s="359" t="n">
        <v>175.33</v>
      </c>
      <c r="H57" s="358">
        <f>ROUND(F57*G57,2)</f>
        <v/>
      </c>
    </row>
    <row r="58" ht="25.5" customHeight="1" s="332">
      <c r="A58" s="354" t="n">
        <v>44</v>
      </c>
      <c r="B58" s="355" t="n"/>
      <c r="C58" s="410" t="inlineStr">
        <is>
          <t>91.08.09-023</t>
        </is>
      </c>
      <c r="D58" s="348" t="inlineStr">
        <is>
          <t>Трамбовки пневматические при работе от передвижных компрессорных станций</t>
        </is>
      </c>
      <c r="E58" s="410" t="inlineStr">
        <is>
          <t>маш.-ч.</t>
        </is>
      </c>
      <c r="F58" s="410" t="n">
        <v>46.801557105027</v>
      </c>
      <c r="G58" s="359" t="n">
        <v>0.55</v>
      </c>
      <c r="H58" s="358">
        <f>ROUND(F58*G58,2)</f>
        <v/>
      </c>
    </row>
    <row r="59" ht="25.5" customHeight="1" s="332">
      <c r="A59" s="354" t="n">
        <v>45</v>
      </c>
      <c r="B59" s="355" t="n"/>
      <c r="C59" s="410" t="inlineStr">
        <is>
          <t>91.17.04-036</t>
        </is>
      </c>
      <c r="D59" s="348" t="inlineStr">
        <is>
          <t>Агрегаты сварочные передвижные с дизельным двигателем, номинальный сварочный ток 250-400 А</t>
        </is>
      </c>
      <c r="E59" s="410" t="inlineStr">
        <is>
          <t>маш.-ч.</t>
        </is>
      </c>
      <c r="F59" s="410" t="n">
        <v>1.2508801274533</v>
      </c>
      <c r="G59" s="359" t="n">
        <v>14</v>
      </c>
      <c r="H59" s="358">
        <f>ROUND(F59*G59,2)</f>
        <v/>
      </c>
    </row>
    <row r="60">
      <c r="A60" s="354" t="n">
        <v>46</v>
      </c>
      <c r="B60" s="355" t="n"/>
      <c r="C60" s="410" t="inlineStr">
        <is>
          <t>91.05.06-007</t>
        </is>
      </c>
      <c r="D60" s="348" t="inlineStr">
        <is>
          <t>Краны на гусеничном ходу, грузоподъемность 25 т</t>
        </is>
      </c>
      <c r="E60" s="410" t="inlineStr">
        <is>
          <t>маш.-ч.</t>
        </is>
      </c>
      <c r="F60" s="410" t="n">
        <v>0.14201505292262</v>
      </c>
      <c r="G60" s="359" t="n">
        <v>120.03</v>
      </c>
      <c r="H60" s="358">
        <f>ROUND(F60*G60,2)</f>
        <v/>
      </c>
    </row>
    <row r="61" ht="25.5" customHeight="1" s="332">
      <c r="A61" s="354" t="n">
        <v>47</v>
      </c>
      <c r="B61" s="355" t="n"/>
      <c r="C61" s="410" t="inlineStr">
        <is>
          <t>91.05.07-002</t>
        </is>
      </c>
      <c r="D61" s="348" t="inlineStr">
        <is>
          <t>Краны на железнодорожном ходу, грузоподъемность 16 т</t>
        </is>
      </c>
      <c r="E61" s="410" t="inlineStr">
        <is>
          <t>маш.-ч.</t>
        </is>
      </c>
      <c r="F61" s="410" t="n">
        <v>0.05366321355654</v>
      </c>
      <c r="G61" s="359" t="n">
        <v>187.06</v>
      </c>
      <c r="H61" s="358">
        <f>ROUND(F61*G61,2)</f>
        <v/>
      </c>
    </row>
    <row r="62" ht="25.5" customHeight="1" s="332">
      <c r="A62" s="354" t="n">
        <v>48</v>
      </c>
      <c r="B62" s="355" t="n"/>
      <c r="C62" s="410" t="inlineStr">
        <is>
          <t>91.01.02-004</t>
        </is>
      </c>
      <c r="D62" s="348" t="inlineStr">
        <is>
          <t>Автогрейдеры среднего типа, мощность 99 кВт (135 л.с.)</t>
        </is>
      </c>
      <c r="E62" s="410" t="inlineStr">
        <is>
          <t>маш.-ч.</t>
        </is>
      </c>
      <c r="F62" s="410" t="n">
        <v>0.0667959831189</v>
      </c>
      <c r="G62" s="359" t="n">
        <v>123</v>
      </c>
      <c r="H62" s="358">
        <f>ROUND(F62*G62,2)</f>
        <v/>
      </c>
    </row>
    <row r="63" ht="25.5" customHeight="1" s="332">
      <c r="A63" s="354" t="n">
        <v>49</v>
      </c>
      <c r="B63" s="355" t="n"/>
      <c r="C63" s="410" t="inlineStr">
        <is>
          <t>91.09.12-103</t>
        </is>
      </c>
      <c r="D63" s="348" t="inlineStr">
        <is>
          <t>Станки сверлильно-шлифовальные (сверлошлифовалки)</t>
        </is>
      </c>
      <c r="E63" s="410" t="inlineStr">
        <is>
          <t>маш.-ч.</t>
        </is>
      </c>
      <c r="F63" s="410" t="n">
        <v>1.0576408038928</v>
      </c>
      <c r="G63" s="359" t="n">
        <v>6.4</v>
      </c>
      <c r="H63" s="358">
        <f>ROUND(F63*G63,2)</f>
        <v/>
      </c>
    </row>
    <row r="64">
      <c r="A64" s="354" t="n">
        <v>50</v>
      </c>
      <c r="B64" s="355" t="n"/>
      <c r="C64" s="410" t="inlineStr">
        <is>
          <t>91.21.16-012</t>
        </is>
      </c>
      <c r="D64" s="348" t="inlineStr">
        <is>
          <t>Прессы гидравлические с электроприводом</t>
        </is>
      </c>
      <c r="E64" s="410" t="inlineStr">
        <is>
          <t>маш.-ч.</t>
        </is>
      </c>
      <c r="F64" s="410" t="n">
        <v>5.35338266643</v>
      </c>
      <c r="G64" s="359" t="n">
        <v>1.11</v>
      </c>
      <c r="H64" s="358">
        <f>ROUND(F64*G64,2)</f>
        <v/>
      </c>
    </row>
    <row r="65">
      <c r="A65" s="354" t="n">
        <v>51</v>
      </c>
      <c r="B65" s="355" t="n"/>
      <c r="C65" s="410" t="inlineStr">
        <is>
          <t>91.07.04-001</t>
        </is>
      </c>
      <c r="D65" s="348" t="inlineStr">
        <is>
          <t>Вибраторы глубинные</t>
        </is>
      </c>
      <c r="E65" s="410" t="inlineStr">
        <is>
          <t>маш.-ч.</t>
        </is>
      </c>
      <c r="F65" s="410" t="n">
        <v>2.7697765763889</v>
      </c>
      <c r="G65" s="359" t="n">
        <v>1.9</v>
      </c>
      <c r="H65" s="358">
        <f>ROUND(F65*G65,2)</f>
        <v/>
      </c>
    </row>
    <row r="66">
      <c r="A66" s="354" t="n">
        <v>52</v>
      </c>
      <c r="B66" s="355" t="n"/>
      <c r="C66" s="410" t="inlineStr">
        <is>
          <t>91.08.04-021</t>
        </is>
      </c>
      <c r="D66" s="348" t="inlineStr">
        <is>
          <t>Котлы битумные передвижные 400 л</t>
        </is>
      </c>
      <c r="E66" s="410" t="inlineStr">
        <is>
          <t>маш.-ч.</t>
        </is>
      </c>
      <c r="F66" s="410" t="n">
        <v>0.09682883725600799</v>
      </c>
      <c r="G66" s="359" t="n">
        <v>30.01</v>
      </c>
      <c r="H66" s="358">
        <f>ROUND(F66*G66,2)</f>
        <v/>
      </c>
    </row>
    <row r="67">
      <c r="A67" s="354" t="n">
        <v>53</v>
      </c>
      <c r="B67" s="355" t="n"/>
      <c r="C67" s="410" t="inlineStr">
        <is>
          <t>91.09.03-035</t>
        </is>
      </c>
      <c r="D67" s="348" t="inlineStr">
        <is>
          <t>Платформы широкой колеи 71 т</t>
        </is>
      </c>
      <c r="E67" s="410" t="inlineStr">
        <is>
          <t>маш.-ч.</t>
        </is>
      </c>
      <c r="F67" s="410" t="n">
        <v>0.1071754757388</v>
      </c>
      <c r="G67" s="359" t="n">
        <v>16.65</v>
      </c>
      <c r="H67" s="358">
        <f>ROUND(F67*G67,2)</f>
        <v/>
      </c>
    </row>
    <row r="68">
      <c r="A68" s="354" t="n">
        <v>54</v>
      </c>
      <c r="B68" s="355" t="n"/>
      <c r="C68" s="410" t="inlineStr">
        <is>
          <t>91.07.04-002</t>
        </is>
      </c>
      <c r="D68" s="348" t="inlineStr">
        <is>
          <t>Вибраторы поверхностные</t>
        </is>
      </c>
      <c r="E68" s="410" t="inlineStr">
        <is>
          <t>маш.-ч.</t>
        </is>
      </c>
      <c r="F68" s="410" t="n">
        <v>0.44117695581534</v>
      </c>
      <c r="G68" s="359" t="n">
        <v>0.5</v>
      </c>
      <c r="H68" s="358">
        <f>ROUND(F68*G68,2)</f>
        <v/>
      </c>
    </row>
    <row r="69" ht="25.5" customHeight="1" s="332">
      <c r="A69" s="354" t="n">
        <v>55</v>
      </c>
      <c r="B69" s="355" t="n"/>
      <c r="C69" s="410" t="inlineStr">
        <is>
          <t>91.06.03-060</t>
        </is>
      </c>
      <c r="D69" s="348" t="inlineStr">
        <is>
          <t>Лебедки электрические тяговым усилием до 5,79 кН (0,59 т)</t>
        </is>
      </c>
      <c r="E69" s="410" t="inlineStr">
        <is>
          <t>маш.-ч.</t>
        </is>
      </c>
      <c r="F69" s="410" t="n">
        <v>0.04326374209275</v>
      </c>
      <c r="G69" s="359" t="n">
        <v>1.99</v>
      </c>
      <c r="H69" s="358">
        <f>ROUND(F69*G69,2)</f>
        <v/>
      </c>
    </row>
    <row r="70">
      <c r="A70" s="354" t="n">
        <v>56</v>
      </c>
      <c r="B70" s="355" t="n"/>
      <c r="C70" s="410" t="inlineStr">
        <is>
          <t>91.09.12-101</t>
        </is>
      </c>
      <c r="D70" s="348" t="inlineStr">
        <is>
          <t>Станки рельсорезные</t>
        </is>
      </c>
      <c r="E70" s="410" t="inlineStr">
        <is>
          <t>маш.-ч.</t>
        </is>
      </c>
      <c r="F70" s="410" t="n">
        <v>0.0018868921785</v>
      </c>
      <c r="G70" s="359" t="n">
        <v>20</v>
      </c>
      <c r="H70" s="358">
        <f>ROUND(F70*G70,2)</f>
        <v/>
      </c>
    </row>
    <row r="71">
      <c r="A71" s="354" t="n">
        <v>57</v>
      </c>
      <c r="B71" s="355" t="n"/>
      <c r="C71" s="410" t="inlineStr">
        <is>
          <t>91.17.04-042</t>
        </is>
      </c>
      <c r="D71" s="348" t="inlineStr">
        <is>
          <t>Аппараты для газовой сварки и резки</t>
        </is>
      </c>
      <c r="E71" s="410" t="inlineStr">
        <is>
          <t>маш.-ч.</t>
        </is>
      </c>
      <c r="F71" s="410" t="n">
        <v>0.015804608887116</v>
      </c>
      <c r="G71" s="359" t="n">
        <v>1.36</v>
      </c>
      <c r="H71" s="358">
        <f>ROUND(F71*G71,2)</f>
        <v/>
      </c>
    </row>
    <row r="72" ht="25.5" customHeight="1" s="332">
      <c r="A72" s="354" t="n">
        <v>58</v>
      </c>
      <c r="B72" s="355" t="n"/>
      <c r="C72" s="410" t="inlineStr">
        <is>
          <t>91.05.08-007</t>
        </is>
      </c>
      <c r="D72" s="348" t="inlineStr">
        <is>
          <t>Краны на пневмоколесном ходу, грузоподъемность 25 т</t>
        </is>
      </c>
      <c r="E72" s="410" t="inlineStr">
        <is>
          <t>маш.-ч.</t>
        </is>
      </c>
      <c r="F72" s="410" t="n">
        <v>0.00022642706142</v>
      </c>
      <c r="G72" s="359" t="n">
        <v>95.23999999999999</v>
      </c>
      <c r="H72" s="358">
        <f>ROUND(F72*G72,2)</f>
        <v/>
      </c>
    </row>
    <row r="73">
      <c r="A73" s="354" t="n">
        <v>59</v>
      </c>
      <c r="B73" s="355" t="n"/>
      <c r="C73" s="410" t="inlineStr">
        <is>
          <t>91.09.12-102</t>
        </is>
      </c>
      <c r="D73" s="348" t="inlineStr">
        <is>
          <t>Станки рельсосверлильные</t>
        </is>
      </c>
      <c r="E73" s="410" t="inlineStr">
        <is>
          <t>маш.-ч.</t>
        </is>
      </c>
      <c r="F73" s="410" t="n">
        <v>0.0018868921785</v>
      </c>
      <c r="G73" s="359" t="n">
        <v>2.86</v>
      </c>
      <c r="H73" s="358">
        <f>ROUND(F73*G73,2)</f>
        <v/>
      </c>
    </row>
    <row r="74">
      <c r="A74" s="399" t="inlineStr">
        <is>
          <t>Оборудование</t>
        </is>
      </c>
      <c r="B74" s="474" t="n"/>
      <c r="C74" s="474" t="n"/>
      <c r="D74" s="474" t="n"/>
      <c r="E74" s="474" t="n"/>
      <c r="F74" s="352" t="n"/>
      <c r="G74" s="360" t="n"/>
      <c r="H74" s="343">
        <f>SUM(H75:H78)</f>
        <v/>
      </c>
    </row>
    <row r="75" ht="25.5" customHeight="1" s="332">
      <c r="A75" s="354" t="n">
        <v>60</v>
      </c>
      <c r="B75" s="361" t="n"/>
      <c r="C75" s="410" t="inlineStr">
        <is>
          <t>Прайс из СД ОП</t>
        </is>
      </c>
      <c r="D75" s="348" t="inlineStr">
        <is>
          <t>Линейно-регулировочный трансформатор (ЛРТ), трехфазный, 6 кВ 16 МВА</t>
        </is>
      </c>
      <c r="E75" s="410" t="inlineStr">
        <is>
          <t>шт</t>
        </is>
      </c>
      <c r="F75" s="410" t="n">
        <v>4</v>
      </c>
      <c r="G75" s="365" t="n">
        <v>3626198.08</v>
      </c>
      <c r="H75" s="358">
        <f>ROUND(F75*G75,2)</f>
        <v/>
      </c>
    </row>
    <row r="76" ht="25.5" customHeight="1" s="332">
      <c r="A76" s="354" t="n">
        <v>61</v>
      </c>
      <c r="B76" s="361" t="n"/>
      <c r="C76" s="410" t="inlineStr">
        <is>
          <t>62.1.02.05-0021</t>
        </is>
      </c>
      <c r="D76" s="348" t="inlineStr">
        <is>
          <t>Панель распределительного щита одностороннего обслуживания: вводная ЩО-70-1-50 (ВР-32)</t>
        </is>
      </c>
      <c r="E76" s="410" t="inlineStr">
        <is>
          <t>шт</t>
        </is>
      </c>
      <c r="F76" s="410" t="n">
        <v>1</v>
      </c>
      <c r="G76" s="359" t="n">
        <v>7852.03</v>
      </c>
      <c r="H76" s="358">
        <f>ROUND(F76*G76,2)</f>
        <v/>
      </c>
    </row>
    <row r="77" ht="25.5" customHeight="1" s="332">
      <c r="A77" s="354" t="n">
        <v>62</v>
      </c>
      <c r="B77" s="361" t="n"/>
      <c r="C77" s="410" t="inlineStr">
        <is>
          <t>62.1.01.09-0016</t>
        </is>
      </c>
      <c r="D77" s="348" t="inlineStr">
        <is>
          <t>Выключатели автоматические: «IEK» ВА47-29 3Р 10А, характеристика С</t>
        </is>
      </c>
      <c r="E77" s="410" t="inlineStr">
        <is>
          <t>шт</t>
        </is>
      </c>
      <c r="F77" s="410" t="n">
        <v>2</v>
      </c>
      <c r="G77" s="359" t="n">
        <v>39.25</v>
      </c>
      <c r="H77" s="358">
        <f>ROUND(F77*G77,2)</f>
        <v/>
      </c>
    </row>
    <row r="78" ht="25.5" customHeight="1" s="332">
      <c r="A78" s="354" t="n">
        <v>63</v>
      </c>
      <c r="B78" s="355" t="n"/>
      <c r="C78" s="410" t="inlineStr">
        <is>
          <t>62.3.02.02-0022</t>
        </is>
      </c>
      <c r="D78" s="348" t="inlineStr">
        <is>
          <t>Выключатели пакетные открытого исполнения, тип ПВ2-16МЗ</t>
        </is>
      </c>
      <c r="E78" s="410" t="inlineStr">
        <is>
          <t>шт</t>
        </is>
      </c>
      <c r="F78" s="410" t="n">
        <v>2</v>
      </c>
      <c r="G78" s="359" t="n">
        <v>31.62</v>
      </c>
      <c r="H78" s="358">
        <f>ROUND(F78*G78,2)</f>
        <v/>
      </c>
    </row>
    <row r="79">
      <c r="A79" s="395" t="inlineStr">
        <is>
          <t>Материалы</t>
        </is>
      </c>
      <c r="B79" s="474" t="n"/>
      <c r="C79" s="474" t="n"/>
      <c r="D79" s="474" t="n"/>
      <c r="E79" s="475" t="n"/>
      <c r="F79" s="352" t="n"/>
      <c r="G79" s="353" t="n"/>
      <c r="H79" s="343">
        <f>SUM(H80:H238)</f>
        <v/>
      </c>
    </row>
    <row r="80" ht="38.25" customHeight="1" s="332">
      <c r="A80" s="354" t="n">
        <v>64</v>
      </c>
      <c r="B80" s="355" t="n"/>
      <c r="C80" s="410" t="inlineStr">
        <is>
          <t>05.2.02.01-0011</t>
        </is>
      </c>
      <c r="D80" s="348" t="inlineStr">
        <is>
          <t>Блоки бетонные для стен подвалов на цементном вяжущем полнотелые с вырезом М100, объем 0,3 до 0,5 м3</t>
        </is>
      </c>
      <c r="E80" s="410" t="inlineStr">
        <is>
          <t>м3</t>
        </is>
      </c>
      <c r="F80" s="410" t="n">
        <v>93.10680765590401</v>
      </c>
      <c r="G80" s="359" t="n">
        <v>771.79</v>
      </c>
      <c r="H80" s="358">
        <f>ROUND(F80*G80,2)</f>
        <v/>
      </c>
    </row>
    <row r="81" ht="25.5" customHeight="1" s="332">
      <c r="A81" s="354" t="n">
        <v>65</v>
      </c>
      <c r="B81" s="355" t="n"/>
      <c r="C81" s="410" t="inlineStr">
        <is>
          <t>21.2.01.02-0104</t>
        </is>
      </c>
      <c r="D81" s="348" t="inlineStr">
        <is>
          <t>Провод неизолированный для воздушных линий электропередачи АС 600/72</t>
        </is>
      </c>
      <c r="E81" s="410" t="inlineStr">
        <is>
          <t>т</t>
        </is>
      </c>
      <c r="F81" s="410" t="n">
        <v>1.8951945040854</v>
      </c>
      <c r="G81" s="359" t="n">
        <v>32774.53</v>
      </c>
      <c r="H81" s="358">
        <f>ROUND(F81*G81,2)</f>
        <v/>
      </c>
    </row>
    <row r="82" ht="25.5" customHeight="1" s="332">
      <c r="A82" s="354" t="n">
        <v>66</v>
      </c>
      <c r="B82" s="355" t="n"/>
      <c r="C82" s="410" t="inlineStr">
        <is>
          <t>14.2.01.06-0101</t>
        </is>
      </c>
      <c r="D82" s="348" t="inlineStr">
        <is>
          <t>Покрытие тонкопленочное антикоррозийное цинковое "Zinga"</t>
        </is>
      </c>
      <c r="E82" s="410" t="inlineStr">
        <is>
          <t>кг</t>
        </is>
      </c>
      <c r="F82" s="410" t="n">
        <v>138.4439746968</v>
      </c>
      <c r="G82" s="359" t="n">
        <v>377.38</v>
      </c>
      <c r="H82" s="358">
        <f>ROUND(F82*G82,2)</f>
        <v/>
      </c>
    </row>
    <row r="83" ht="38.25" customHeight="1" s="332">
      <c r="A83" s="354" t="n">
        <v>67</v>
      </c>
      <c r="B83" s="355" t="n"/>
      <c r="C83" s="410" t="inlineStr">
        <is>
          <t>07.2.07.12-0024</t>
        </is>
      </c>
      <c r="D83" s="348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83" s="410" t="inlineStr">
        <is>
          <t>т</t>
        </is>
      </c>
      <c r="F83" s="410" t="n">
        <v>2.6584585636502</v>
      </c>
      <c r="G83" s="359" t="n">
        <v>8128</v>
      </c>
      <c r="H83" s="358">
        <f>ROUND(F83*G83,2)</f>
        <v/>
      </c>
    </row>
    <row r="84" ht="25.5" customHeight="1" s="332">
      <c r="A84" s="354" t="n">
        <v>68</v>
      </c>
      <c r="B84" s="355" t="n"/>
      <c r="C84" s="410" t="inlineStr">
        <is>
          <t>05.1.05.11-0011</t>
        </is>
      </c>
      <c r="D84" s="348" t="inlineStr">
        <is>
          <t>Сваи-колонны железобетонные двухконсольные для сельскохозяйственных зданий</t>
        </is>
      </c>
      <c r="E84" s="410" t="inlineStr">
        <is>
          <t>м3</t>
        </is>
      </c>
      <c r="F84" s="410" t="n">
        <v>9.0570824568</v>
      </c>
      <c r="G84" s="359" t="n">
        <v>2149.54</v>
      </c>
      <c r="H84" s="358">
        <f>ROUND(F84*G84,2)</f>
        <v/>
      </c>
    </row>
    <row r="85" ht="25.5" customHeight="1" s="332">
      <c r="A85" s="354" t="n">
        <v>69</v>
      </c>
      <c r="B85" s="355" t="n"/>
      <c r="C85" s="410" t="inlineStr">
        <is>
          <t>05.1.08.06-0065</t>
        </is>
      </c>
      <c r="D85" s="348" t="inlineStr">
        <is>
          <t>Плиты дорожные типа ПДП, для покрытий автомобильных дорог</t>
        </is>
      </c>
      <c r="E85" s="410" t="inlineStr">
        <is>
          <t>м3</t>
        </is>
      </c>
      <c r="F85" s="410" t="n">
        <v>6.16744186344</v>
      </c>
      <c r="G85" s="359" t="n">
        <v>2937.96</v>
      </c>
      <c r="H85" s="358">
        <f>ROUND(F85*G85,2)</f>
        <v/>
      </c>
    </row>
    <row r="86" ht="25.5" customHeight="1" s="332">
      <c r="A86" s="354" t="n">
        <v>70</v>
      </c>
      <c r="B86" s="355" t="n"/>
      <c r="C86" s="410" t="inlineStr">
        <is>
          <t>21.1.06.10-0590</t>
        </is>
      </c>
      <c r="D86" s="348" t="inlineStr">
        <is>
          <t>Кабель силовой с медными жилами ВВГнг-LS 4х6-1000</t>
        </is>
      </c>
      <c r="E86" s="410" t="inlineStr">
        <is>
          <t>1000 м</t>
        </is>
      </c>
      <c r="F86" s="410" t="n">
        <v>0.54989429202</v>
      </c>
      <c r="G86" s="359" t="n">
        <v>31238.13</v>
      </c>
      <c r="H86" s="358">
        <f>ROUND(F86*G86,2)</f>
        <v/>
      </c>
    </row>
    <row r="87" ht="25.5" customHeight="1" s="332">
      <c r="A87" s="354" t="n">
        <v>71</v>
      </c>
      <c r="B87" s="355" t="n"/>
      <c r="C87" s="410" t="inlineStr">
        <is>
          <t>21.1.06.08-0350</t>
        </is>
      </c>
      <c r="D87" s="348" t="inlineStr">
        <is>
          <t>Кабель силовой с алюминиевыми жилами АВВГнг-LS 5х70-1000</t>
        </is>
      </c>
      <c r="E87" s="410" t="inlineStr">
        <is>
          <t>1000 м</t>
        </is>
      </c>
      <c r="F87" s="410" t="n">
        <v>0.27494714601</v>
      </c>
      <c r="G87" s="359" t="n">
        <v>55652.73</v>
      </c>
      <c r="H87" s="358">
        <f>ROUND(F87*G87,2)</f>
        <v/>
      </c>
    </row>
    <row r="88">
      <c r="A88" s="354" t="n">
        <v>72</v>
      </c>
      <c r="B88" s="355" t="n"/>
      <c r="C88" s="410" t="inlineStr">
        <is>
          <t>20.5.04.04-0015</t>
        </is>
      </c>
      <c r="D88" s="348" t="inlineStr">
        <is>
          <t>Зажим натяжной НАС-500-1</t>
        </is>
      </c>
      <c r="E88" s="410" t="inlineStr">
        <is>
          <t>шт</t>
        </is>
      </c>
      <c r="F88" s="410" t="n">
        <v>52</v>
      </c>
      <c r="G88" s="359" t="n">
        <v>218.69</v>
      </c>
      <c r="H88" s="358">
        <f>ROUND(F88*G88,2)</f>
        <v/>
      </c>
    </row>
    <row r="89" ht="38.25" customHeight="1" s="332">
      <c r="A89" s="354" t="n">
        <v>73</v>
      </c>
      <c r="B89" s="355" t="n"/>
      <c r="C89" s="410" t="inlineStr">
        <is>
          <t>05.1.05.04-0036</t>
        </is>
      </c>
      <c r="D89" s="348" t="inlineStr">
        <is>
          <t>Плиты железобетонные ленточных фундаментов ФЛ 12.24-4, бетон B12,5, объем 0,65 м3, расход арматуры 18,39 кг</t>
        </is>
      </c>
      <c r="E89" s="410" t="inlineStr">
        <is>
          <t>шт</t>
        </is>
      </c>
      <c r="F89" s="410" t="n">
        <v>18</v>
      </c>
      <c r="G89" s="359" t="n">
        <v>655.99</v>
      </c>
      <c r="H89" s="358">
        <f>ROUND(F89*G89,2)</f>
        <v/>
      </c>
    </row>
    <row r="90" ht="51" customHeight="1" s="332">
      <c r="A90" s="354" t="n">
        <v>74</v>
      </c>
      <c r="B90" s="355" t="n"/>
      <c r="C90" s="410" t="inlineStr">
        <is>
          <t>20.3.03.02-0002</t>
        </is>
      </c>
      <c r="D90" s="348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E90" s="410" t="inlineStr">
        <is>
          <t>шт</t>
        </is>
      </c>
      <c r="F90" s="410" t="n">
        <v>5</v>
      </c>
      <c r="G90" s="359" t="n">
        <v>2351.76</v>
      </c>
      <c r="H90" s="358">
        <f>ROUND(F90*G90,2)</f>
        <v/>
      </c>
    </row>
    <row r="91">
      <c r="A91" s="354" t="n">
        <v>75</v>
      </c>
      <c r="B91" s="355" t="n"/>
      <c r="C91" s="410" t="inlineStr">
        <is>
          <t>02.2.05.04-1832</t>
        </is>
      </c>
      <c r="D91" s="348" t="inlineStr">
        <is>
          <t>Щебень М 1400, фракция 40-80(70) мм, группа 2</t>
        </is>
      </c>
      <c r="E91" s="410" t="inlineStr">
        <is>
          <t>м3</t>
        </is>
      </c>
      <c r="F91" s="410" t="n">
        <v>64.41310785348</v>
      </c>
      <c r="G91" s="359" t="n">
        <v>139.16</v>
      </c>
      <c r="H91" s="358">
        <f>ROUND(F91*G91,2)</f>
        <v/>
      </c>
    </row>
    <row r="92">
      <c r="A92" s="354" t="n">
        <v>76</v>
      </c>
      <c r="B92" s="355" t="inlineStr">
        <is>
          <t> </t>
        </is>
      </c>
      <c r="C92" s="410" t="inlineStr">
        <is>
          <t>Прайс из СД ОП</t>
        </is>
      </c>
      <c r="D92" s="348" t="inlineStr">
        <is>
          <t>Изолятор стекляный ШС 10 Е</t>
        </is>
      </c>
      <c r="E92" s="410" t="inlineStr">
        <is>
          <t>шт</t>
        </is>
      </c>
      <c r="F92" s="410" t="n">
        <v>15</v>
      </c>
      <c r="G92" s="359" t="n">
        <v>70.52</v>
      </c>
      <c r="H92" s="358">
        <f>ROUND(F92*G92,2)</f>
        <v/>
      </c>
    </row>
    <row r="93">
      <c r="A93" s="354" t="n">
        <v>77</v>
      </c>
      <c r="B93" s="355" t="n"/>
      <c r="C93" s="410" t="inlineStr">
        <is>
          <t>22.2.01.03-0003</t>
        </is>
      </c>
      <c r="D93" s="348" t="inlineStr">
        <is>
          <t>Изолятор подвесной стеклянный ПСД-70Е</t>
        </is>
      </c>
      <c r="E93" s="410" t="inlineStr">
        <is>
          <t>шт</t>
        </is>
      </c>
      <c r="F93" s="410" t="n">
        <v>52</v>
      </c>
      <c r="G93" s="359" t="n">
        <v>169.25</v>
      </c>
      <c r="H93" s="358">
        <f>ROUND(F93*G93,2)</f>
        <v/>
      </c>
    </row>
    <row r="94">
      <c r="A94" s="354" t="n">
        <v>78</v>
      </c>
      <c r="B94" s="355" t="inlineStr">
        <is>
          <t> </t>
        </is>
      </c>
      <c r="C94" s="410" t="inlineStr">
        <is>
          <t>20.5.03.03-0008</t>
        </is>
      </c>
      <c r="D94" s="348" t="inlineStr">
        <is>
          <t>Шины ШММ сечением более 400 мм2</t>
        </is>
      </c>
      <c r="E94" s="410" t="inlineStr">
        <is>
          <t>т</t>
        </is>
      </c>
      <c r="F94" s="410" t="n">
        <v>0.07547568714</v>
      </c>
      <c r="G94" s="359" t="n">
        <v>98560.42999999999</v>
      </c>
      <c r="H94" s="358">
        <f>ROUND(F94*G94,2)</f>
        <v/>
      </c>
    </row>
    <row r="95" ht="38.25" customHeight="1" s="332">
      <c r="A95" s="354" t="n">
        <v>79</v>
      </c>
      <c r="B95" s="355" t="n"/>
      <c r="C95" s="410" t="inlineStr">
        <is>
          <t>04.3.02.04-0122</t>
        </is>
      </c>
      <c r="D95" s="348" t="inlineStr">
        <is>
          <t>Смеси бетонные, БСГ, тяжелого бетона на гравийном щебне, фракция 5-20 мм, класс: В15 (М200), П3, F100, W4</t>
        </is>
      </c>
      <c r="E95" s="410" t="inlineStr">
        <is>
          <t>м3</t>
        </is>
      </c>
      <c r="F95" s="410" t="n">
        <v>9.9042970449465</v>
      </c>
      <c r="G95" s="359" t="n">
        <v>720.78</v>
      </c>
      <c r="H95" s="358">
        <f>ROUND(F95*G95,2)</f>
        <v/>
      </c>
    </row>
    <row r="96" ht="25.5" customHeight="1" s="332">
      <c r="A96" s="354" t="n">
        <v>80</v>
      </c>
      <c r="B96" s="355" t="n"/>
      <c r="C96" s="410" t="inlineStr">
        <is>
          <t>25.1.05.05-0051</t>
        </is>
      </c>
      <c r="D96" s="348" t="inlineStr">
        <is>
          <t>Рельсы железнодорожные Р-50, широкой колеи, 1 группа, марка стали М74т</t>
        </is>
      </c>
      <c r="E96" s="410" t="inlineStr">
        <is>
          <t>м</t>
        </is>
      </c>
      <c r="F96" s="410" t="n">
        <v>25.252547580891</v>
      </c>
      <c r="G96" s="359" t="n">
        <v>278.58</v>
      </c>
      <c r="H96" s="358">
        <f>ROUND(F96*G96,2)</f>
        <v/>
      </c>
    </row>
    <row r="97">
      <c r="A97" s="354" t="n">
        <v>81</v>
      </c>
      <c r="B97" s="355" t="n"/>
      <c r="C97" s="410" t="inlineStr">
        <is>
          <t>02.2.05.04-1677</t>
        </is>
      </c>
      <c r="D97" s="348" t="inlineStr">
        <is>
          <t>Щебень М 200, фракция 10-20 мм, группа 2</t>
        </is>
      </c>
      <c r="E97" s="410" t="inlineStr">
        <is>
          <t>м3</t>
        </is>
      </c>
      <c r="F97" s="410" t="n">
        <v>64.41310785348</v>
      </c>
      <c r="G97" s="359" t="n">
        <v>106.3</v>
      </c>
      <c r="H97" s="358">
        <f>ROUND(F97*G97,2)</f>
        <v/>
      </c>
    </row>
    <row r="98" ht="25.5" customHeight="1" s="332">
      <c r="A98" s="354" t="n">
        <v>82</v>
      </c>
      <c r="B98" s="355" t="n"/>
      <c r="C98" s="410" t="inlineStr">
        <is>
          <t>20.2.11.01-0002</t>
        </is>
      </c>
      <c r="D98" s="348" t="inlineStr">
        <is>
          <t>Распорка дистанционная глухая для двух проводов Р-4-120</t>
        </is>
      </c>
      <c r="E98" s="410" t="inlineStr">
        <is>
          <t>шт</t>
        </is>
      </c>
      <c r="F98" s="410" t="n">
        <v>389</v>
      </c>
      <c r="G98" s="359" t="n">
        <v>14.83</v>
      </c>
      <c r="H98" s="358">
        <f>ROUND(F98*G98,2)</f>
        <v/>
      </c>
    </row>
    <row r="99" ht="38.25" customHeight="1" s="332">
      <c r="A99" s="354" t="n">
        <v>83</v>
      </c>
      <c r="B99" s="355" t="n"/>
      <c r="C99" s="410" t="inlineStr">
        <is>
          <t>14.4.04.11-0005</t>
        </is>
      </c>
      <c r="D99" s="348" t="inlineStr">
        <is>
          <t>Эмаль двухкомпонентная из сополимера винилхлорида, модифицированного эпоксидной смолой</t>
        </is>
      </c>
      <c r="E99" s="410" t="inlineStr">
        <is>
          <t>т</t>
        </is>
      </c>
      <c r="F99" s="410" t="n">
        <v>0.11681210365043</v>
      </c>
      <c r="G99" s="359" t="n">
        <v>48307.05</v>
      </c>
      <c r="H99" s="358">
        <f>ROUND(F99*G99,2)</f>
        <v/>
      </c>
    </row>
    <row r="100" ht="38.25" customHeight="1" s="332">
      <c r="A100" s="354" t="n">
        <v>84</v>
      </c>
      <c r="B100" s="355" t="n"/>
      <c r="C100" s="410" t="inlineStr">
        <is>
          <t>05.1.05.04-0034</t>
        </is>
      </c>
      <c r="D100" s="348" t="inlineStr">
        <is>
          <t>Плиты железобетонные ленточных фундаментов ФЛ 12.12-4/ бетон B12,5, объем 0,31 м3, расход арматуры 9,49 кг</t>
        </is>
      </c>
      <c r="E100" s="410" t="inlineStr">
        <is>
          <t>шт</t>
        </is>
      </c>
      <c r="F100" s="410" t="n">
        <v>18</v>
      </c>
      <c r="G100" s="359" t="n">
        <v>314.25</v>
      </c>
      <c r="H100" s="358">
        <f>ROUND(F100*G100,2)</f>
        <v/>
      </c>
    </row>
    <row r="101">
      <c r="A101" s="354" t="n">
        <v>85</v>
      </c>
      <c r="B101" s="355" t="n"/>
      <c r="C101" s="410" t="inlineStr">
        <is>
          <t>05.1.08.14-0001</t>
        </is>
      </c>
      <c r="D101" s="348" t="inlineStr">
        <is>
          <t>Башмаки железобетонные</t>
        </is>
      </c>
      <c r="E101" s="410" t="inlineStr">
        <is>
          <t>м3</t>
        </is>
      </c>
      <c r="F101" s="410" t="n">
        <v>4.4746300233</v>
      </c>
      <c r="G101" s="359" t="n">
        <v>1193.18</v>
      </c>
      <c r="H101" s="358">
        <f>ROUND(F101*G101,2)</f>
        <v/>
      </c>
    </row>
    <row r="102">
      <c r="A102" s="354" t="n">
        <v>86</v>
      </c>
      <c r="B102" s="355" t="n"/>
      <c r="C102" s="410" t="inlineStr">
        <is>
          <t>20.5.04.05-0003</t>
        </is>
      </c>
      <c r="D102" s="348" t="inlineStr">
        <is>
          <t>Зажим ответвительный ОА-600-1</t>
        </is>
      </c>
      <c r="E102" s="410" t="inlineStr">
        <is>
          <t>100 шт</t>
        </is>
      </c>
      <c r="F102" s="410" t="n">
        <v>0.59</v>
      </c>
      <c r="G102" s="359" t="n">
        <v>7974</v>
      </c>
      <c r="H102" s="358">
        <f>ROUND(F102*G102,2)</f>
        <v/>
      </c>
    </row>
    <row r="103">
      <c r="A103" s="354" t="n">
        <v>87</v>
      </c>
      <c r="B103" s="355" t="n"/>
      <c r="C103" s="410" t="inlineStr">
        <is>
          <t>20.1.01.02-0068</t>
        </is>
      </c>
      <c r="D103" s="348" t="inlineStr">
        <is>
          <t>Зажим аппаратный прессуемый: А4А-600-2</t>
        </is>
      </c>
      <c r="E103" s="410" t="inlineStr">
        <is>
          <t>100 шт</t>
        </is>
      </c>
      <c r="F103" s="410" t="n">
        <v>0.59</v>
      </c>
      <c r="G103" s="359" t="n">
        <v>7378</v>
      </c>
      <c r="H103" s="358">
        <f>ROUND(F103*G103,2)</f>
        <v/>
      </c>
    </row>
    <row r="104">
      <c r="A104" s="354" t="n">
        <v>88</v>
      </c>
      <c r="B104" s="355" t="n"/>
      <c r="C104" s="410" t="inlineStr">
        <is>
          <t>20.2.04.04-0051</t>
        </is>
      </c>
      <c r="D104" s="348" t="inlineStr">
        <is>
          <t>Короб электротехнический стальной: КП-0,1/0,1-2У1</t>
        </is>
      </c>
      <c r="E104" s="410" t="inlineStr">
        <is>
          <t>шт</t>
        </is>
      </c>
      <c r="F104" s="410" t="n">
        <v>21.025369989</v>
      </c>
      <c r="G104" s="359" t="n">
        <v>200.83</v>
      </c>
      <c r="H104" s="358">
        <f>ROUND(F104*G104,2)</f>
        <v/>
      </c>
    </row>
    <row r="105">
      <c r="A105" s="354" t="n">
        <v>89</v>
      </c>
      <c r="B105" s="355" t="n"/>
      <c r="C105" s="410" t="inlineStr">
        <is>
          <t>25.1.05.05-0041</t>
        </is>
      </c>
      <c r="D105" s="348" t="inlineStr">
        <is>
          <t>Рельсы железнодорожные Р-50, категория Т1</t>
        </is>
      </c>
      <c r="E105" s="410" t="inlineStr">
        <is>
          <t>т</t>
        </is>
      </c>
      <c r="F105" s="410" t="n">
        <v>0.7799657509047599</v>
      </c>
      <c r="G105" s="359" t="n">
        <v>5160</v>
      </c>
      <c r="H105" s="358">
        <f>ROUND(F105*G105,2)</f>
        <v/>
      </c>
    </row>
    <row r="106" ht="25.5" customHeight="1" s="332">
      <c r="A106" s="354" t="n">
        <v>90</v>
      </c>
      <c r="B106" s="355" t="n"/>
      <c r="C106" s="410" t="inlineStr">
        <is>
          <t>04.3.02.04-0143</t>
        </is>
      </c>
      <c r="D106" s="348" t="inlineStr">
        <is>
          <t>Смеси бетонные, БСГ, тяжелого бетона на гранитном щебне, фракция 5-20 мм, класс: В7,5 (М100), П3</t>
        </is>
      </c>
      <c r="E106" s="410" t="inlineStr">
        <is>
          <t>м3</t>
        </is>
      </c>
      <c r="F106" s="410" t="n">
        <v>7.588541229876</v>
      </c>
      <c r="G106" s="359" t="n">
        <v>517.14</v>
      </c>
      <c r="H106" s="358">
        <f>ROUND(F106*G106,2)</f>
        <v/>
      </c>
    </row>
    <row r="107" ht="63.75" customHeight="1" s="332">
      <c r="A107" s="354" t="n">
        <v>91</v>
      </c>
      <c r="B107" s="355" t="n"/>
      <c r="C107" s="410" t="inlineStr">
        <is>
          <t>14.2.02.12-0711</t>
        </is>
      </c>
      <c r="D107" s="348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E107" s="410" t="inlineStr">
        <is>
          <t>т</t>
        </is>
      </c>
      <c r="F107" s="410" t="n">
        <v>0.09704016918</v>
      </c>
      <c r="G107" s="359" t="n">
        <v>38397</v>
      </c>
      <c r="H107" s="358">
        <f>ROUND(F107*G107,2)</f>
        <v/>
      </c>
    </row>
    <row r="108">
      <c r="A108" s="354" t="n">
        <v>92</v>
      </c>
      <c r="B108" s="355" t="n"/>
      <c r="C108" s="410" t="inlineStr">
        <is>
          <t>05.1.03.13-0183</t>
        </is>
      </c>
      <c r="D108" s="348" t="inlineStr">
        <is>
          <t>Ригели сборные железобетонные ВЛ и ОРУ</t>
        </is>
      </c>
      <c r="E108" s="410" t="inlineStr">
        <is>
          <t>м3</t>
        </is>
      </c>
      <c r="F108" s="410" t="n">
        <v>1.8329809734</v>
      </c>
      <c r="G108" s="359" t="n">
        <v>1733.42</v>
      </c>
      <c r="H108" s="358">
        <f>ROUND(F108*G108,2)</f>
        <v/>
      </c>
    </row>
    <row r="109">
      <c r="A109" s="354" t="n">
        <v>93</v>
      </c>
      <c r="B109" s="355" t="n"/>
      <c r="C109" s="410" t="inlineStr">
        <is>
          <t>01.7.15.10-0031</t>
        </is>
      </c>
      <c r="D109" s="348" t="inlineStr">
        <is>
          <t>Скобы СК-7-1А</t>
        </is>
      </c>
      <c r="E109" s="410" t="inlineStr">
        <is>
          <t>шт</t>
        </is>
      </c>
      <c r="F109" s="410" t="n">
        <v>103.509513792</v>
      </c>
      <c r="G109" s="359" t="n">
        <v>28.07</v>
      </c>
      <c r="H109" s="358">
        <f>ROUND(F109*G109,2)</f>
        <v/>
      </c>
    </row>
    <row r="110" ht="25.5" customHeight="1" s="332">
      <c r="A110" s="354" t="n">
        <v>94</v>
      </c>
      <c r="B110" s="355" t="n"/>
      <c r="C110" s="410" t="inlineStr">
        <is>
          <t>02.3.01.02-0033</t>
        </is>
      </c>
      <c r="D110" s="348" t="inlineStr">
        <is>
          <t>Песок природный обогащенный для строительных работ средний</t>
        </is>
      </c>
      <c r="E110" s="410" t="inlineStr">
        <is>
          <t>м3</t>
        </is>
      </c>
      <c r="F110" s="410" t="n">
        <v>40.80000001968</v>
      </c>
      <c r="G110" s="359" t="n">
        <v>70.59999999999999</v>
      </c>
      <c r="H110" s="358">
        <f>ROUND(F110*G110,2)</f>
        <v/>
      </c>
    </row>
    <row r="111" ht="25.5" customHeight="1" s="332">
      <c r="A111" s="354" t="n">
        <v>95</v>
      </c>
      <c r="B111" s="355" t="n"/>
      <c r="C111" s="410" t="inlineStr">
        <is>
          <t>21.1.06.10-0606</t>
        </is>
      </c>
      <c r="D111" s="348" t="inlineStr">
        <is>
          <t>Кабель силовой с медными жилами ВВГнг-LS 5х10-1000</t>
        </is>
      </c>
      <c r="E111" s="410" t="inlineStr">
        <is>
          <t>1000 м</t>
        </is>
      </c>
      <c r="F111" s="410" t="n">
        <v>0.0439915433616</v>
      </c>
      <c r="G111" s="359" t="n">
        <v>64333.33</v>
      </c>
      <c r="H111" s="358">
        <f>ROUND(F111*G111,2)</f>
        <v/>
      </c>
    </row>
    <row r="112">
      <c r="A112" s="354" t="n">
        <v>96</v>
      </c>
      <c r="B112" s="355" t="n"/>
      <c r="C112" s="410" t="inlineStr">
        <is>
          <t>22.2.02.04-0044</t>
        </is>
      </c>
      <c r="D112" s="348" t="inlineStr">
        <is>
          <t>Звено промежуточное трехлапчатое ПРТ-7/21-2</t>
        </is>
      </c>
      <c r="E112" s="410" t="inlineStr">
        <is>
          <t>шт</t>
        </is>
      </c>
      <c r="F112" s="410" t="n">
        <v>51.754756896</v>
      </c>
      <c r="G112" s="359" t="n">
        <v>45.25</v>
      </c>
      <c r="H112" s="358">
        <f>ROUND(F112*G112,2)</f>
        <v/>
      </c>
    </row>
    <row r="113" ht="25.5" customHeight="1" s="332">
      <c r="A113" s="354" t="n">
        <v>97</v>
      </c>
      <c r="B113" s="355" t="n"/>
      <c r="C113" s="410" t="inlineStr">
        <is>
          <t>21.1.06.10-0580</t>
        </is>
      </c>
      <c r="D113" s="348" t="inlineStr">
        <is>
          <t>Кабель силовой с медными жилами ВВГнг-LS 3х4-1000</t>
        </is>
      </c>
      <c r="E113" s="410" t="inlineStr">
        <is>
          <t>1000 м</t>
        </is>
      </c>
      <c r="F113" s="410" t="n">
        <v>0.1154778013242</v>
      </c>
      <c r="G113" s="359" t="n">
        <v>20117.65</v>
      </c>
      <c r="H113" s="358">
        <f>ROUND(F113*G113,2)</f>
        <v/>
      </c>
    </row>
    <row r="114" ht="25.5" customHeight="1" s="332">
      <c r="A114" s="354" t="n">
        <v>98</v>
      </c>
      <c r="B114" s="355" t="n"/>
      <c r="C114" s="410" t="inlineStr">
        <is>
          <t>21.1.06.10-0579</t>
        </is>
      </c>
      <c r="D114" s="348" t="inlineStr">
        <is>
          <t>Кабель силовой с медными жилами ВВГнг-LS 3х2,5-1000</t>
        </is>
      </c>
      <c r="E114" s="410" t="inlineStr">
        <is>
          <t>1000 м</t>
        </is>
      </c>
      <c r="F114" s="410" t="n">
        <v>0.164968287606</v>
      </c>
      <c r="G114" s="359" t="n">
        <v>13942.81</v>
      </c>
      <c r="H114" s="358">
        <f>ROUND(F114*G114,2)</f>
        <v/>
      </c>
    </row>
    <row r="115" ht="28.15" customHeight="1" s="332">
      <c r="A115" s="354" t="n">
        <v>99</v>
      </c>
      <c r="B115" s="355" t="n"/>
      <c r="C115" s="410" t="inlineStr">
        <is>
          <t>04.3.01.09-0014</t>
        </is>
      </c>
      <c r="D115" s="348" t="inlineStr">
        <is>
          <t>Раствор готовый кладочный, цементный, М100</t>
        </is>
      </c>
      <c r="E115" s="410" t="inlineStr">
        <is>
          <t>м3</t>
        </is>
      </c>
      <c r="F115" s="410" t="n">
        <v>4.088625794784</v>
      </c>
      <c r="G115" s="359" t="n">
        <v>519.8</v>
      </c>
      <c r="H115" s="358">
        <f>ROUND(F115*G115,2)</f>
        <v/>
      </c>
    </row>
    <row r="116">
      <c r="A116" s="354" t="n">
        <v>100</v>
      </c>
      <c r="B116" s="355" t="n"/>
      <c r="C116" s="410" t="inlineStr">
        <is>
          <t>19.2.03.09-0011</t>
        </is>
      </c>
      <c r="D116" s="348" t="inlineStr">
        <is>
          <t>Решетки для приямков стальные</t>
        </is>
      </c>
      <c r="E116" s="410" t="inlineStr">
        <is>
          <t>т</t>
        </is>
      </c>
      <c r="F116" s="410" t="n">
        <v>0.2400126851052</v>
      </c>
      <c r="G116" s="359" t="n">
        <v>7932.59</v>
      </c>
      <c r="H116" s="358">
        <f>ROUND(F116*G116,2)</f>
        <v/>
      </c>
    </row>
    <row r="117" ht="25.5" customHeight="1" s="332">
      <c r="A117" s="354" t="n">
        <v>101</v>
      </c>
      <c r="B117" s="355" t="n"/>
      <c r="C117" s="410" t="inlineStr">
        <is>
          <t>25.1.04.04-0002</t>
        </is>
      </c>
      <c r="D117" s="348" t="inlineStr">
        <is>
          <t>Болты для рельсовых стыков железнодорожного пути с гайками, М24х150-160 мм</t>
        </is>
      </c>
      <c r="E117" s="410" t="inlineStr">
        <is>
          <t>т</t>
        </is>
      </c>
      <c r="F117" s="410" t="n">
        <v>0.1617336153</v>
      </c>
      <c r="G117" s="359" t="n">
        <v>10883</v>
      </c>
      <c r="H117" s="358">
        <f>ROUND(F117*G117,2)</f>
        <v/>
      </c>
    </row>
    <row r="118">
      <c r="A118" s="354" t="n">
        <v>102</v>
      </c>
      <c r="B118" s="355" t="n"/>
      <c r="C118" s="410" t="inlineStr">
        <is>
          <t>14.4.02.09-0001</t>
        </is>
      </c>
      <c r="D118" s="348" t="inlineStr">
        <is>
          <t>Краска</t>
        </is>
      </c>
      <c r="E118" s="410" t="inlineStr">
        <is>
          <t>кг</t>
        </is>
      </c>
      <c r="F118" s="410" t="n">
        <v>51.9704017164</v>
      </c>
      <c r="G118" s="359" t="n">
        <v>28.6</v>
      </c>
      <c r="H118" s="358">
        <f>ROUND(F118*G118,2)</f>
        <v/>
      </c>
    </row>
    <row r="119" ht="51" customHeight="1" s="332">
      <c r="A119" s="354" t="n">
        <v>103</v>
      </c>
      <c r="B119" s="355" t="n"/>
      <c r="C119" s="410" t="inlineStr">
        <is>
          <t>20.5.02.06-0022</t>
        </is>
      </c>
      <c r="D119" s="348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119" s="410" t="inlineStr">
        <is>
          <t>10 шт</t>
        </is>
      </c>
      <c r="F119" s="410" t="n">
        <v>0.4312896408</v>
      </c>
      <c r="G119" s="359" t="n">
        <v>3297.41</v>
      </c>
      <c r="H119" s="358">
        <f>ROUND(F119*G119,2)</f>
        <v/>
      </c>
    </row>
    <row r="120">
      <c r="A120" s="354" t="n">
        <v>104</v>
      </c>
      <c r="B120" s="355" t="n"/>
      <c r="C120" s="410" t="inlineStr">
        <is>
          <t>20.5.03.02-0003</t>
        </is>
      </c>
      <c r="D120" s="348" t="inlineStr">
        <is>
          <t>Шинодержатели ШКШ</t>
        </is>
      </c>
      <c r="E120" s="410" t="inlineStr">
        <is>
          <t>шт</t>
        </is>
      </c>
      <c r="F120" s="410" t="n">
        <v>6.469344612</v>
      </c>
      <c r="G120" s="359" t="n">
        <v>207.58</v>
      </c>
      <c r="H120" s="358">
        <f>ROUND(F120*G120,2)</f>
        <v/>
      </c>
    </row>
    <row r="121">
      <c r="A121" s="354" t="n">
        <v>105</v>
      </c>
      <c r="B121" s="355" t="n"/>
      <c r="C121" s="410" t="inlineStr">
        <is>
          <t>20.1.02.05-0008</t>
        </is>
      </c>
      <c r="D121" s="348" t="inlineStr">
        <is>
          <t>Коромысло: К2-7-1С</t>
        </is>
      </c>
      <c r="E121" s="410" t="inlineStr">
        <is>
          <t>шт</t>
        </is>
      </c>
      <c r="F121" s="410" t="n">
        <v>25.877378448</v>
      </c>
      <c r="G121" s="359" t="n">
        <v>48.16</v>
      </c>
      <c r="H121" s="358">
        <f>ROUND(F121*G121,2)</f>
        <v/>
      </c>
    </row>
    <row r="122" ht="25.5" customHeight="1" s="332">
      <c r="A122" s="354" t="n">
        <v>106</v>
      </c>
      <c r="B122" s="355" t="n"/>
      <c r="C122" s="410" t="inlineStr">
        <is>
          <t>20.5.02.06-0041</t>
        </is>
      </c>
      <c r="D122" s="348" t="inlineStr">
        <is>
          <t>Коробки клеммные У615А У2, количество зажимов 20, размер 362x245x100 мм</t>
        </is>
      </c>
      <c r="E122" s="410" t="inlineStr">
        <is>
          <t>10 шт</t>
        </is>
      </c>
      <c r="F122" s="410" t="n">
        <v>0.2156448204</v>
      </c>
      <c r="G122" s="359" t="n">
        <v>5597.3</v>
      </c>
      <c r="H122" s="358">
        <f>ROUND(F122*G122,2)</f>
        <v/>
      </c>
    </row>
    <row r="123" ht="25.5" customHeight="1" s="332">
      <c r="A123" s="354" t="n">
        <v>107</v>
      </c>
      <c r="B123" s="355" t="n"/>
      <c r="C123" s="410" t="inlineStr">
        <is>
          <t>20.2.09.08-0011</t>
        </is>
      </c>
      <c r="D123" s="348" t="inlineStr">
        <is>
          <t>Муфта кабельная концевая термоусаживаемая ЕРКТ0015-СЕЕ01</t>
        </is>
      </c>
      <c r="E123" s="410" t="inlineStr">
        <is>
          <t>компл</t>
        </is>
      </c>
      <c r="F123" s="410" t="n">
        <v>2.156448204</v>
      </c>
      <c r="G123" s="359" t="n">
        <v>488.65</v>
      </c>
      <c r="H123" s="358">
        <f>ROUND(F123*G123,2)</f>
        <v/>
      </c>
    </row>
    <row r="124" ht="51" customHeight="1" s="332">
      <c r="A124" s="354" t="n">
        <v>108</v>
      </c>
      <c r="B124" s="355" t="n"/>
      <c r="C124" s="410" t="inlineStr">
        <is>
          <t>20.5.02.06-0023</t>
        </is>
      </c>
      <c r="D124" s="348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E124" s="410" t="inlineStr">
        <is>
          <t>10 шт</t>
        </is>
      </c>
      <c r="F124" s="410" t="n">
        <v>0.2156448204</v>
      </c>
      <c r="G124" s="359" t="n">
        <v>4747.3</v>
      </c>
      <c r="H124" s="358">
        <f>ROUND(F124*G124,2)</f>
        <v/>
      </c>
    </row>
    <row r="125">
      <c r="A125" s="354" t="n">
        <v>109</v>
      </c>
      <c r="B125" s="355" t="n"/>
      <c r="C125" s="410" t="inlineStr">
        <is>
          <t>25.1.06.19-0065</t>
        </is>
      </c>
      <c r="D125" s="348" t="inlineStr">
        <is>
          <t>Прокладки под подкладку Д-50 из смеси РП 101-710</t>
        </is>
      </c>
      <c r="E125" s="410" t="inlineStr">
        <is>
          <t>шт</t>
        </is>
      </c>
      <c r="F125" s="410" t="n">
        <v>43.47399579264</v>
      </c>
      <c r="G125" s="359" t="n">
        <v>23.5</v>
      </c>
      <c r="H125" s="358">
        <f>ROUND(F125*G125,2)</f>
        <v/>
      </c>
    </row>
    <row r="126" ht="25.5" customHeight="1" s="332">
      <c r="A126" s="354" t="n">
        <v>110</v>
      </c>
      <c r="B126" s="355" t="n"/>
      <c r="C126" s="410" t="inlineStr">
        <is>
          <t>05.1.02.08-0084</t>
        </is>
      </c>
      <c r="D126" s="348" t="inlineStr">
        <is>
          <t>Трубы железобетонные безнапорные раструбные, диаметр 800 мм  (марка ТБР 80.25-3)</t>
        </is>
      </c>
      <c r="E126" s="410" t="inlineStr">
        <is>
          <t>м</t>
        </is>
      </c>
      <c r="F126" s="410" t="n">
        <v>1.612484144541</v>
      </c>
      <c r="G126" s="359" t="n">
        <v>617.12</v>
      </c>
      <c r="H126" s="358">
        <f>ROUND(F126*G126,2)</f>
        <v/>
      </c>
    </row>
    <row r="127">
      <c r="A127" s="354" t="n">
        <v>111</v>
      </c>
      <c r="B127" s="355" t="n"/>
      <c r="C127" s="410" t="inlineStr">
        <is>
          <t>20.1.02.22-0001</t>
        </is>
      </c>
      <c r="D127" s="348" t="inlineStr">
        <is>
          <t>Ушко: двухлапчатое укороченное У2К-7-16</t>
        </is>
      </c>
      <c r="E127" s="410" t="inlineStr">
        <is>
          <t>шт</t>
        </is>
      </c>
      <c r="F127" s="410" t="n">
        <v>25.877378448</v>
      </c>
      <c r="G127" s="359" t="n">
        <v>34.73</v>
      </c>
      <c r="H127" s="358">
        <f>ROUND(F127*G127,2)</f>
        <v/>
      </c>
    </row>
    <row r="128" ht="25.5" customHeight="1" s="332">
      <c r="A128" s="354" t="n">
        <v>112</v>
      </c>
      <c r="B128" s="355" t="n"/>
      <c r="C128" s="410" t="inlineStr">
        <is>
          <t>07.2.07.04-0007</t>
        </is>
      </c>
      <c r="D128" s="348" t="inlineStr">
        <is>
          <t>Конструкции стальные индивидуальные решетчатые сварные, масса до 0,1 т</t>
        </is>
      </c>
      <c r="E128" s="410" t="inlineStr">
        <is>
          <t>т</t>
        </is>
      </c>
      <c r="F128" s="410" t="n">
        <v>0.07655391124200001</v>
      </c>
      <c r="G128" s="359" t="n">
        <v>11500</v>
      </c>
      <c r="H128" s="358">
        <f>ROUND(F128*G128,2)</f>
        <v/>
      </c>
    </row>
    <row r="129" ht="38.25" customHeight="1" s="332">
      <c r="A129" s="354" t="n">
        <v>113</v>
      </c>
      <c r="B129" s="355" t="n"/>
      <c r="C129" s="410" t="inlineStr">
        <is>
          <t>02.3.01.02-0016</t>
        </is>
      </c>
      <c r="D129" s="348" t="inlineStr">
        <is>
          <t>Песок природный для строительных: работ средний с крупностью зерен размером свыше 5 мм - до 5% по массе</t>
        </is>
      </c>
      <c r="E129" s="410" t="inlineStr">
        <is>
          <t>м3</t>
        </is>
      </c>
      <c r="F129" s="410" t="n">
        <v>14.3942917617</v>
      </c>
      <c r="G129" s="359" t="n">
        <v>55.26</v>
      </c>
      <c r="H129" s="358">
        <f>ROUND(F129*G129,2)</f>
        <v/>
      </c>
    </row>
    <row r="130" ht="25.5" customHeight="1" s="332">
      <c r="A130" s="354" t="n">
        <v>114</v>
      </c>
      <c r="B130" s="355" t="n"/>
      <c r="C130" s="410" t="inlineStr">
        <is>
          <t>21.1.06.08-0349</t>
        </is>
      </c>
      <c r="D130" s="348" t="inlineStr">
        <is>
          <t>Кабель силовой с алюминиевыми жилами АВВГнг-LS 5х50-1000</t>
        </is>
      </c>
      <c r="E130" s="410" t="inlineStr">
        <is>
          <t>1000 м</t>
        </is>
      </c>
      <c r="F130" s="410" t="n">
        <v>0.0164968287606</v>
      </c>
      <c r="G130" s="359" t="n">
        <v>42279.74</v>
      </c>
      <c r="H130" s="358">
        <f>ROUND(F130*G130,2)</f>
        <v/>
      </c>
    </row>
    <row r="131">
      <c r="A131" s="354" t="n">
        <v>115</v>
      </c>
      <c r="B131" s="355" t="n"/>
      <c r="C131" s="410" t="inlineStr">
        <is>
          <t>02.2.05.04-1792</t>
        </is>
      </c>
      <c r="D131" s="348" t="inlineStr">
        <is>
          <t>Щебень М 1400, фракция 20-40 мм, группа 2</t>
        </is>
      </c>
      <c r="E131" s="410" t="inlineStr">
        <is>
          <t>м3</t>
        </is>
      </c>
      <c r="F131" s="410" t="n">
        <v>4.71723044625</v>
      </c>
      <c r="G131" s="359" t="n">
        <v>140.9</v>
      </c>
      <c r="H131" s="358">
        <f>ROUND(F131*G131,2)</f>
        <v/>
      </c>
    </row>
    <row r="132">
      <c r="A132" s="354" t="n">
        <v>116</v>
      </c>
      <c r="B132" s="355" t="n"/>
      <c r="C132" s="410" t="inlineStr">
        <is>
          <t>20.1.02.21-0043</t>
        </is>
      </c>
      <c r="D132" s="348" t="inlineStr">
        <is>
          <t>Узел крепления КГП-7-3</t>
        </is>
      </c>
      <c r="E132" s="410" t="inlineStr">
        <is>
          <t>шт</t>
        </is>
      </c>
      <c r="F132" s="410" t="n">
        <v>25.877378448</v>
      </c>
      <c r="G132" s="359" t="n">
        <v>25.55</v>
      </c>
      <c r="H132" s="358">
        <f>ROUND(F132*G132,2)</f>
        <v/>
      </c>
    </row>
    <row r="133" ht="38.25" customHeight="1" s="332">
      <c r="A133" s="354" t="n">
        <v>117</v>
      </c>
      <c r="B133" s="355" t="n"/>
      <c r="C133" s="410" t="inlineStr">
        <is>
          <t>08.4.02.03-1032</t>
        </is>
      </c>
      <c r="D133" s="348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33" s="410" t="inlineStr">
        <is>
          <t>т</t>
        </is>
      </c>
      <c r="F133" s="410" t="n">
        <v>0.1167177590415</v>
      </c>
      <c r="G133" s="359" t="n">
        <v>5582.59</v>
      </c>
      <c r="H133" s="358">
        <f>ROUND(F133*G133,2)</f>
        <v/>
      </c>
    </row>
    <row r="134" ht="51" customHeight="1" s="332">
      <c r="A134" s="354" t="n">
        <v>118</v>
      </c>
      <c r="B134" s="355" t="n"/>
      <c r="C134" s="410" t="inlineStr">
        <is>
          <t>20.2.09.04-0011</t>
        </is>
      </c>
      <c r="D134" s="348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E134" s="410" t="inlineStr">
        <is>
          <t>компл</t>
        </is>
      </c>
      <c r="F134" s="410" t="n">
        <v>1.078224102</v>
      </c>
      <c r="G134" s="359" t="n">
        <v>581.34</v>
      </c>
      <c r="H134" s="358">
        <f>ROUND(F134*G134,2)</f>
        <v/>
      </c>
    </row>
    <row r="135" ht="51" customHeight="1" s="332">
      <c r="A135" s="354" t="n">
        <v>119</v>
      </c>
      <c r="B135" s="355" t="n"/>
      <c r="C135" s="410" t="inlineStr">
        <is>
          <t>14.2.02.12-0711</t>
        </is>
      </c>
      <c r="D135" s="348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E135" s="410" t="inlineStr">
        <is>
          <t>т</t>
        </is>
      </c>
      <c r="F135" s="410" t="n">
        <v>0.01617336153</v>
      </c>
      <c r="G135" s="359" t="n">
        <v>38397</v>
      </c>
      <c r="H135" s="358">
        <f>ROUND(F135*G135,2)</f>
        <v/>
      </c>
    </row>
    <row r="136" ht="25.5" customHeight="1" s="332">
      <c r="A136" s="354" t="n">
        <v>120</v>
      </c>
      <c r="B136" s="355" t="n"/>
      <c r="C136" s="410" t="inlineStr">
        <is>
          <t>25.1.05.02-0002</t>
        </is>
      </c>
      <c r="D136" s="348" t="inlineStr">
        <is>
          <t>Подкладка костыльного скрепления железнодорожного пути Д-50</t>
        </is>
      </c>
      <c r="E136" s="410" t="inlineStr">
        <is>
          <t>т</t>
        </is>
      </c>
      <c r="F136" s="410" t="n">
        <v>0.1267991543952</v>
      </c>
      <c r="G136" s="359" t="n">
        <v>4600</v>
      </c>
      <c r="H136" s="358">
        <f>ROUND(F136*G136,2)</f>
        <v/>
      </c>
    </row>
    <row r="137" ht="51" customHeight="1" s="332">
      <c r="A137" s="354" t="n">
        <v>121</v>
      </c>
      <c r="B137" s="355" t="n"/>
      <c r="C137" s="410" t="inlineStr">
        <is>
          <t>20.2.09.08-0007</t>
        </is>
      </c>
      <c r="D137" s="348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E137" s="410" t="inlineStr">
        <is>
          <t>компл</t>
        </is>
      </c>
      <c r="F137" s="410" t="n">
        <v>2.156448204</v>
      </c>
      <c r="G137" s="359" t="n">
        <v>255.8</v>
      </c>
      <c r="H137" s="358">
        <f>ROUND(F137*G137,2)</f>
        <v/>
      </c>
    </row>
    <row r="138" ht="38.25" customHeight="1" s="332">
      <c r="A138" s="354" t="n">
        <v>122</v>
      </c>
      <c r="B138" s="355" t="n"/>
      <c r="C138" s="410" t="inlineStr">
        <is>
          <t>23.3.06.04-0006</t>
        </is>
      </c>
      <c r="D138" s="348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38" s="410" t="inlineStr">
        <is>
          <t>м</t>
        </is>
      </c>
      <c r="F138" s="410" t="n">
        <v>44.4228330024</v>
      </c>
      <c r="G138" s="359" t="n">
        <v>11.5</v>
      </c>
      <c r="H138" s="358">
        <f>ROUND(F138*G138,2)</f>
        <v/>
      </c>
    </row>
    <row r="139" ht="38.25" customHeight="1" s="332">
      <c r="A139" s="354" t="n">
        <v>123</v>
      </c>
      <c r="B139" s="355" t="n"/>
      <c r="C139" s="410" t="inlineStr">
        <is>
          <t>07.2.07.12-0025</t>
        </is>
      </c>
      <c r="D139" s="348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139" s="410" t="inlineStr">
        <is>
          <t>т</t>
        </is>
      </c>
      <c r="F139" s="410" t="n">
        <v>0.0617822410446</v>
      </c>
      <c r="G139" s="359" t="n">
        <v>7980.02</v>
      </c>
      <c r="H139" s="358">
        <f>ROUND(F139*G139,2)</f>
        <v/>
      </c>
    </row>
    <row r="140">
      <c r="A140" s="354" t="n">
        <v>124</v>
      </c>
      <c r="B140" s="355" t="n"/>
      <c r="C140" s="410" t="inlineStr">
        <is>
          <t>20.5.03.03-0001</t>
        </is>
      </c>
      <c r="D140" s="348" t="inlineStr">
        <is>
          <t>Шины алюминиевые</t>
        </is>
      </c>
      <c r="E140" s="410" t="inlineStr">
        <is>
          <t>м</t>
        </is>
      </c>
      <c r="F140" s="410" t="n">
        <v>37.73784357</v>
      </c>
      <c r="G140" s="359" t="n">
        <v>12.8</v>
      </c>
      <c r="H140" s="358">
        <f>ROUND(F140*G140,2)</f>
        <v/>
      </c>
    </row>
    <row r="141" ht="25.5" customHeight="1" s="332">
      <c r="A141" s="354" t="n">
        <v>125</v>
      </c>
      <c r="B141" s="355" t="n"/>
      <c r="C141" s="410" t="inlineStr">
        <is>
          <t>25.1.03.02-0001</t>
        </is>
      </c>
      <c r="D141" s="348" t="inlineStr">
        <is>
          <t>Костыли для железных дорог широкой колеи, сечение 16x16 мм, длина 165 мм</t>
        </is>
      </c>
      <c r="E141" s="410" t="inlineStr">
        <is>
          <t>т</t>
        </is>
      </c>
      <c r="F141" s="410" t="n">
        <v>0.083023255854</v>
      </c>
      <c r="G141" s="359" t="n">
        <v>5470.13</v>
      </c>
      <c r="H141" s="358">
        <f>ROUND(F141*G141,2)</f>
        <v/>
      </c>
    </row>
    <row r="142" ht="38.25" customHeight="1" s="332">
      <c r="A142" s="354" t="n">
        <v>126</v>
      </c>
      <c r="B142" s="355" t="n"/>
      <c r="C142" s="410" t="inlineStr">
        <is>
          <t>08.1.02.13-0007</t>
        </is>
      </c>
      <c r="D142" s="348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E142" s="410" t="inlineStr">
        <is>
          <t>м</t>
        </is>
      </c>
      <c r="F142" s="410" t="n">
        <v>46.64397465252</v>
      </c>
      <c r="G142" s="359" t="n">
        <v>9.18</v>
      </c>
      <c r="H142" s="358">
        <f>ROUND(F142*G142,2)</f>
        <v/>
      </c>
    </row>
    <row r="143" ht="25.5" customHeight="1" s="332">
      <c r="A143" s="354" t="n">
        <v>127</v>
      </c>
      <c r="B143" s="355" t="n"/>
      <c r="C143" s="410" t="inlineStr">
        <is>
          <t>21.1.06.10-0588</t>
        </is>
      </c>
      <c r="D143" s="348" t="inlineStr">
        <is>
          <t>Кабель силовой с медными жилами ВВГнг-LS 4х2,5-1000</t>
        </is>
      </c>
      <c r="E143" s="410" t="inlineStr">
        <is>
          <t>1000 м</t>
        </is>
      </c>
      <c r="F143" s="410" t="n">
        <v>0.0219957716808</v>
      </c>
      <c r="G143" s="359" t="n">
        <v>14732.84</v>
      </c>
      <c r="H143" s="358">
        <f>ROUND(F143*G143,2)</f>
        <v/>
      </c>
    </row>
    <row r="144" ht="25.5" customHeight="1" s="332">
      <c r="A144" s="354" t="n">
        <v>128</v>
      </c>
      <c r="B144" s="355" t="n"/>
      <c r="C144" s="410" t="inlineStr">
        <is>
          <t>05.1.03.09-0001</t>
        </is>
      </c>
      <c r="D144" s="348" t="inlineStr">
        <is>
          <t>Перемычка брусковая 1ПБ10-1, бетон B15, объем 0,008 м3, расход арматуры 0,31 кг</t>
        </is>
      </c>
      <c r="E144" s="410" t="inlineStr">
        <is>
          <t>шт</t>
        </is>
      </c>
      <c r="F144" s="410" t="n">
        <v>28.3033826775</v>
      </c>
      <c r="G144" s="359" t="n">
        <v>11.12</v>
      </c>
      <c r="H144" s="358">
        <f>ROUND(F144*G144,2)</f>
        <v/>
      </c>
    </row>
    <row r="145">
      <c r="A145" s="354" t="n">
        <v>129</v>
      </c>
      <c r="B145" s="355" t="n"/>
      <c r="C145" s="410" t="inlineStr">
        <is>
          <t>01.7.15.02-0084</t>
        </is>
      </c>
      <c r="D145" s="348" t="inlineStr">
        <is>
          <t>Болты с шестигранной головкой, диаметр 12 (14) мм</t>
        </is>
      </c>
      <c r="E145" s="410" t="inlineStr">
        <is>
          <t>т</t>
        </is>
      </c>
      <c r="F145" s="410" t="n">
        <v>0.0239365750644</v>
      </c>
      <c r="G145" s="359" t="n">
        <v>12605.85</v>
      </c>
      <c r="H145" s="358">
        <f>ROUND(F145*G145,2)</f>
        <v/>
      </c>
    </row>
    <row r="146">
      <c r="A146" s="354" t="n">
        <v>130</v>
      </c>
      <c r="B146" s="355" t="n"/>
      <c r="C146" s="410" t="inlineStr">
        <is>
          <t>20.1.02.14-1022</t>
        </is>
      </c>
      <c r="D146" s="348" t="inlineStr">
        <is>
          <t>Серьга СРС-7-16</t>
        </is>
      </c>
      <c r="E146" s="410" t="inlineStr">
        <is>
          <t>шт</t>
        </is>
      </c>
      <c r="F146" s="410" t="n">
        <v>25.877378448</v>
      </c>
      <c r="G146" s="359" t="n">
        <v>10.03</v>
      </c>
      <c r="H146" s="358">
        <f>ROUND(F146*G146,2)</f>
        <v/>
      </c>
    </row>
    <row r="147" ht="25.5" customHeight="1" s="332">
      <c r="A147" s="354" t="n">
        <v>131</v>
      </c>
      <c r="B147" s="355" t="n"/>
      <c r="C147" s="410" t="inlineStr">
        <is>
          <t>10.3.02.03-0011</t>
        </is>
      </c>
      <c r="D147" s="348" t="inlineStr">
        <is>
          <t>Припои оловянно-свинцовые бессурьмянистые, марка ПОС30</t>
        </is>
      </c>
      <c r="E147" s="410" t="inlineStr">
        <is>
          <t>т</t>
        </is>
      </c>
      <c r="F147" s="410" t="n">
        <v>0.0037674228347982</v>
      </c>
      <c r="G147" s="359" t="n">
        <v>68043.27</v>
      </c>
      <c r="H147" s="358">
        <f>ROUND(F147*G147,2)</f>
        <v/>
      </c>
    </row>
    <row r="148" ht="51" customHeight="1" s="332">
      <c r="A148" s="354" t="n">
        <v>132</v>
      </c>
      <c r="B148" s="355" t="n"/>
      <c r="C148" s="410" t="inlineStr">
        <is>
          <t>20.3.02.04-0010</t>
        </is>
      </c>
      <c r="D148" s="348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E148" s="410" t="inlineStr">
        <is>
          <t>10 шт</t>
        </is>
      </c>
      <c r="F148" s="410" t="n">
        <v>0.4312896408</v>
      </c>
      <c r="G148" s="359" t="n">
        <v>591.11</v>
      </c>
      <c r="H148" s="358">
        <f>ROUND(F148*G148,2)</f>
        <v/>
      </c>
    </row>
    <row r="149" ht="25.5" customHeight="1" s="332">
      <c r="A149" s="354" t="n">
        <v>133</v>
      </c>
      <c r="B149" s="355" t="n"/>
      <c r="C149" s="410" t="inlineStr">
        <is>
          <t>21.1.06.10-0589</t>
        </is>
      </c>
      <c r="D149" s="348" t="inlineStr">
        <is>
          <t>Кабель силовой с медными жилами ВВГнг-LS 4х4-1000</t>
        </is>
      </c>
      <c r="E149" s="410" t="inlineStr">
        <is>
          <t>1000 м</t>
        </is>
      </c>
      <c r="F149" s="410" t="n">
        <v>0.0109978858404</v>
      </c>
      <c r="G149" s="359" t="n">
        <v>22292.65</v>
      </c>
      <c r="H149" s="358">
        <f>ROUND(F149*G149,2)</f>
        <v/>
      </c>
    </row>
    <row r="150">
      <c r="A150" s="354" t="n">
        <v>134</v>
      </c>
      <c r="B150" s="355" t="n"/>
      <c r="C150" s="410" t="inlineStr">
        <is>
          <t>25.2.01.01-0001</t>
        </is>
      </c>
      <c r="D150" s="348" t="inlineStr">
        <is>
          <t>Бирки-оконцеватели</t>
        </is>
      </c>
      <c r="E150" s="410" t="inlineStr">
        <is>
          <t>100 шт</t>
        </is>
      </c>
      <c r="F150" s="410" t="n">
        <v>3.8033276973948</v>
      </c>
      <c r="G150" s="359" t="n">
        <v>63</v>
      </c>
      <c r="H150" s="358">
        <f>ROUND(F150*G150,2)</f>
        <v/>
      </c>
    </row>
    <row r="151">
      <c r="A151" s="354" t="n">
        <v>135</v>
      </c>
      <c r="B151" s="355" t="n"/>
      <c r="C151" s="410" t="inlineStr">
        <is>
          <t>01.3.01.01-0001</t>
        </is>
      </c>
      <c r="D151" s="348" t="inlineStr">
        <is>
          <t>Бензин авиационный Б-70</t>
        </is>
      </c>
      <c r="E151" s="410" t="inlineStr">
        <is>
          <t>т</t>
        </is>
      </c>
      <c r="F151" s="410" t="n">
        <v>0.0508921776144</v>
      </c>
      <c r="G151" s="359" t="n">
        <v>4487.5</v>
      </c>
      <c r="H151" s="358">
        <f>ROUND(F151*G151,2)</f>
        <v/>
      </c>
    </row>
    <row r="152">
      <c r="A152" s="354" t="n">
        <v>136</v>
      </c>
      <c r="B152" s="355" t="n"/>
      <c r="C152" s="410" t="inlineStr">
        <is>
          <t>25.1.05.01-0004</t>
        </is>
      </c>
      <c r="D152" s="348" t="inlineStr">
        <is>
          <t>Накладки рельсовые двухголовые Р50</t>
        </is>
      </c>
      <c r="E152" s="410" t="inlineStr">
        <is>
          <t>т</t>
        </is>
      </c>
      <c r="F152" s="410" t="n">
        <v>0.060380549712</v>
      </c>
      <c r="G152" s="359" t="n">
        <v>3700</v>
      </c>
      <c r="H152" s="358">
        <f>ROUND(F152*G152,2)</f>
        <v/>
      </c>
    </row>
    <row r="153">
      <c r="A153" s="354" t="n">
        <v>137</v>
      </c>
      <c r="B153" s="355" t="n"/>
      <c r="C153" s="410" t="inlineStr">
        <is>
          <t>11.2.13.04-0011</t>
        </is>
      </c>
      <c r="D153" s="348" t="inlineStr">
        <is>
          <t>Щиты из досок, толщина 25 мм</t>
        </is>
      </c>
      <c r="E153" s="410" t="inlineStr">
        <is>
          <t>м2</t>
        </is>
      </c>
      <c r="F153" s="410" t="n">
        <v>6.2548319269071</v>
      </c>
      <c r="G153" s="359" t="n">
        <v>35.53</v>
      </c>
      <c r="H153" s="358">
        <f>ROUND(F153*G153,2)</f>
        <v/>
      </c>
    </row>
    <row r="154" ht="25.5" customHeight="1" s="332">
      <c r="A154" s="354" t="n">
        <v>138</v>
      </c>
      <c r="B154" s="355" t="n"/>
      <c r="C154" s="410" t="inlineStr">
        <is>
          <t>999-9950</t>
        </is>
      </c>
      <c r="D154" s="348" t="inlineStr">
        <is>
          <t>Вспомогательные ненормируемые материальные ресурсы</t>
        </is>
      </c>
      <c r="E154" s="410" t="inlineStr">
        <is>
          <t>руб</t>
        </is>
      </c>
      <c r="F154" s="410" t="n">
        <v>214.09862892357</v>
      </c>
      <c r="G154" s="359" t="n">
        <v>1</v>
      </c>
      <c r="H154" s="358">
        <f>ROUND(F154*G154,2)</f>
        <v/>
      </c>
    </row>
    <row r="155" ht="25.5" customHeight="1" s="332">
      <c r="A155" s="354" t="n">
        <v>139</v>
      </c>
      <c r="B155" s="355" t="n"/>
      <c r="C155" s="410" t="inlineStr">
        <is>
          <t>20.5.01.01-0002</t>
        </is>
      </c>
      <c r="D155" s="348" t="inlineStr">
        <is>
          <t>Ввод гибкий для труб диаметром 25-27 мм, тип К-1081, длина 655 мм</t>
        </is>
      </c>
      <c r="E155" s="410" t="inlineStr">
        <is>
          <t>шт</t>
        </is>
      </c>
      <c r="F155" s="410" t="n">
        <v>4.312896408</v>
      </c>
      <c r="G155" s="359" t="n">
        <v>46.81</v>
      </c>
      <c r="H155" s="358">
        <f>ROUND(F155*G155,2)</f>
        <v/>
      </c>
    </row>
    <row r="156">
      <c r="A156" s="354" t="n">
        <v>140</v>
      </c>
      <c r="B156" s="355" t="n"/>
      <c r="C156" s="410" t="inlineStr">
        <is>
          <t>20.2.02.04-0006</t>
        </is>
      </c>
      <c r="D156" s="348" t="inlineStr">
        <is>
          <t>Колпачки полиэтиленовые</t>
        </is>
      </c>
      <c r="E156" s="410" t="inlineStr">
        <is>
          <t>100 шт</t>
        </is>
      </c>
      <c r="F156" s="410" t="n">
        <v>0.3234672306</v>
      </c>
      <c r="G156" s="359" t="n">
        <v>610</v>
      </c>
      <c r="H156" s="358">
        <f>ROUND(F156*G156,2)</f>
        <v/>
      </c>
    </row>
    <row r="157" ht="25.5" customHeight="1" s="332">
      <c r="A157" s="354" t="n">
        <v>141</v>
      </c>
      <c r="B157" s="355" t="n"/>
      <c r="C157" s="410" t="inlineStr">
        <is>
          <t>05.1.06.14-0012</t>
        </is>
      </c>
      <c r="D157" s="348" t="inlineStr">
        <is>
          <t>Плиты перекрытий железобетонные из легких бетонов плотностью 1600 кг/м3 и более</t>
        </is>
      </c>
      <c r="E157" s="410" t="inlineStr">
        <is>
          <t>м3</t>
        </is>
      </c>
      <c r="F157" s="410" t="n">
        <v>0.09189164909295</v>
      </c>
      <c r="G157" s="359" t="n">
        <v>2130.01</v>
      </c>
      <c r="H157" s="358">
        <f>ROUND(F157*G157,2)</f>
        <v/>
      </c>
    </row>
    <row r="158" ht="25.5" customHeight="1" s="332">
      <c r="A158" s="354" t="n">
        <v>142</v>
      </c>
      <c r="B158" s="355" t="n"/>
      <c r="C158" s="410" t="inlineStr">
        <is>
          <t>01.3.01.06-0050</t>
        </is>
      </c>
      <c r="D158" s="348" t="inlineStr">
        <is>
          <t>Смазка универсальная тугоплавкая УТ (консталин жировой)</t>
        </is>
      </c>
      <c r="E158" s="410" t="inlineStr">
        <is>
          <t>т</t>
        </is>
      </c>
      <c r="F158" s="410" t="n">
        <v>0.0109978858404</v>
      </c>
      <c r="G158" s="359" t="n">
        <v>17500</v>
      </c>
      <c r="H158" s="358">
        <f>ROUND(F158*G158,2)</f>
        <v/>
      </c>
    </row>
    <row r="159">
      <c r="A159" s="354" t="n">
        <v>143</v>
      </c>
      <c r="B159" s="355" t="n"/>
      <c r="C159" s="410" t="inlineStr">
        <is>
          <t>01.7.11.07-0034</t>
        </is>
      </c>
      <c r="D159" s="348" t="inlineStr">
        <is>
          <t>Электроды сварочные Э42А, диаметр 4 мм</t>
        </is>
      </c>
      <c r="E159" s="410" t="inlineStr">
        <is>
          <t>кг</t>
        </is>
      </c>
      <c r="F159" s="410" t="n">
        <v>14.719268506043</v>
      </c>
      <c r="G159" s="359" t="n">
        <v>10.57</v>
      </c>
      <c r="H159" s="358">
        <f>ROUND(F159*G159,2)</f>
        <v/>
      </c>
    </row>
    <row r="160">
      <c r="A160" s="354" t="n">
        <v>144</v>
      </c>
      <c r="B160" s="355" t="n"/>
      <c r="C160" s="410" t="inlineStr">
        <is>
          <t>18.5.08.09-0001</t>
        </is>
      </c>
      <c r="D160" s="348" t="inlineStr">
        <is>
          <t>Патрубки</t>
        </is>
      </c>
      <c r="E160" s="410" t="inlineStr">
        <is>
          <t>10 шт</t>
        </is>
      </c>
      <c r="F160" s="410" t="n">
        <v>0.45285412284</v>
      </c>
      <c r="G160" s="359" t="n">
        <v>277.5</v>
      </c>
      <c r="H160" s="358">
        <f>ROUND(F160*G160,2)</f>
        <v/>
      </c>
    </row>
    <row r="161">
      <c r="A161" s="354" t="n">
        <v>145</v>
      </c>
      <c r="B161" s="355" t="n"/>
      <c r="C161" s="410" t="inlineStr">
        <is>
          <t>01.7.07.29-0241</t>
        </is>
      </c>
      <c r="D161" s="348" t="inlineStr">
        <is>
          <t>Хомутик</t>
        </is>
      </c>
      <c r="E161" s="410" t="inlineStr">
        <is>
          <t>10 шт</t>
        </is>
      </c>
      <c r="F161" s="410" t="n">
        <v>1.7251585632</v>
      </c>
      <c r="G161" s="359" t="n">
        <v>72</v>
      </c>
      <c r="H161" s="358">
        <f>ROUND(F161*G161,2)</f>
        <v/>
      </c>
    </row>
    <row r="162">
      <c r="A162" s="354" t="n">
        <v>146</v>
      </c>
      <c r="B162" s="355" t="n"/>
      <c r="C162" s="410" t="inlineStr">
        <is>
          <t>01.7.07.12-0024</t>
        </is>
      </c>
      <c r="D162" s="348" t="inlineStr">
        <is>
          <t>Пленка полиэтиленовая, толщина 0,15 мм</t>
        </is>
      </c>
      <c r="E162" s="410" t="inlineStr">
        <is>
          <t>м2</t>
        </is>
      </c>
      <c r="F162" s="410" t="n">
        <v>33.528995787843</v>
      </c>
      <c r="G162" s="359" t="n">
        <v>3.62</v>
      </c>
      <c r="H162" s="358">
        <f>ROUND(F162*G162,2)</f>
        <v/>
      </c>
    </row>
    <row r="163">
      <c r="A163" s="354" t="n">
        <v>147</v>
      </c>
      <c r="B163" s="355" t="n"/>
      <c r="C163" s="410" t="inlineStr">
        <is>
          <t>01.7.03.01-0001</t>
        </is>
      </c>
      <c r="D163" s="348" t="inlineStr">
        <is>
          <t>Вода</t>
        </is>
      </c>
      <c r="E163" s="410" t="inlineStr">
        <is>
          <t>м3</t>
        </is>
      </c>
      <c r="F163" s="410" t="n">
        <v>49.525283269132</v>
      </c>
      <c r="G163" s="359" t="n">
        <v>2.44</v>
      </c>
      <c r="H163" s="358">
        <f>ROUND(F163*G163,2)</f>
        <v/>
      </c>
    </row>
    <row r="164" ht="25.5" customHeight="1" s="332">
      <c r="A164" s="354" t="n">
        <v>148</v>
      </c>
      <c r="B164" s="355" t="n"/>
      <c r="C164" s="410" t="inlineStr">
        <is>
          <t>08.3.07.01-0076</t>
        </is>
      </c>
      <c r="D164" s="348" t="inlineStr">
        <is>
          <t>Прокат полосовой, горячекатаный, марка стали Ст3сп, ширина 50-200 мм, толщина 4-5 мм</t>
        </is>
      </c>
      <c r="E164" s="410" t="inlineStr">
        <is>
          <t>т</t>
        </is>
      </c>
      <c r="F164" s="410" t="n">
        <v>0.02332198732626</v>
      </c>
      <c r="G164" s="359" t="n">
        <v>5000</v>
      </c>
      <c r="H164" s="358">
        <f>ROUND(F164*G164,2)</f>
        <v/>
      </c>
    </row>
    <row r="165">
      <c r="A165" s="354" t="n">
        <v>149</v>
      </c>
      <c r="B165" s="355" t="n"/>
      <c r="C165" s="410" t="inlineStr">
        <is>
          <t>14.5.09.07-0027</t>
        </is>
      </c>
      <c r="D165" s="348" t="inlineStr">
        <is>
          <t>Растворитель № 649</t>
        </is>
      </c>
      <c r="E165" s="410" t="inlineStr">
        <is>
          <t>т</t>
        </is>
      </c>
      <c r="F165" s="410" t="n">
        <v>0.0120761099424</v>
      </c>
      <c r="G165" s="359" t="n">
        <v>9625</v>
      </c>
      <c r="H165" s="358">
        <f>ROUND(F165*G165,2)</f>
        <v/>
      </c>
    </row>
    <row r="166">
      <c r="A166" s="354" t="n">
        <v>150</v>
      </c>
      <c r="B166" s="355" t="n"/>
      <c r="C166" s="410" t="inlineStr">
        <is>
          <t>04.3.01.09-0023</t>
        </is>
      </c>
      <c r="D166" s="348" t="inlineStr">
        <is>
          <t>Раствор отделочный тяжелый цементный, состав 1:3</t>
        </is>
      </c>
      <c r="E166" s="410" t="inlineStr">
        <is>
          <t>м3</t>
        </is>
      </c>
      <c r="F166" s="410" t="n">
        <v>0.22441509524567</v>
      </c>
      <c r="G166" s="359" t="n">
        <v>497.02</v>
      </c>
      <c r="H166" s="358">
        <f>ROUND(F166*G166,2)</f>
        <v/>
      </c>
    </row>
    <row r="167">
      <c r="A167" s="354" t="n">
        <v>151</v>
      </c>
      <c r="B167" s="355" t="n"/>
      <c r="C167" s="410" t="inlineStr">
        <is>
          <t>14.5.09.07-0030</t>
        </is>
      </c>
      <c r="D167" s="348" t="inlineStr">
        <is>
          <t>Растворитель Р-4</t>
        </is>
      </c>
      <c r="E167" s="410" t="inlineStr">
        <is>
          <t>кг</t>
        </is>
      </c>
      <c r="F167" s="410" t="n">
        <v>11.681210365043</v>
      </c>
      <c r="G167" s="359" t="n">
        <v>9.42</v>
      </c>
      <c r="H167" s="358">
        <f>ROUND(F167*G167,2)</f>
        <v/>
      </c>
    </row>
    <row r="168">
      <c r="A168" s="354" t="n">
        <v>152</v>
      </c>
      <c r="B168" s="355" t="n"/>
      <c r="C168" s="410" t="inlineStr">
        <is>
          <t>01.3.02.02-0001</t>
        </is>
      </c>
      <c r="D168" s="348" t="inlineStr">
        <is>
          <t>Аргон газообразный, сорт I</t>
        </is>
      </c>
      <c r="E168" s="410" t="inlineStr">
        <is>
          <t>м3</t>
        </is>
      </c>
      <c r="F168" s="410" t="n">
        <v>6.0380549712</v>
      </c>
      <c r="G168" s="359" t="n">
        <v>17.88</v>
      </c>
      <c r="H168" s="358">
        <f>ROUND(F168*G168,2)</f>
        <v/>
      </c>
    </row>
    <row r="169">
      <c r="A169" s="354" t="n">
        <v>153</v>
      </c>
      <c r="B169" s="355" t="n"/>
      <c r="C169" s="410" t="inlineStr">
        <is>
          <t>14.5.09.04-0115</t>
        </is>
      </c>
      <c r="D169" s="348" t="inlineStr">
        <is>
          <t>Отвердитель амино-фенольный</t>
        </is>
      </c>
      <c r="E169" s="410" t="inlineStr">
        <is>
          <t>кг</t>
        </is>
      </c>
      <c r="F169" s="410" t="n">
        <v>2.1631871046375</v>
      </c>
      <c r="G169" s="359" t="n">
        <v>48.6</v>
      </c>
      <c r="H169" s="358">
        <f>ROUND(F169*G169,2)</f>
        <v/>
      </c>
    </row>
    <row r="170">
      <c r="A170" s="354" t="n">
        <v>154</v>
      </c>
      <c r="B170" s="355" t="n"/>
      <c r="C170" s="410" t="inlineStr">
        <is>
          <t>20.1.02.23-0082</t>
        </is>
      </c>
      <c r="D170" s="348" t="inlineStr">
        <is>
          <t>Перемычки гибкие, тип ПГС-50</t>
        </is>
      </c>
      <c r="E170" s="410" t="inlineStr">
        <is>
          <t>10 шт</t>
        </is>
      </c>
      <c r="F170" s="410" t="n">
        <v>2.29661733726</v>
      </c>
      <c r="G170" s="359" t="n">
        <v>39</v>
      </c>
      <c r="H170" s="358">
        <f>ROUND(F170*G170,2)</f>
        <v/>
      </c>
    </row>
    <row r="171">
      <c r="A171" s="354" t="n">
        <v>155</v>
      </c>
      <c r="B171" s="355" t="n"/>
      <c r="C171" s="410" t="inlineStr">
        <is>
          <t>08.1.02.11-0001</t>
        </is>
      </c>
      <c r="D171" s="348" t="inlineStr">
        <is>
          <t>Поковки из квадратных заготовок, масса 1,8 кг</t>
        </is>
      </c>
      <c r="E171" s="410" t="inlineStr">
        <is>
          <t>т</t>
        </is>
      </c>
      <c r="F171" s="410" t="n">
        <v>0.014400761106312</v>
      </c>
      <c r="G171" s="359" t="n">
        <v>5989.07</v>
      </c>
      <c r="H171" s="358">
        <f>ROUND(F171*G171,2)</f>
        <v/>
      </c>
    </row>
    <row r="172">
      <c r="A172" s="354" t="n">
        <v>156</v>
      </c>
      <c r="B172" s="355" t="n"/>
      <c r="C172" s="410" t="inlineStr">
        <is>
          <t>01.7.11.04-0002</t>
        </is>
      </c>
      <c r="D172" s="348" t="inlineStr">
        <is>
          <t>Проволока наплавочная ПП-Нп-19СТ, диаметр 3 мм</t>
        </is>
      </c>
      <c r="E172" s="410" t="inlineStr">
        <is>
          <t>т</t>
        </is>
      </c>
      <c r="F172" s="410" t="n">
        <v>0.003773784357</v>
      </c>
      <c r="G172" s="359" t="n">
        <v>20300</v>
      </c>
      <c r="H172" s="358">
        <f>ROUND(F172*G172,2)</f>
        <v/>
      </c>
    </row>
    <row r="173" ht="25.5" customHeight="1" s="332">
      <c r="A173" s="354" t="n">
        <v>157</v>
      </c>
      <c r="B173" s="355" t="n"/>
      <c r="C173" s="410" t="inlineStr">
        <is>
          <t>11.1.03.06-0095</t>
        </is>
      </c>
      <c r="D173" s="348" t="inlineStr">
        <is>
          <t>Доска обрезная, хвойных пород, ширина 75-150 мм, толщина 44 мм и более, длина 4-6,5 м, сорт III</t>
        </is>
      </c>
      <c r="E173" s="410" t="inlineStr">
        <is>
          <t>м3</t>
        </is>
      </c>
      <c r="F173" s="410" t="n">
        <v>0.07220866811094</v>
      </c>
      <c r="G173" s="359" t="n">
        <v>1056</v>
      </c>
      <c r="H173" s="358">
        <f>ROUND(F173*G173,2)</f>
        <v/>
      </c>
    </row>
    <row r="174">
      <c r="A174" s="354" t="n">
        <v>158</v>
      </c>
      <c r="B174" s="355" t="n"/>
      <c r="C174" s="410" t="inlineStr">
        <is>
          <t>01.7.15.03-0042</t>
        </is>
      </c>
      <c r="D174" s="348" t="inlineStr">
        <is>
          <t>Болты с гайками и шайбами строительные</t>
        </is>
      </c>
      <c r="E174" s="410" t="inlineStr">
        <is>
          <t>кг</t>
        </is>
      </c>
      <c r="F174" s="410" t="n">
        <v>7.107653280384</v>
      </c>
      <c r="G174" s="359" t="n">
        <v>9.029999999999999</v>
      </c>
      <c r="H174" s="358">
        <f>ROUND(F174*G174,2)</f>
        <v/>
      </c>
    </row>
    <row r="175">
      <c r="A175" s="354" t="n">
        <v>159</v>
      </c>
      <c r="B175" s="355" t="n"/>
      <c r="C175" s="410" t="inlineStr">
        <is>
          <t>14.4.03.03-0002</t>
        </is>
      </c>
      <c r="D175" s="348" t="inlineStr">
        <is>
          <t>Лак битумный БТ-123</t>
        </is>
      </c>
      <c r="E175" s="410" t="inlineStr">
        <is>
          <t>т</t>
        </is>
      </c>
      <c r="F175" s="410" t="n">
        <v>0.0080633911243968</v>
      </c>
      <c r="G175" s="359" t="n">
        <v>7833.22</v>
      </c>
      <c r="H175" s="358">
        <f>ROUND(F175*G175,2)</f>
        <v/>
      </c>
    </row>
    <row r="176">
      <c r="A176" s="354" t="n">
        <v>160</v>
      </c>
      <c r="B176" s="355" t="n"/>
      <c r="C176" s="410" t="inlineStr">
        <is>
          <t>01.7.11.07-0032</t>
        </is>
      </c>
      <c r="D176" s="348" t="inlineStr">
        <is>
          <t>Электроды сварочные Э42, диаметр 4 мм</t>
        </is>
      </c>
      <c r="E176" s="410" t="inlineStr">
        <is>
          <t>т</t>
        </is>
      </c>
      <c r="F176" s="410" t="n">
        <v>0.0058068837237312</v>
      </c>
      <c r="G176" s="359" t="n">
        <v>10314.55</v>
      </c>
      <c r="H176" s="358">
        <f>ROUND(F176*G176,2)</f>
        <v/>
      </c>
    </row>
    <row r="177" ht="51" customHeight="1" s="332">
      <c r="A177" s="354" t="n">
        <v>161</v>
      </c>
      <c r="B177" s="355" t="n"/>
      <c r="C177" s="410" t="inlineStr">
        <is>
          <t>21.1.05.04-0001</t>
        </is>
      </c>
      <c r="D177" s="348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E177" s="410" t="inlineStr">
        <is>
          <t>1000 м</t>
        </is>
      </c>
      <c r="F177" s="410" t="n">
        <v>0.00439915433616</v>
      </c>
      <c r="G177" s="359" t="n">
        <v>13578.43</v>
      </c>
      <c r="H177" s="358">
        <f>ROUND(F177*G177,2)</f>
        <v/>
      </c>
    </row>
    <row r="178">
      <c r="A178" s="354" t="n">
        <v>162</v>
      </c>
      <c r="B178" s="355" t="n"/>
      <c r="C178" s="410" t="inlineStr">
        <is>
          <t>01.3.02.09-0022</t>
        </is>
      </c>
      <c r="D178" s="348" t="inlineStr">
        <is>
          <t>Пропан-бутан смесь техническая</t>
        </is>
      </c>
      <c r="E178" s="410" t="inlineStr">
        <is>
          <t>кг</t>
        </is>
      </c>
      <c r="F178" s="410" t="n">
        <v>8.7336152262</v>
      </c>
      <c r="G178" s="359" t="n">
        <v>6.07</v>
      </c>
      <c r="H178" s="358">
        <f>ROUND(F178*G178,2)</f>
        <v/>
      </c>
    </row>
    <row r="179" ht="25.5" customHeight="1" s="332">
      <c r="A179" s="354" t="n">
        <v>163</v>
      </c>
      <c r="B179" s="355" t="n"/>
      <c r="C179" s="410" t="inlineStr">
        <is>
          <t>11.1.03.05-0085</t>
        </is>
      </c>
      <c r="D179" s="348" t="inlineStr">
        <is>
          <t>Доска необрезная, хвойных пород, длина 4-6,5 м, все ширины, толщина 44 мм и более, сорт III</t>
        </is>
      </c>
      <c r="E179" s="410" t="inlineStr">
        <is>
          <t>м3</t>
        </is>
      </c>
      <c r="F179" s="410" t="n">
        <v>0.07685581399056</v>
      </c>
      <c r="G179" s="359" t="n">
        <v>684.97</v>
      </c>
      <c r="H179" s="358">
        <f>ROUND(F179*G179,2)</f>
        <v/>
      </c>
    </row>
    <row r="180" ht="63.75" customHeight="1" s="332">
      <c r="A180" s="354" t="n">
        <v>164</v>
      </c>
      <c r="B180" s="355" t="n"/>
      <c r="C180" s="410" t="inlineStr">
        <is>
          <t>08.4.01.02-0013</t>
        </is>
      </c>
      <c r="D180" s="34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0" s="410" t="inlineStr">
        <is>
          <t>т</t>
        </is>
      </c>
      <c r="F180" s="410" t="n">
        <v>0.007449450320718</v>
      </c>
      <c r="G180" s="359" t="n">
        <v>6799.83</v>
      </c>
      <c r="H180" s="358">
        <f>ROUND(F180*G180,2)</f>
        <v/>
      </c>
    </row>
    <row r="181">
      <c r="A181" s="354" t="n">
        <v>165</v>
      </c>
      <c r="B181" s="355" t="n"/>
      <c r="C181" s="410" t="inlineStr">
        <is>
          <t>01.7.06.07-0002</t>
        </is>
      </c>
      <c r="D181" s="348" t="inlineStr">
        <is>
          <t>Лента монтажная, тип ЛМ-5</t>
        </is>
      </c>
      <c r="E181" s="410" t="inlineStr">
        <is>
          <t>10 м</t>
        </is>
      </c>
      <c r="F181" s="410" t="n">
        <v>6.2268412292192</v>
      </c>
      <c r="G181" s="359" t="n">
        <v>6.94</v>
      </c>
      <c r="H181" s="358">
        <f>ROUND(F181*G181,2)</f>
        <v/>
      </c>
    </row>
    <row r="182">
      <c r="A182" s="354" t="n">
        <v>166</v>
      </c>
      <c r="B182" s="355" t="n"/>
      <c r="C182" s="410" t="inlineStr">
        <is>
          <t>01.2.03.03-0045</t>
        </is>
      </c>
      <c r="D182" s="348" t="inlineStr">
        <is>
          <t>Мастика битумно-полимерная</t>
        </is>
      </c>
      <c r="E182" s="410" t="inlineStr">
        <is>
          <t>т</t>
        </is>
      </c>
      <c r="F182" s="410" t="n">
        <v>0.02775348838548</v>
      </c>
      <c r="G182" s="359" t="n">
        <v>1500</v>
      </c>
      <c r="H182" s="358">
        <f>ROUND(F182*G182,2)</f>
        <v/>
      </c>
    </row>
    <row r="183">
      <c r="A183" s="354" t="n">
        <v>167</v>
      </c>
      <c r="B183" s="355" t="n"/>
      <c r="C183" s="410" t="inlineStr">
        <is>
          <t>01.7.20.08-0031</t>
        </is>
      </c>
      <c r="D183" s="348" t="inlineStr">
        <is>
          <t>Бязь суровая</t>
        </is>
      </c>
      <c r="E183" s="410" t="inlineStr">
        <is>
          <t>10 м2</t>
        </is>
      </c>
      <c r="F183" s="410" t="n">
        <v>0.491670190512</v>
      </c>
      <c r="G183" s="359" t="n">
        <v>79.08</v>
      </c>
      <c r="H183" s="358">
        <f>ROUND(F183*G183,2)</f>
        <v/>
      </c>
    </row>
    <row r="184">
      <c r="A184" s="354" t="n">
        <v>168</v>
      </c>
      <c r="B184" s="355" t="n"/>
      <c r="C184" s="410" t="inlineStr">
        <is>
          <t>01.7.07.08-0003</t>
        </is>
      </c>
      <c r="D184" s="348" t="inlineStr">
        <is>
          <t>Мыло хозяйственное твердое 72%</t>
        </is>
      </c>
      <c r="E184" s="410" t="inlineStr">
        <is>
          <t>шт</t>
        </is>
      </c>
      <c r="F184" s="410" t="n">
        <v>8.625792816000001</v>
      </c>
      <c r="G184" s="359" t="n">
        <v>4.5</v>
      </c>
      <c r="H184" s="358">
        <f>ROUND(F184*G184,2)</f>
        <v/>
      </c>
    </row>
    <row r="185">
      <c r="A185" s="354" t="n">
        <v>169</v>
      </c>
      <c r="B185" s="355" t="n"/>
      <c r="C185" s="410" t="inlineStr">
        <is>
          <t>01.7.17.11-0003</t>
        </is>
      </c>
      <c r="D185" s="348" t="inlineStr">
        <is>
          <t>Бумага шлифовальная</t>
        </is>
      </c>
      <c r="E185" s="410" t="inlineStr">
        <is>
          <t>10 листов</t>
        </is>
      </c>
      <c r="F185" s="410" t="n">
        <v>0.90570824568</v>
      </c>
      <c r="G185" s="359" t="n">
        <v>37.5</v>
      </c>
      <c r="H185" s="358">
        <f>ROUND(F185*G185,2)</f>
        <v/>
      </c>
    </row>
    <row r="186" ht="25.5" customHeight="1" s="332">
      <c r="A186" s="354" t="n">
        <v>170</v>
      </c>
      <c r="B186" s="355" t="n"/>
      <c r="C186" s="410" t="inlineStr">
        <is>
          <t>14.4.02.04-0015</t>
        </is>
      </c>
      <c r="D186" s="348" t="inlineStr">
        <is>
          <t>Краска масляная для внутренних работ МА-015, черная густотертая</t>
        </is>
      </c>
      <c r="E186" s="410" t="inlineStr">
        <is>
          <t>т</t>
        </is>
      </c>
      <c r="F186" s="410" t="n">
        <v>0.002156448204</v>
      </c>
      <c r="G186" s="359" t="n">
        <v>15700</v>
      </c>
      <c r="H186" s="358">
        <f>ROUND(F186*G186,2)</f>
        <v/>
      </c>
    </row>
    <row r="187">
      <c r="A187" s="354" t="n">
        <v>171</v>
      </c>
      <c r="B187" s="355" t="n"/>
      <c r="C187" s="410" t="inlineStr">
        <is>
          <t>01.7.16.03-0022</t>
        </is>
      </c>
      <c r="D187" s="348" t="inlineStr">
        <is>
          <t>Щиты опалубки ЩД 1.20.6, размер 1200x600x172 мм</t>
        </is>
      </c>
      <c r="E187" s="410" t="inlineStr">
        <is>
          <t>м2</t>
        </is>
      </c>
      <c r="F187" s="410" t="n">
        <v>0.18136807619742</v>
      </c>
      <c r="G187" s="359" t="n">
        <v>181.92</v>
      </c>
      <c r="H187" s="358">
        <f>ROUND(F187*G187,2)</f>
        <v/>
      </c>
    </row>
    <row r="188">
      <c r="A188" s="354" t="n">
        <v>172</v>
      </c>
      <c r="B188" s="355" t="n"/>
      <c r="C188" s="410" t="inlineStr">
        <is>
          <t>01.7.07.29-0031</t>
        </is>
      </c>
      <c r="D188" s="348" t="inlineStr">
        <is>
          <t>Каболка</t>
        </is>
      </c>
      <c r="E188" s="410" t="inlineStr">
        <is>
          <t>т</t>
        </is>
      </c>
      <c r="F188" s="410" t="n">
        <v>0.00108361522251</v>
      </c>
      <c r="G188" s="359" t="n">
        <v>30029.85</v>
      </c>
      <c r="H188" s="358">
        <f>ROUND(F188*G188,2)</f>
        <v/>
      </c>
    </row>
    <row r="189" ht="25.5" customHeight="1" s="332">
      <c r="A189" s="354" t="n">
        <v>173</v>
      </c>
      <c r="B189" s="355" t="n"/>
      <c r="C189" s="410" t="inlineStr">
        <is>
          <t>11.1.03.01-0079</t>
        </is>
      </c>
      <c r="D189" s="348" t="inlineStr">
        <is>
          <t>Бруски обрезные, хвойных пород, длина 4-6,5 м, ширина 75-150 мм, толщина 40-75 мм, сорт III</t>
        </is>
      </c>
      <c r="E189" s="410" t="inlineStr">
        <is>
          <t>м3</t>
        </is>
      </c>
      <c r="F189" s="410" t="n">
        <v>0.0250147991664</v>
      </c>
      <c r="G189" s="359" t="n">
        <v>1287.07</v>
      </c>
      <c r="H189" s="358">
        <f>ROUND(F189*G189,2)</f>
        <v/>
      </c>
    </row>
    <row r="190" ht="25.5" customHeight="1" s="332">
      <c r="A190" s="354" t="n">
        <v>174</v>
      </c>
      <c r="B190" s="355" t="n"/>
      <c r="C190" s="410" t="inlineStr">
        <is>
          <t>01.7.06.05-0041</t>
        </is>
      </c>
      <c r="D190" s="348" t="inlineStr">
        <is>
          <t>Лента изоляционная прорезиненная односторонняя, ширина 20 мм, толщина 0,25-0,35 мм</t>
        </is>
      </c>
      <c r="E190" s="410" t="inlineStr">
        <is>
          <t>кг</t>
        </is>
      </c>
      <c r="F190" s="410" t="n">
        <v>1.048033827144</v>
      </c>
      <c r="G190" s="359" t="n">
        <v>30.4</v>
      </c>
      <c r="H190" s="358">
        <f>ROUND(F190*G190,2)</f>
        <v/>
      </c>
    </row>
    <row r="191">
      <c r="A191" s="354" t="n">
        <v>175</v>
      </c>
      <c r="B191" s="355" t="n"/>
      <c r="C191" s="410" t="inlineStr">
        <is>
          <t>14.4.03.17-0101</t>
        </is>
      </c>
      <c r="D191" s="348" t="inlineStr">
        <is>
          <t>Лак канифольный КФ-965</t>
        </is>
      </c>
      <c r="E191" s="410" t="inlineStr">
        <is>
          <t>т</t>
        </is>
      </c>
      <c r="F191" s="410" t="n">
        <v>0.000438837209514</v>
      </c>
      <c r="G191" s="359" t="n">
        <v>70196.56</v>
      </c>
      <c r="H191" s="358">
        <f>ROUND(F191*G191,2)</f>
        <v/>
      </c>
    </row>
    <row r="192">
      <c r="A192" s="354" t="n">
        <v>176</v>
      </c>
      <c r="B192" s="355" t="n"/>
      <c r="C192" s="410" t="inlineStr">
        <is>
          <t>01.7.15.06-0111</t>
        </is>
      </c>
      <c r="D192" s="348" t="inlineStr">
        <is>
          <t>Гвозди строительные</t>
        </is>
      </c>
      <c r="E192" s="410" t="inlineStr">
        <is>
          <t>т</t>
        </is>
      </c>
      <c r="F192" s="410" t="n">
        <v>0.0025714566608598</v>
      </c>
      <c r="G192" s="359" t="n">
        <v>11977.44</v>
      </c>
      <c r="H192" s="358">
        <f>ROUND(F192*G192,2)</f>
        <v/>
      </c>
    </row>
    <row r="193">
      <c r="A193" s="354" t="n">
        <v>177</v>
      </c>
      <c r="B193" s="355" t="n"/>
      <c r="C193" s="410" t="inlineStr">
        <is>
          <t>01.7.17.11-0001</t>
        </is>
      </c>
      <c r="D193" s="348" t="inlineStr">
        <is>
          <t>Бумага шлифовальная</t>
        </is>
      </c>
      <c r="E193" s="410" t="inlineStr">
        <is>
          <t>кг</t>
        </is>
      </c>
      <c r="F193" s="410" t="n">
        <v>0.51754756896</v>
      </c>
      <c r="G193" s="359" t="n">
        <v>50</v>
      </c>
      <c r="H193" s="358">
        <f>ROUND(F193*G193,2)</f>
        <v/>
      </c>
    </row>
    <row r="194">
      <c r="A194" s="354" t="n">
        <v>178</v>
      </c>
      <c r="B194" s="355" t="n"/>
      <c r="C194" s="410" t="inlineStr">
        <is>
          <t>22.2.02.11-0051</t>
        </is>
      </c>
      <c r="D194" s="348" t="inlineStr">
        <is>
          <t>Гайки установочные заземляющие</t>
        </is>
      </c>
      <c r="E194" s="410" t="inlineStr">
        <is>
          <t>100 шт</t>
        </is>
      </c>
      <c r="F194" s="410" t="n">
        <v>0.28033826652</v>
      </c>
      <c r="G194" s="359" t="n">
        <v>88.5</v>
      </c>
      <c r="H194" s="358">
        <f>ROUND(F194*G194,2)</f>
        <v/>
      </c>
    </row>
    <row r="195">
      <c r="A195" s="354" t="n">
        <v>179</v>
      </c>
      <c r="B195" s="355" t="n"/>
      <c r="C195" s="410" t="inlineStr">
        <is>
          <t>20.5.04.09-0001</t>
        </is>
      </c>
      <c r="D195" s="348" t="inlineStr">
        <is>
          <t>Сжимы ответвительные</t>
        </is>
      </c>
      <c r="E195" s="410" t="inlineStr">
        <is>
          <t>100 шт</t>
        </is>
      </c>
      <c r="F195" s="410" t="n">
        <v>0.0439915433616</v>
      </c>
      <c r="G195" s="359" t="n">
        <v>527.9400000000001</v>
      </c>
      <c r="H195" s="358">
        <f>ROUND(F195*G195,2)</f>
        <v/>
      </c>
    </row>
    <row r="196">
      <c r="A196" s="354" t="n">
        <v>180</v>
      </c>
      <c r="B196" s="355" t="n"/>
      <c r="C196" s="410" t="inlineStr">
        <is>
          <t>01.3.05.23-0061</t>
        </is>
      </c>
      <c r="D196" s="348" t="inlineStr">
        <is>
          <t>Натрий едкий марка ТД, технический</t>
        </is>
      </c>
      <c r="E196" s="410" t="inlineStr">
        <is>
          <t>т</t>
        </is>
      </c>
      <c r="F196" s="410" t="n">
        <v>0.003773784357</v>
      </c>
      <c r="G196" s="359" t="n">
        <v>5900</v>
      </c>
      <c r="H196" s="358">
        <f>ROUND(F196*G196,2)</f>
        <v/>
      </c>
    </row>
    <row r="197">
      <c r="A197" s="354" t="n">
        <v>181</v>
      </c>
      <c r="B197" s="355" t="n"/>
      <c r="C197" s="410" t="inlineStr">
        <is>
          <t>01.3.01.02-0002</t>
        </is>
      </c>
      <c r="D197" s="348" t="inlineStr">
        <is>
          <t>Вазелин технический</t>
        </is>
      </c>
      <c r="E197" s="410" t="inlineStr">
        <is>
          <t>кг</t>
        </is>
      </c>
      <c r="F197" s="410" t="n">
        <v>0.432367864902</v>
      </c>
      <c r="G197" s="359" t="n">
        <v>44.99</v>
      </c>
      <c r="H197" s="358">
        <f>ROUND(F197*G197,2)</f>
        <v/>
      </c>
    </row>
    <row r="198">
      <c r="A198" s="354" t="n">
        <v>182</v>
      </c>
      <c r="B198" s="355" t="n"/>
      <c r="C198" s="410" t="inlineStr">
        <is>
          <t>01.7.15.07-0014</t>
        </is>
      </c>
      <c r="D198" s="348" t="inlineStr">
        <is>
          <t>Дюбели распорные полипропиленовые</t>
        </is>
      </c>
      <c r="E198" s="410" t="inlineStr">
        <is>
          <t>100 шт</t>
        </is>
      </c>
      <c r="F198" s="410" t="n">
        <v>0.222114165012</v>
      </c>
      <c r="G198" s="359" t="n">
        <v>85.81999999999999</v>
      </c>
      <c r="H198" s="358">
        <f>ROUND(F198*G198,2)</f>
        <v/>
      </c>
    </row>
    <row r="199" ht="25.5" customHeight="1" s="332">
      <c r="A199" s="354" t="n">
        <v>183</v>
      </c>
      <c r="B199" s="355" t="n"/>
      <c r="C199" s="410" t="inlineStr">
        <is>
          <t>04.1.02.05-0010</t>
        </is>
      </c>
      <c r="D199" s="348" t="inlineStr">
        <is>
          <t>Смеси бетонные тяжелого бетона (БСТ), класс В27,5 (М350)</t>
        </is>
      </c>
      <c r="E199" s="410" t="inlineStr">
        <is>
          <t>м3</t>
        </is>
      </c>
      <c r="F199" s="410" t="n">
        <v>0.025903255826448</v>
      </c>
      <c r="G199" s="359" t="n">
        <v>730.1</v>
      </c>
      <c r="H199" s="358">
        <f>ROUND(F199*G199,2)</f>
        <v/>
      </c>
    </row>
    <row r="200" ht="25.5" customHeight="1" s="332">
      <c r="A200" s="354" t="n">
        <v>184</v>
      </c>
      <c r="B200" s="355" t="n"/>
      <c r="C200" s="410" t="inlineStr">
        <is>
          <t>11.1.03.06-0094</t>
        </is>
      </c>
      <c r="D200" s="348" t="inlineStr">
        <is>
          <t>Доска обрезная, хвойных пород, ширина 75-150 мм, толщина 44 мм и более, длина 4-6,5 м, сорт II</t>
        </is>
      </c>
      <c r="E200" s="410" t="inlineStr">
        <is>
          <t>м3</t>
        </is>
      </c>
      <c r="F200" s="410" t="n">
        <v>0.01335919662378</v>
      </c>
      <c r="G200" s="359" t="n">
        <v>1320.02</v>
      </c>
      <c r="H200" s="358">
        <f>ROUND(F200*G200,2)</f>
        <v/>
      </c>
    </row>
    <row r="201" ht="25.5" customHeight="1" s="332">
      <c r="A201" s="354" t="n">
        <v>185</v>
      </c>
      <c r="B201" s="355" t="n"/>
      <c r="C201" s="410" t="inlineStr">
        <is>
          <t>11.1.03.01-0086</t>
        </is>
      </c>
      <c r="D201" s="348" t="inlineStr">
        <is>
          <t>Бруски обрезные, хвойных пород, длина 4-6,5 м, ширина 75-150 мм, толщина 150 мм и более, сорт II</t>
        </is>
      </c>
      <c r="E201" s="410" t="inlineStr">
        <is>
          <t>м3</t>
        </is>
      </c>
      <c r="F201" s="410" t="n">
        <v>0.007924947149700001</v>
      </c>
      <c r="G201" s="359" t="n">
        <v>2155.78</v>
      </c>
      <c r="H201" s="358">
        <f>ROUND(F201*G201,2)</f>
        <v/>
      </c>
    </row>
    <row r="202" ht="25.5" customHeight="1" s="332">
      <c r="A202" s="354" t="n">
        <v>186</v>
      </c>
      <c r="B202" s="355" t="n"/>
      <c r="C202" s="410" t="inlineStr">
        <is>
          <t>08.3.08.02-0084</t>
        </is>
      </c>
      <c r="D202" s="348" t="inlineStr">
        <is>
          <t>Уголок горячекатаный, марка стали Ст3сп, ширина полок 50-56 мм</t>
        </is>
      </c>
      <c r="E202" s="410" t="inlineStr">
        <is>
          <t>т</t>
        </is>
      </c>
      <c r="F202" s="410" t="n">
        <v>0.00294355179846</v>
      </c>
      <c r="G202" s="359" t="n">
        <v>5763.74</v>
      </c>
      <c r="H202" s="358">
        <f>ROUND(F202*G202,2)</f>
        <v/>
      </c>
    </row>
    <row r="203" ht="25.5" customHeight="1" s="332">
      <c r="A203" s="354" t="n">
        <v>187</v>
      </c>
      <c r="B203" s="355" t="n"/>
      <c r="C203" s="410" t="inlineStr">
        <is>
          <t>01.7.15.06-0121</t>
        </is>
      </c>
      <c r="D203" s="348" t="inlineStr">
        <is>
          <t>Гвозди строительные с плоской головкой, размер 1,6x50 мм</t>
        </is>
      </c>
      <c r="E203" s="410" t="inlineStr">
        <is>
          <t>т</t>
        </is>
      </c>
      <c r="F203" s="410" t="n">
        <v>0.00197315010666</v>
      </c>
      <c r="G203" s="359" t="n">
        <v>8404.370000000001</v>
      </c>
      <c r="H203" s="358">
        <f>ROUND(F203*G203,2)</f>
        <v/>
      </c>
    </row>
    <row r="204" ht="25.5" customHeight="1" s="332">
      <c r="A204" s="354" t="n">
        <v>188</v>
      </c>
      <c r="B204" s="355" t="n"/>
      <c r="C204" s="410" t="inlineStr">
        <is>
          <t>08.3.03.06-0002</t>
        </is>
      </c>
      <c r="D204" s="348" t="inlineStr">
        <is>
          <t>Проволока горячекатаная в мотках, диаметр 6,3-6,5 мм</t>
        </is>
      </c>
      <c r="E204" s="410" t="inlineStr">
        <is>
          <t>т</t>
        </is>
      </c>
      <c r="F204" s="410" t="n">
        <v>0.003665422834749</v>
      </c>
      <c r="G204" s="359" t="n">
        <v>4455.07</v>
      </c>
      <c r="H204" s="358">
        <f>ROUND(F204*G204,2)</f>
        <v/>
      </c>
    </row>
    <row r="205">
      <c r="A205" s="354" t="n">
        <v>189</v>
      </c>
      <c r="B205" s="355" t="n"/>
      <c r="C205" s="410" t="inlineStr">
        <is>
          <t>01.7.20.08-0051</t>
        </is>
      </c>
      <c r="D205" s="348" t="inlineStr">
        <is>
          <t>Ветошь</t>
        </is>
      </c>
      <c r="E205" s="410" t="inlineStr">
        <is>
          <t>кг</t>
        </is>
      </c>
      <c r="F205" s="410" t="n">
        <v>8.7336152262</v>
      </c>
      <c r="G205" s="359" t="n">
        <v>1.82</v>
      </c>
      <c r="H205" s="358">
        <f>ROUND(F205*G205,2)</f>
        <v/>
      </c>
    </row>
    <row r="206" ht="25.5" customHeight="1" s="332">
      <c r="A206" s="354" t="n">
        <v>190</v>
      </c>
      <c r="B206" s="355" t="n"/>
      <c r="C206" s="410" t="inlineStr">
        <is>
          <t>08.3.05.02-0101</t>
        </is>
      </c>
      <c r="D206" s="348" t="inlineStr">
        <is>
          <t>Прокат толстолистовой горячекатаный в листах, марка стали ВСт3пс5, толщина 4-6 мм</t>
        </is>
      </c>
      <c r="E206" s="410" t="inlineStr">
        <is>
          <t>т</t>
        </is>
      </c>
      <c r="F206" s="410" t="n">
        <v>0.00276025370112</v>
      </c>
      <c r="G206" s="359" t="n">
        <v>5761.72</v>
      </c>
      <c r="H206" s="358">
        <f>ROUND(F206*G206,2)</f>
        <v/>
      </c>
    </row>
    <row r="207" ht="25.5" customHeight="1" s="332">
      <c r="A207" s="354" t="n">
        <v>191</v>
      </c>
      <c r="B207" s="355" t="n"/>
      <c r="C207" s="410" t="inlineStr">
        <is>
          <t>08.3.03.04-0031</t>
        </is>
      </c>
      <c r="D207" s="348" t="inlineStr">
        <is>
          <t>Проволока стальная низкоуглеродистая отожженная, диаметр 0,8 мм</t>
        </is>
      </c>
      <c r="E207" s="410" t="inlineStr">
        <is>
          <t>т</t>
        </is>
      </c>
      <c r="F207" s="410" t="n">
        <v>0.0014703202966923</v>
      </c>
      <c r="G207" s="359" t="n">
        <v>10728.56</v>
      </c>
      <c r="H207" s="358">
        <f>ROUND(F207*G207,2)</f>
        <v/>
      </c>
    </row>
    <row r="208">
      <c r="A208" s="354" t="n">
        <v>192</v>
      </c>
      <c r="B208" s="355" t="n"/>
      <c r="C208" s="410" t="inlineStr">
        <is>
          <t>20.2.08.07-0033</t>
        </is>
      </c>
      <c r="D208" s="348" t="inlineStr">
        <is>
          <t>Скоба У1078</t>
        </is>
      </c>
      <c r="E208" s="410" t="inlineStr">
        <is>
          <t>100 шт</t>
        </is>
      </c>
      <c r="F208" s="410" t="n">
        <v>0.023720930244</v>
      </c>
      <c r="G208" s="359" t="n">
        <v>617.05</v>
      </c>
      <c r="H208" s="358">
        <f>ROUND(F208*G208,2)</f>
        <v/>
      </c>
    </row>
    <row r="209">
      <c r="A209" s="354" t="n">
        <v>193</v>
      </c>
      <c r="B209" s="355" t="n"/>
      <c r="C209" s="410" t="inlineStr">
        <is>
          <t>01.7.15.04-0011</t>
        </is>
      </c>
      <c r="D209" s="348" t="inlineStr">
        <is>
          <t>Винты с полукруглой головкой, длина 50 мм</t>
        </is>
      </c>
      <c r="E209" s="410" t="inlineStr">
        <is>
          <t>т</t>
        </is>
      </c>
      <c r="F209" s="410" t="n">
        <v>0.0010734799159512</v>
      </c>
      <c r="G209" s="359" t="n">
        <v>12434.72</v>
      </c>
      <c r="H209" s="358">
        <f>ROUND(F209*G209,2)</f>
        <v/>
      </c>
    </row>
    <row r="210">
      <c r="A210" s="354" t="n">
        <v>194</v>
      </c>
      <c r="B210" s="355" t="n"/>
      <c r="C210" s="410" t="inlineStr">
        <is>
          <t>01.7.15.14-0165</t>
        </is>
      </c>
      <c r="D210" s="348" t="inlineStr">
        <is>
          <t>Шурупы с полукруглой головкой 4x40 мм</t>
        </is>
      </c>
      <c r="E210" s="410" t="inlineStr">
        <is>
          <t>т</t>
        </is>
      </c>
      <c r="F210" s="410" t="n">
        <v>0.001025930233053</v>
      </c>
      <c r="G210" s="359" t="n">
        <v>12448.77</v>
      </c>
      <c r="H210" s="358">
        <f>ROUND(F210*G210,2)</f>
        <v/>
      </c>
    </row>
    <row r="211">
      <c r="A211" s="354" t="n">
        <v>195</v>
      </c>
      <c r="B211" s="355" t="n"/>
      <c r="C211" s="410" t="inlineStr">
        <is>
          <t>20.2.02.02-0011</t>
        </is>
      </c>
      <c r="D211" s="348" t="inlineStr">
        <is>
          <t>Заглушки</t>
        </is>
      </c>
      <c r="E211" s="410" t="inlineStr">
        <is>
          <t>10 шт</t>
        </is>
      </c>
      <c r="F211" s="410" t="n">
        <v>0.439915433616</v>
      </c>
      <c r="G211" s="359" t="n">
        <v>19.9</v>
      </c>
      <c r="H211" s="358">
        <f>ROUND(F211*G211,2)</f>
        <v/>
      </c>
    </row>
    <row r="212" ht="25.5" customHeight="1" s="332">
      <c r="A212" s="354" t="n">
        <v>196</v>
      </c>
      <c r="B212" s="355" t="n"/>
      <c r="C212" s="410" t="inlineStr">
        <is>
          <t>08.1.02.17-0071</t>
        </is>
      </c>
      <c r="D212" s="348" t="inlineStr">
        <is>
          <t>Сетка проволочная стальная плетеная и крученая с квадратными ячейками 10x10 мм</t>
        </is>
      </c>
      <c r="E212" s="410" t="inlineStr">
        <is>
          <t>м2</t>
        </is>
      </c>
      <c r="F212" s="410" t="n">
        <v>0.51460940828205</v>
      </c>
      <c r="G212" s="359" t="n">
        <v>16.58</v>
      </c>
      <c r="H212" s="358">
        <f>ROUND(F212*G212,2)</f>
        <v/>
      </c>
    </row>
    <row r="213">
      <c r="A213" s="354" t="n">
        <v>197</v>
      </c>
      <c r="B213" s="355" t="n"/>
      <c r="C213" s="410" t="inlineStr">
        <is>
          <t>08.3.03.04-0045</t>
        </is>
      </c>
      <c r="D213" s="348" t="inlineStr">
        <is>
          <t>Проволока черная, диаметр 1,6 мм</t>
        </is>
      </c>
      <c r="E213" s="410" t="inlineStr">
        <is>
          <t>т</t>
        </is>
      </c>
      <c r="F213" s="410" t="n">
        <v>0.001041564482532</v>
      </c>
      <c r="G213" s="359" t="n">
        <v>7841.61</v>
      </c>
      <c r="H213" s="358">
        <f>ROUND(F213*G213,2)</f>
        <v/>
      </c>
    </row>
    <row r="214">
      <c r="A214" s="354" t="n">
        <v>198</v>
      </c>
      <c r="B214" s="355" t="n"/>
      <c r="C214" s="410" t="inlineStr">
        <is>
          <t>01.3.01.06-0038</t>
        </is>
      </c>
      <c r="D214" s="348" t="inlineStr">
        <is>
          <t>Смазка защитная электросетевая</t>
        </is>
      </c>
      <c r="E214" s="410" t="inlineStr">
        <is>
          <t>кг</t>
        </is>
      </c>
      <c r="F214" s="410" t="n">
        <v>0.539112051</v>
      </c>
      <c r="G214" s="359" t="n">
        <v>14.4</v>
      </c>
      <c r="H214" s="358">
        <f>ROUND(F214*G214,2)</f>
        <v/>
      </c>
    </row>
    <row r="215">
      <c r="A215" s="354" t="n">
        <v>199</v>
      </c>
      <c r="B215" s="355" t="n"/>
      <c r="C215" s="410" t="inlineStr">
        <is>
          <t>01.7.20.04-0005</t>
        </is>
      </c>
      <c r="D215" s="348" t="inlineStr">
        <is>
          <t>Нитки швейные</t>
        </is>
      </c>
      <c r="E215" s="410" t="inlineStr">
        <is>
          <t>кг</t>
        </is>
      </c>
      <c r="F215" s="410" t="n">
        <v>0.0546659619714</v>
      </c>
      <c r="G215" s="359" t="n">
        <v>132.94</v>
      </c>
      <c r="H215" s="358">
        <f>ROUND(F215*G215,2)</f>
        <v/>
      </c>
    </row>
    <row r="216">
      <c r="A216" s="354" t="n">
        <v>200</v>
      </c>
      <c r="B216" s="355" t="n"/>
      <c r="C216" s="410" t="inlineStr">
        <is>
          <t>14.4.03.17-0011</t>
        </is>
      </c>
      <c r="D216" s="348" t="inlineStr">
        <is>
          <t>Лак электроизоляционный 318</t>
        </is>
      </c>
      <c r="E216" s="410" t="inlineStr">
        <is>
          <t>кг</t>
        </is>
      </c>
      <c r="F216" s="410" t="n">
        <v>0.198393234768</v>
      </c>
      <c r="G216" s="359" t="n">
        <v>35.54</v>
      </c>
      <c r="H216" s="358">
        <f>ROUND(F216*G216,2)</f>
        <v/>
      </c>
    </row>
    <row r="217">
      <c r="A217" s="354" t="n">
        <v>201</v>
      </c>
      <c r="B217" s="355" t="n"/>
      <c r="C217" s="410" t="inlineStr">
        <is>
          <t>01.7.06.11-0021</t>
        </is>
      </c>
      <c r="D217" s="348" t="inlineStr">
        <is>
          <t>Лента ФУМ</t>
        </is>
      </c>
      <c r="E217" s="410" t="inlineStr">
        <is>
          <t>кг</t>
        </is>
      </c>
      <c r="F217" s="410" t="n">
        <v>0.0138012685056</v>
      </c>
      <c r="G217" s="359" t="n">
        <v>444.14</v>
      </c>
      <c r="H217" s="358">
        <f>ROUND(F217*G217,2)</f>
        <v/>
      </c>
    </row>
    <row r="218">
      <c r="A218" s="354" t="n">
        <v>202</v>
      </c>
      <c r="B218" s="355" t="n"/>
      <c r="C218" s="410" t="inlineStr">
        <is>
          <t>08.3.03.04-0012</t>
        </is>
      </c>
      <c r="D218" s="348" t="inlineStr">
        <is>
          <t>Проволока светлая, диаметр 1,1 мм</t>
        </is>
      </c>
      <c r="E218" s="410" t="inlineStr">
        <is>
          <t>т</t>
        </is>
      </c>
      <c r="F218" s="410" t="n">
        <v>0.0005952336155091</v>
      </c>
      <c r="G218" s="359" t="n">
        <v>10198.35</v>
      </c>
      <c r="H218" s="358">
        <f>ROUND(F218*G218,2)</f>
        <v/>
      </c>
    </row>
    <row r="219">
      <c r="A219" s="354" t="n">
        <v>203</v>
      </c>
      <c r="B219" s="355" t="n"/>
      <c r="C219" s="410" t="inlineStr">
        <is>
          <t>14.4.03.03-0102</t>
        </is>
      </c>
      <c r="D219" s="348" t="inlineStr">
        <is>
          <t>Лак битумный БТ-577</t>
        </is>
      </c>
      <c r="E219" s="410" t="inlineStr">
        <is>
          <t>т</t>
        </is>
      </c>
      <c r="F219" s="410" t="n">
        <v>0.000539112051</v>
      </c>
      <c r="G219" s="359" t="n">
        <v>9600</v>
      </c>
      <c r="H219" s="358">
        <f>ROUND(F219*G219,2)</f>
        <v/>
      </c>
    </row>
    <row r="220">
      <c r="A220" s="354" t="n">
        <v>204</v>
      </c>
      <c r="B220" s="355" t="n"/>
      <c r="C220" s="410" t="inlineStr">
        <is>
          <t>01.3.01.05-0009</t>
        </is>
      </c>
      <c r="D220" s="348" t="inlineStr">
        <is>
          <t>Парафин нефтяной твердый Т-1</t>
        </is>
      </c>
      <c r="E220" s="410" t="inlineStr">
        <is>
          <t>т</t>
        </is>
      </c>
      <c r="F220" s="410" t="n">
        <v>0.00063615222018</v>
      </c>
      <c r="G220" s="359" t="n">
        <v>8000</v>
      </c>
      <c r="H220" s="358">
        <f>ROUND(F220*G220,2)</f>
        <v/>
      </c>
    </row>
    <row r="221">
      <c r="A221" s="354" t="n">
        <v>205</v>
      </c>
      <c r="B221" s="355" t="n"/>
      <c r="C221" s="410" t="inlineStr">
        <is>
          <t>01.7.20.08-0111</t>
        </is>
      </c>
      <c r="D221" s="348" t="inlineStr">
        <is>
          <t>Рогожа</t>
        </is>
      </c>
      <c r="E221" s="410" t="inlineStr">
        <is>
          <t>м2</t>
        </is>
      </c>
      <c r="F221" s="410" t="n">
        <v>0.4650358987444</v>
      </c>
      <c r="G221" s="359" t="n">
        <v>10.2</v>
      </c>
      <c r="H221" s="358">
        <f>ROUND(F221*G221,2)</f>
        <v/>
      </c>
    </row>
    <row r="222" ht="25.5" customHeight="1" s="332">
      <c r="A222" s="354" t="n">
        <v>206</v>
      </c>
      <c r="B222" s="355" t="n"/>
      <c r="C222" s="410" t="inlineStr">
        <is>
          <t>14.4.04.11-0010</t>
        </is>
      </c>
      <c r="D222" s="348" t="inlineStr">
        <is>
          <t>Эмаль на основе сополимера винилхлорида с винилацетатом серебристая</t>
        </is>
      </c>
      <c r="E222" s="410" t="inlineStr">
        <is>
          <t>т</t>
        </is>
      </c>
      <c r="F222" s="410" t="n">
        <v>0.0001345623679296</v>
      </c>
      <c r="G222" s="359" t="n">
        <v>35016.03</v>
      </c>
      <c r="H222" s="358">
        <f>ROUND(F222*G222,2)</f>
        <v/>
      </c>
    </row>
    <row r="223">
      <c r="A223" s="354" t="n">
        <v>207</v>
      </c>
      <c r="B223" s="355" t="n"/>
      <c r="C223" s="410" t="inlineStr">
        <is>
          <t>25.1.03.06-0022</t>
        </is>
      </c>
      <c r="D223" s="348" t="inlineStr">
        <is>
          <t>Шайбы пружинные путевые, диаметр 24 мм</t>
        </is>
      </c>
      <c r="E223" s="410" t="inlineStr">
        <is>
          <t>т</t>
        </is>
      </c>
      <c r="F223" s="410" t="n">
        <v>0.000249069767562</v>
      </c>
      <c r="G223" s="359" t="n">
        <v>12121.21</v>
      </c>
      <c r="H223" s="358">
        <f>ROUND(F223*G223,2)</f>
        <v/>
      </c>
    </row>
    <row r="224">
      <c r="A224" s="354" t="n">
        <v>208</v>
      </c>
      <c r="B224" s="355" t="n"/>
      <c r="C224" s="410" t="inlineStr">
        <is>
          <t>14.4.01.18-0002</t>
        </is>
      </c>
      <c r="D224" s="348" t="inlineStr">
        <is>
          <t>Грунтовка ФЛ-03К, коричневая</t>
        </is>
      </c>
      <c r="E224" s="410" t="inlineStr">
        <is>
          <t>т</t>
        </is>
      </c>
      <c r="F224" s="410" t="n">
        <v>8.97082452864e-05</v>
      </c>
      <c r="G224" s="359" t="n">
        <v>29447.12</v>
      </c>
      <c r="H224" s="358">
        <f>ROUND(F224*G224,2)</f>
        <v/>
      </c>
    </row>
    <row r="225">
      <c r="A225" s="354" t="n">
        <v>209</v>
      </c>
      <c r="B225" s="355" t="n"/>
      <c r="C225" s="410" t="inlineStr">
        <is>
          <t>01.7.15.07-0031</t>
        </is>
      </c>
      <c r="D225" s="348" t="inlineStr">
        <is>
          <t>Дюбели распорные с гайкой</t>
        </is>
      </c>
      <c r="E225" s="410" t="inlineStr">
        <is>
          <t>100 шт</t>
        </is>
      </c>
      <c r="F225" s="410" t="n">
        <v>0.0189767441952</v>
      </c>
      <c r="G225" s="359" t="n">
        <v>109.94</v>
      </c>
      <c r="H225" s="358">
        <f>ROUND(F225*G225,2)</f>
        <v/>
      </c>
    </row>
    <row r="226" ht="25.5" customHeight="1" s="332">
      <c r="A226" s="354" t="n">
        <v>210</v>
      </c>
      <c r="B226" s="355" t="n"/>
      <c r="C226" s="410" t="inlineStr">
        <is>
          <t>03.2.01.01-0003</t>
        </is>
      </c>
      <c r="D226" s="348" t="inlineStr">
        <is>
          <t>Портландцемент общестроительного назначения бездобавочный М500 Д0 (ЦЕМ I 42,5Н)</t>
        </is>
      </c>
      <c r="E226" s="410" t="inlineStr">
        <is>
          <t>т</t>
        </is>
      </c>
      <c r="F226" s="410" t="n">
        <v>0.00426976744392</v>
      </c>
      <c r="G226" s="359" t="n">
        <v>479.8</v>
      </c>
      <c r="H226" s="358">
        <f>ROUND(F226*G226,2)</f>
        <v/>
      </c>
    </row>
    <row r="227">
      <c r="A227" s="354" t="n">
        <v>211</v>
      </c>
      <c r="B227" s="355" t="n"/>
      <c r="C227" s="410" t="inlineStr">
        <is>
          <t>03.1.02.03-0011</t>
        </is>
      </c>
      <c r="D227" s="348" t="inlineStr">
        <is>
          <t>Известь строительная негашеная комовая, сорт I</t>
        </is>
      </c>
      <c r="E227" s="410" t="inlineStr">
        <is>
          <t>т</t>
        </is>
      </c>
      <c r="F227" s="410" t="n">
        <v>0.002634640593237</v>
      </c>
      <c r="G227" s="359" t="n">
        <v>734.6</v>
      </c>
      <c r="H227" s="358">
        <f>ROUND(F227*G227,2)</f>
        <v/>
      </c>
    </row>
    <row r="228">
      <c r="A228" s="354" t="n">
        <v>212</v>
      </c>
      <c r="B228" s="355" t="n"/>
      <c r="C228" s="410" t="inlineStr">
        <is>
          <t>14.1.02.01-0002</t>
        </is>
      </c>
      <c r="D228" s="348" t="inlineStr">
        <is>
          <t>Клей БМК-5к</t>
        </is>
      </c>
      <c r="E228" s="410" t="inlineStr">
        <is>
          <t>кг</t>
        </is>
      </c>
      <c r="F228" s="410" t="n">
        <v>0.06469344612</v>
      </c>
      <c r="G228" s="359" t="n">
        <v>25.67</v>
      </c>
      <c r="H228" s="358">
        <f>ROUND(F228*G228,2)</f>
        <v/>
      </c>
    </row>
    <row r="229">
      <c r="A229" s="354" t="n">
        <v>213</v>
      </c>
      <c r="B229" s="355" t="n"/>
      <c r="C229" s="410" t="inlineStr">
        <is>
          <t>01.1.02.10-1022</t>
        </is>
      </c>
      <c r="D229" s="348" t="inlineStr">
        <is>
          <t>Хризотил, группа 6К</t>
        </is>
      </c>
      <c r="E229" s="410" t="inlineStr">
        <is>
          <t>т</t>
        </is>
      </c>
      <c r="F229" s="410" t="n">
        <v>0.0012938689224</v>
      </c>
      <c r="G229" s="359" t="n">
        <v>1158.33</v>
      </c>
      <c r="H229" s="358">
        <f>ROUND(F229*G229,2)</f>
        <v/>
      </c>
    </row>
    <row r="230" ht="25.5" customHeight="1" s="332">
      <c r="A230" s="354" t="n">
        <v>214</v>
      </c>
      <c r="B230" s="355" t="n"/>
      <c r="C230" s="410" t="inlineStr">
        <is>
          <t>03.2.01.01-0001</t>
        </is>
      </c>
      <c r="D230" s="348" t="inlineStr">
        <is>
          <t>Портландцемент общестроительного назначения бездобавочный М400 Д0 (ЦЕМ I 32,5Н)</t>
        </is>
      </c>
      <c r="E230" s="410" t="inlineStr">
        <is>
          <t>т</t>
        </is>
      </c>
      <c r="F230" s="410" t="n">
        <v>0.00313763213682</v>
      </c>
      <c r="G230" s="359" t="n">
        <v>412.37</v>
      </c>
      <c r="H230" s="358">
        <f>ROUND(F230*G230,2)</f>
        <v/>
      </c>
    </row>
    <row r="231">
      <c r="A231" s="354" t="n">
        <v>215</v>
      </c>
      <c r="B231" s="355" t="n"/>
      <c r="C231" s="410" t="inlineStr">
        <is>
          <t>20.2.02.01-0019</t>
        </is>
      </c>
      <c r="D231" s="348" t="inlineStr">
        <is>
          <t>Втулки изолирующие</t>
        </is>
      </c>
      <c r="E231" s="410" t="inlineStr">
        <is>
          <t>1000 шт</t>
        </is>
      </c>
      <c r="F231" s="410" t="n">
        <v>0.0045285412284</v>
      </c>
      <c r="G231" s="359" t="n">
        <v>270.24</v>
      </c>
      <c r="H231" s="358">
        <f>ROUND(F231*G231,2)</f>
        <v/>
      </c>
    </row>
    <row r="232">
      <c r="A232" s="354" t="n">
        <v>216</v>
      </c>
      <c r="B232" s="355" t="n"/>
      <c r="C232" s="410" t="inlineStr">
        <is>
          <t>01.3.01.06-0051</t>
        </is>
      </c>
      <c r="D232" s="348" t="inlineStr">
        <is>
          <t>Смазка солидол жировой Ж</t>
        </is>
      </c>
      <c r="E232" s="410" t="inlineStr">
        <is>
          <t>кг</t>
        </is>
      </c>
      <c r="F232" s="410" t="n">
        <v>0.1617336153</v>
      </c>
      <c r="G232" s="359" t="n">
        <v>7.33</v>
      </c>
      <c r="H232" s="358">
        <f>ROUND(F232*G232,2)</f>
        <v/>
      </c>
    </row>
    <row r="233">
      <c r="A233" s="354" t="n">
        <v>217</v>
      </c>
      <c r="B233" s="355" t="n"/>
      <c r="C233" s="410" t="inlineStr">
        <is>
          <t>01.7.02.09-0002</t>
        </is>
      </c>
      <c r="D233" s="348" t="inlineStr">
        <is>
          <t>Шпагат бумажный</t>
        </is>
      </c>
      <c r="E233" s="410" t="inlineStr">
        <is>
          <t>кг</t>
        </is>
      </c>
      <c r="F233" s="410" t="n">
        <v>0.1017843552288</v>
      </c>
      <c r="G233" s="359" t="n">
        <v>11.6</v>
      </c>
      <c r="H233" s="358">
        <f>ROUND(F233*G233,2)</f>
        <v/>
      </c>
    </row>
    <row r="234">
      <c r="A234" s="354" t="n">
        <v>218</v>
      </c>
      <c r="B234" s="355" t="n"/>
      <c r="C234" s="410" t="inlineStr">
        <is>
          <t>14.5.09.09-0003</t>
        </is>
      </c>
      <c r="D234" s="348" t="inlineStr">
        <is>
          <t>Сольвент каменноугольный технический, марка В</t>
        </is>
      </c>
      <c r="E234" s="410" t="inlineStr">
        <is>
          <t>т</t>
        </is>
      </c>
      <c r="F234" s="410" t="n">
        <v>0.000103509513792</v>
      </c>
      <c r="G234" s="359" t="n">
        <v>7812.5</v>
      </c>
      <c r="H234" s="358">
        <f>ROUND(F234*G234,2)</f>
        <v/>
      </c>
    </row>
    <row r="235">
      <c r="A235" s="354" t="n">
        <v>219</v>
      </c>
      <c r="B235" s="355" t="n"/>
      <c r="C235" s="410" t="inlineStr">
        <is>
          <t>01.3.04.08-0013</t>
        </is>
      </c>
      <c r="D235" s="348" t="inlineStr">
        <is>
          <t>Масло каменноугольное для пропитки древесины</t>
        </is>
      </c>
      <c r="E235" s="410" t="inlineStr">
        <is>
          <t>т</t>
        </is>
      </c>
      <c r="F235" s="410" t="n">
        <v>0.000105665961996</v>
      </c>
      <c r="G235" s="359" t="n">
        <v>2448.98</v>
      </c>
      <c r="H235" s="358">
        <f>ROUND(F235*G235,2)</f>
        <v/>
      </c>
    </row>
    <row r="236">
      <c r="A236" s="354" t="n">
        <v>220</v>
      </c>
      <c r="B236" s="355" t="n"/>
      <c r="C236" s="410" t="inlineStr">
        <is>
          <t>02.3.01.02-1012</t>
        </is>
      </c>
      <c r="D236" s="348" t="inlineStr">
        <is>
          <t>Песок природный II класс, средний, круглые сита</t>
        </is>
      </c>
      <c r="E236" s="410" t="inlineStr">
        <is>
          <t>м3</t>
        </is>
      </c>
      <c r="F236" s="410" t="n">
        <v>0.0035581395366</v>
      </c>
      <c r="G236" s="359" t="n">
        <v>60.61</v>
      </c>
      <c r="H236" s="358">
        <f>ROUND(F236*G236,2)</f>
        <v/>
      </c>
    </row>
    <row r="237">
      <c r="A237" s="354" t="n">
        <v>221</v>
      </c>
      <c r="B237" s="355" t="n"/>
      <c r="C237" s="410" t="inlineStr">
        <is>
          <t>01.3.02.03-0001</t>
        </is>
      </c>
      <c r="D237" s="348" t="inlineStr">
        <is>
          <t>Ацетилен газообразный технический</t>
        </is>
      </c>
      <c r="E237" s="410" t="inlineStr">
        <is>
          <t>м3</t>
        </is>
      </c>
      <c r="F237" s="410" t="n">
        <v>0.00316997885988</v>
      </c>
      <c r="G237" s="359" t="n">
        <v>39.11</v>
      </c>
      <c r="H237" s="358">
        <f>ROUND(F237*G237,2)</f>
        <v/>
      </c>
    </row>
    <row r="238">
      <c r="A238" s="354" t="n">
        <v>222</v>
      </c>
      <c r="B238" s="355" t="n"/>
      <c r="C238" s="410" t="inlineStr">
        <is>
          <t>01.3.02.08-0001</t>
        </is>
      </c>
      <c r="D238" s="348" t="inlineStr">
        <is>
          <t>Кислород газообразный технический</t>
        </is>
      </c>
      <c r="E238" s="410" t="inlineStr">
        <is>
          <t>м3</t>
        </is>
      </c>
      <c r="F238" s="410" t="n">
        <v>0.0158498942994</v>
      </c>
      <c r="G238" s="359" t="n">
        <v>6.12</v>
      </c>
      <c r="H238" s="358">
        <f>ROUND(F238*G238,2)</f>
        <v/>
      </c>
    </row>
    <row r="240">
      <c r="B240" s="333" t="inlineStr">
        <is>
          <t>Составил ______________________        Д.Ю. Нефедова</t>
        </is>
      </c>
    </row>
    <row r="241">
      <c r="B241" s="362" t="inlineStr">
        <is>
          <t xml:space="preserve">                         (подпись, инициалы, фамилия)</t>
        </is>
      </c>
    </row>
    <row r="243">
      <c r="B243" s="333" t="inlineStr">
        <is>
          <t>Проверил ______________________        А.В. Костянецкая</t>
        </is>
      </c>
    </row>
    <row r="244">
      <c r="B244" s="362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32:E32"/>
    <mergeCell ref="A5:H5"/>
    <mergeCell ref="G9:H9"/>
    <mergeCell ref="A74:E74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23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332" min="1" max="1"/>
    <col width="36.28515625" customWidth="1" style="332" min="2" max="2"/>
    <col width="18.85546875" customWidth="1" style="332" min="3" max="3"/>
    <col width="18.28515625" customWidth="1" style="332" min="4" max="4"/>
    <col width="18.85546875" customWidth="1" style="332" min="5" max="5"/>
    <col width="11.42578125" customWidth="1" style="332" min="6" max="6"/>
    <col width="14.42578125" customWidth="1" style="332" min="7" max="7"/>
    <col width="9.140625" customWidth="1" style="332" min="8" max="11"/>
    <col width="13.5703125" customWidth="1" style="332" min="12" max="12"/>
    <col width="9.140625" customWidth="1" style="332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423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81" t="inlineStr">
        <is>
          <t>Ресурсная модель</t>
        </is>
      </c>
    </row>
    <row r="6">
      <c r="B6" s="240" t="n"/>
      <c r="C6" s="323" t="n"/>
      <c r="D6" s="323" t="n"/>
      <c r="E6" s="323" t="n"/>
    </row>
    <row r="7" ht="25.5" customHeight="1" s="332">
      <c r="B7" s="401" t="inlineStr">
        <is>
          <t>Наименование разрабатываемого показателя УНЦ — Регулировочный трансформатор 6-15 кВ, мощность 16 МВА</t>
        </is>
      </c>
    </row>
    <row r="8">
      <c r="B8" s="402" t="inlineStr">
        <is>
          <t>Единица измерения  — 1 ячейка</t>
        </is>
      </c>
    </row>
    <row r="9">
      <c r="B9" s="240" t="n"/>
      <c r="C9" s="323" t="n"/>
      <c r="D9" s="323" t="n"/>
      <c r="E9" s="323" t="n"/>
    </row>
    <row r="10" ht="51" customHeight="1" s="332">
      <c r="B10" s="410" t="inlineStr">
        <is>
          <t>Наименование</t>
        </is>
      </c>
      <c r="C10" s="410" t="inlineStr">
        <is>
          <t>Сметная стоимость в ценах на 01.01.2023
 (руб.)</t>
        </is>
      </c>
      <c r="D10" s="410" t="inlineStr">
        <is>
          <t>Удельный вес, 
(в СМР)</t>
        </is>
      </c>
      <c r="E10" s="410" t="inlineStr">
        <is>
          <t>Удельный вес, % 
(от всего по РМ)</t>
        </is>
      </c>
    </row>
    <row r="11">
      <c r="B11" s="309" t="inlineStr">
        <is>
          <t>Оплата труда рабочих</t>
        </is>
      </c>
      <c r="C11" s="325">
        <f>'Прил.5 Расчет СМР и ОБ'!J14</f>
        <v/>
      </c>
      <c r="D11" s="234">
        <f>C11/$C$24</f>
        <v/>
      </c>
      <c r="E11" s="234">
        <f>C11/$C$40</f>
        <v/>
      </c>
    </row>
    <row r="12">
      <c r="B12" s="309" t="inlineStr">
        <is>
          <t>Эксплуатация машин основных</t>
        </is>
      </c>
      <c r="C12" s="325">
        <f>'Прил.5 Расчет СМР и ОБ'!J26</f>
        <v/>
      </c>
      <c r="D12" s="234">
        <f>C12/$C$24</f>
        <v/>
      </c>
      <c r="E12" s="234">
        <f>C12/$C$40</f>
        <v/>
      </c>
    </row>
    <row r="13">
      <c r="B13" s="309" t="inlineStr">
        <is>
          <t>Эксплуатация машин прочих</t>
        </is>
      </c>
      <c r="C13" s="325">
        <f>'Прил.5 Расчет СМР и ОБ'!J61</f>
        <v/>
      </c>
      <c r="D13" s="234">
        <f>C13/$C$24</f>
        <v/>
      </c>
      <c r="E13" s="234">
        <f>C13/$C$40</f>
        <v/>
      </c>
    </row>
    <row r="14">
      <c r="B14" s="309" t="inlineStr">
        <is>
          <t>ЭКСПЛУАТАЦИЯ МАШИН, ВСЕГО:</t>
        </is>
      </c>
      <c r="C14" s="325">
        <f>C13+C12</f>
        <v/>
      </c>
      <c r="D14" s="234">
        <f>C14/$C$24</f>
        <v/>
      </c>
      <c r="E14" s="234">
        <f>C14/$C$40</f>
        <v/>
      </c>
    </row>
    <row r="15">
      <c r="B15" s="309" t="inlineStr">
        <is>
          <t>в том числе зарплата машинистов</t>
        </is>
      </c>
      <c r="C15" s="325">
        <f>'Прил.5 Расчет СМР и ОБ'!J16</f>
        <v/>
      </c>
      <c r="D15" s="234">
        <f>C15/$C$24</f>
        <v/>
      </c>
      <c r="E15" s="234">
        <f>C15/$C$40</f>
        <v/>
      </c>
    </row>
    <row r="16">
      <c r="B16" s="309" t="inlineStr">
        <is>
          <t>Материалы основные</t>
        </is>
      </c>
      <c r="C16" s="325">
        <f>'Прил.5 Расчет СМР и ОБ'!J99</f>
        <v/>
      </c>
      <c r="D16" s="234">
        <f>C16/$C$24</f>
        <v/>
      </c>
      <c r="E16" s="234">
        <f>C16/$C$40</f>
        <v/>
      </c>
    </row>
    <row r="17">
      <c r="B17" s="309" t="inlineStr">
        <is>
          <t>Материалы прочие</t>
        </is>
      </c>
      <c r="C17" s="325">
        <f>'Прил.5 Расчет СМР и ОБ'!J235</f>
        <v/>
      </c>
      <c r="D17" s="234">
        <f>C17/$C$24</f>
        <v/>
      </c>
      <c r="E17" s="234">
        <f>C17/$C$40</f>
        <v/>
      </c>
      <c r="G17" s="238" t="n"/>
    </row>
    <row r="18">
      <c r="B18" s="309" t="inlineStr">
        <is>
          <t>МАТЕРИАЛЫ, ВСЕГО:</t>
        </is>
      </c>
      <c r="C18" s="325">
        <f>C17+C16</f>
        <v/>
      </c>
      <c r="D18" s="234">
        <f>C18/$C$24</f>
        <v/>
      </c>
      <c r="E18" s="234">
        <f>C18/$C$40</f>
        <v/>
      </c>
    </row>
    <row r="19">
      <c r="B19" s="309" t="inlineStr">
        <is>
          <t>ИТОГО</t>
        </is>
      </c>
      <c r="C19" s="325">
        <f>C18+C14+C11</f>
        <v/>
      </c>
      <c r="D19" s="234" t="n"/>
      <c r="E19" s="309" t="n"/>
    </row>
    <row r="20">
      <c r="B20" s="309" t="inlineStr">
        <is>
          <t>Сметная прибыль, руб.</t>
        </is>
      </c>
      <c r="C20" s="325">
        <f>ROUND(C21*(C11+C15),2)</f>
        <v/>
      </c>
      <c r="D20" s="234">
        <f>C20/$C$24</f>
        <v/>
      </c>
      <c r="E20" s="234">
        <f>C20/$C$40</f>
        <v/>
      </c>
    </row>
    <row r="21">
      <c r="B21" s="309" t="inlineStr">
        <is>
          <t>Сметная прибыль, %</t>
        </is>
      </c>
      <c r="C21" s="237">
        <f>'Прил.5 Расчет СМР и ОБ'!D239</f>
        <v/>
      </c>
      <c r="D21" s="234" t="n"/>
      <c r="E21" s="309" t="n"/>
    </row>
    <row r="22">
      <c r="B22" s="309" t="inlineStr">
        <is>
          <t>Накладные расходы, руб.</t>
        </is>
      </c>
      <c r="C22" s="325">
        <f>ROUND(C23*(C11+C15),2)</f>
        <v/>
      </c>
      <c r="D22" s="234">
        <f>C22/$C$24</f>
        <v/>
      </c>
      <c r="E22" s="234">
        <f>C22/$C$40</f>
        <v/>
      </c>
    </row>
    <row r="23">
      <c r="B23" s="309" t="inlineStr">
        <is>
          <t>Накладные расходы, %</t>
        </is>
      </c>
      <c r="C23" s="237">
        <f>'Прил.5 Расчет СМР и ОБ'!D238</f>
        <v/>
      </c>
      <c r="D23" s="234" t="n"/>
      <c r="E23" s="309" t="n"/>
    </row>
    <row r="24">
      <c r="B24" s="309" t="inlineStr">
        <is>
          <t>ВСЕГО СМР с НР и СП</t>
        </is>
      </c>
      <c r="C24" s="325">
        <f>C19+C20+C22</f>
        <v/>
      </c>
      <c r="D24" s="234">
        <f>C24/$C$24</f>
        <v/>
      </c>
      <c r="E24" s="234">
        <f>C24/$C$40</f>
        <v/>
      </c>
    </row>
    <row r="25" ht="25.5" customHeight="1" s="332">
      <c r="B25" s="309" t="inlineStr">
        <is>
          <t>ВСЕГО стоимость оборудования, в том числе</t>
        </is>
      </c>
      <c r="C25" s="325">
        <f>'Прил.5 Расчет СМР и ОБ'!J71</f>
        <v/>
      </c>
      <c r="D25" s="234" t="n"/>
      <c r="E25" s="234">
        <f>C25/$C$40</f>
        <v/>
      </c>
    </row>
    <row r="26" ht="25.5" customHeight="1" s="332">
      <c r="B26" s="309" t="inlineStr">
        <is>
          <t>стоимость оборудования технологического</t>
        </is>
      </c>
      <c r="C26" s="325">
        <f>'Прил.5 Расчет СМР и ОБ'!J72</f>
        <v/>
      </c>
      <c r="D26" s="234" t="n"/>
      <c r="E26" s="234">
        <f>C26/$C$40</f>
        <v/>
      </c>
    </row>
    <row r="27">
      <c r="B27" s="309" t="inlineStr">
        <is>
          <t>ИТОГО (СМР + ОБОРУДОВАНИЕ)</t>
        </is>
      </c>
      <c r="C27" s="316">
        <f>C24+C25</f>
        <v/>
      </c>
      <c r="D27" s="234" t="n"/>
      <c r="E27" s="234">
        <f>C27/$C$40</f>
        <v/>
      </c>
    </row>
    <row r="28" ht="33" customHeight="1" s="332">
      <c r="B28" s="309" t="inlineStr">
        <is>
          <t>ПРОЧ. ЗАТР., УЧТЕННЫЕ ПОКАЗАТЕЛЕМ,  в том числе</t>
        </is>
      </c>
      <c r="C28" s="309" t="n"/>
      <c r="D28" s="309" t="n"/>
      <c r="E28" s="309" t="n"/>
      <c r="F28" s="235" t="n"/>
    </row>
    <row r="29" ht="25.5" customHeight="1" s="332">
      <c r="B29" s="309" t="inlineStr">
        <is>
          <t>Временные здания и сооружения - 2,5%</t>
        </is>
      </c>
      <c r="C29" s="316">
        <f>ROUND(C24*2.5%,2)</f>
        <v/>
      </c>
      <c r="D29" s="309" t="n"/>
      <c r="E29" s="234">
        <f>C29/$C$40</f>
        <v/>
      </c>
    </row>
    <row r="30" ht="38.25" customHeight="1" s="332">
      <c r="B30" s="309" t="inlineStr">
        <is>
          <t>Дополнительные затраты при производстве строительно-монтажных работ в зимнее время - 2,1%</t>
        </is>
      </c>
      <c r="C30" s="316">
        <f>ROUND((C24+C29)*2.1%,2)</f>
        <v/>
      </c>
      <c r="D30" s="309" t="n"/>
      <c r="E30" s="234">
        <f>C30/$C$40</f>
        <v/>
      </c>
      <c r="F30" s="235" t="n"/>
    </row>
    <row r="31">
      <c r="B31" s="309" t="inlineStr">
        <is>
          <t>Пусконаладочные работы</t>
        </is>
      </c>
      <c r="C31" s="316">
        <f>27579.03*4</f>
        <v/>
      </c>
      <c r="D31" s="309" t="n"/>
      <c r="E31" s="234">
        <f>C31/$C$40</f>
        <v/>
      </c>
    </row>
    <row r="32" ht="25.5" customHeight="1" s="332">
      <c r="B32" s="309" t="inlineStr">
        <is>
          <t>Затраты по перевозке работников к месту работы и обратно</t>
        </is>
      </c>
      <c r="C32" s="316" t="n">
        <v>0</v>
      </c>
      <c r="D32" s="309" t="n"/>
      <c r="E32" s="234">
        <f>C32/$C$40</f>
        <v/>
      </c>
    </row>
    <row r="33" ht="25.5" customHeight="1" s="332">
      <c r="B33" s="309" t="inlineStr">
        <is>
          <t>Затраты, связанные с осуществлением работ вахтовым методом</t>
        </is>
      </c>
      <c r="C33" s="316">
        <f>ROUND($C$27*0,2)</f>
        <v/>
      </c>
      <c r="D33" s="309" t="n"/>
      <c r="E33" s="234">
        <f>C33/$C$40</f>
        <v/>
      </c>
    </row>
    <row r="34" ht="51" customHeight="1" s="332">
      <c r="B34" s="3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6" t="n">
        <v>0</v>
      </c>
      <c r="D34" s="309" t="n"/>
      <c r="E34" s="234">
        <f>C34/$C$40</f>
        <v/>
      </c>
      <c r="H34" s="243" t="n"/>
    </row>
    <row r="35" ht="76.7" customHeight="1" s="332">
      <c r="B35" s="3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6" t="n">
        <v>0</v>
      </c>
      <c r="D35" s="309" t="n"/>
      <c r="E35" s="234">
        <f>C35/$C$40</f>
        <v/>
      </c>
    </row>
    <row r="36" ht="25.5" customHeight="1" s="332">
      <c r="B36" s="309" t="inlineStr">
        <is>
          <t>Строительный контроль и содержание службы заказчика - 2,14%</t>
        </is>
      </c>
      <c r="C36" s="316">
        <f>ROUND((C27+C32+C33+C34+C35+C29+C31+C30)*2.14%,2)</f>
        <v/>
      </c>
      <c r="D36" s="309" t="n"/>
      <c r="E36" s="234">
        <f>C36/$C$40</f>
        <v/>
      </c>
      <c r="L36" s="235" t="n"/>
    </row>
    <row r="37">
      <c r="B37" s="309" t="inlineStr">
        <is>
          <t>Авторский надзор - 0,2%</t>
        </is>
      </c>
      <c r="C37" s="316">
        <f>ROUND((C27+C32+C33+C34+C35+C29+C31+C30)*0.2%,2)</f>
        <v/>
      </c>
      <c r="D37" s="309" t="n"/>
      <c r="E37" s="234">
        <f>C37/$C$40</f>
        <v/>
      </c>
      <c r="L37" s="235" t="n"/>
    </row>
    <row r="38" ht="38.25" customHeight="1" s="332">
      <c r="B38" s="309" t="inlineStr">
        <is>
          <t>ИТОГО (СМР+ОБОРУДОВАНИЕ+ПРОЧ. ЗАТР., УЧТЕННЫЕ ПОКАЗАТЕЛЕМ)</t>
        </is>
      </c>
      <c r="C38" s="325">
        <f>C27+C32+C33+C34+C35+C29+C31+C30+C36+C37</f>
        <v/>
      </c>
      <c r="D38" s="309" t="n"/>
      <c r="E38" s="234">
        <f>C38/$C$40</f>
        <v/>
      </c>
    </row>
    <row r="39" ht="13.7" customHeight="1" s="332">
      <c r="B39" s="309" t="inlineStr">
        <is>
          <t>Непредвиденные расходы</t>
        </is>
      </c>
      <c r="C39" s="325">
        <f>ROUND(C38*3%,2)</f>
        <v/>
      </c>
      <c r="D39" s="309" t="n"/>
      <c r="E39" s="234">
        <f>C39/$C$38</f>
        <v/>
      </c>
    </row>
    <row r="40">
      <c r="B40" s="309" t="inlineStr">
        <is>
          <t>ВСЕГО:</t>
        </is>
      </c>
      <c r="C40" s="325">
        <f>C39+C38</f>
        <v/>
      </c>
      <c r="D40" s="309" t="n"/>
      <c r="E40" s="234">
        <f>C40/$C$40</f>
        <v/>
      </c>
    </row>
    <row r="41">
      <c r="B41" s="309" t="inlineStr">
        <is>
          <t>ИТОГО ПОКАЗАТЕЛЬ НА ЕД. ИЗМ.</t>
        </is>
      </c>
      <c r="C41" s="325">
        <f>C40/'Прил.5 Расчет СМР и ОБ'!E242</f>
        <v/>
      </c>
      <c r="D41" s="309" t="n"/>
      <c r="E41" s="309" t="n"/>
    </row>
    <row r="42">
      <c r="B42" s="327" t="n"/>
      <c r="C42" s="323" t="n"/>
      <c r="D42" s="323" t="n"/>
      <c r="E42" s="323" t="n"/>
    </row>
    <row r="43">
      <c r="B43" s="327" t="inlineStr">
        <is>
          <t>Составил ____________________________ Д.Ю. Нефедова</t>
        </is>
      </c>
      <c r="C43" s="323" t="n"/>
      <c r="D43" s="323" t="n"/>
      <c r="E43" s="323" t="n"/>
    </row>
    <row r="44">
      <c r="B44" s="327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327" t="n"/>
      <c r="C45" s="323" t="n"/>
      <c r="D45" s="323" t="n"/>
      <c r="E45" s="323" t="n"/>
    </row>
    <row r="46">
      <c r="B46" s="327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402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48"/>
  <sheetViews>
    <sheetView tabSelected="1" view="pageBreakPreview" zoomScale="90" workbookViewId="0">
      <selection activeCell="O20" sqref="O20"/>
    </sheetView>
  </sheetViews>
  <sheetFormatPr baseColWidth="8" defaultColWidth="9.140625" defaultRowHeight="15" outlineLevelRow="1"/>
  <cols>
    <col width="5.7109375" customWidth="1" style="330" min="1" max="1"/>
    <col width="22.5703125" customWidth="1" style="266" min="2" max="2"/>
    <col width="39.140625" customWidth="1" style="269" min="3" max="3"/>
    <col width="10.7109375" customWidth="1" style="266" min="4" max="4"/>
    <col width="12.7109375" customWidth="1" style="266" min="5" max="5"/>
    <col width="15" customWidth="1" style="273" min="6" max="6"/>
    <col width="14.7109375" customWidth="1" style="273" min="7" max="7"/>
    <col width="12.7109375" customWidth="1" style="273" min="8" max="8"/>
    <col width="13.85546875" customWidth="1" style="273" min="9" max="9"/>
    <col width="17.5703125" customWidth="1" style="273" min="10" max="10"/>
    <col width="10.85546875" customWidth="1" style="330" min="11" max="11"/>
    <col width="9.140625" customWidth="1" style="330" min="12" max="12"/>
    <col width="9.140625" customWidth="1" style="332" min="13" max="13"/>
  </cols>
  <sheetData>
    <row r="1" s="332">
      <c r="A1" s="330" t="n"/>
      <c r="B1" s="266" t="n"/>
      <c r="C1" s="269" t="n"/>
      <c r="D1" s="266" t="n"/>
      <c r="E1" s="266" t="n"/>
      <c r="F1" s="273" t="n"/>
      <c r="G1" s="273" t="n"/>
      <c r="H1" s="273" t="n"/>
      <c r="I1" s="273" t="n"/>
      <c r="J1" s="273" t="n"/>
      <c r="K1" s="330" t="n"/>
      <c r="L1" s="330" t="n"/>
      <c r="M1" s="330" t="n"/>
      <c r="N1" s="330" t="n"/>
    </row>
    <row r="2" ht="15.75" customHeight="1" s="332">
      <c r="A2" s="330" t="n"/>
      <c r="B2" s="266" t="n"/>
      <c r="C2" s="269" t="n"/>
      <c r="D2" s="266" t="n"/>
      <c r="E2" s="266" t="n"/>
      <c r="F2" s="273" t="n"/>
      <c r="G2" s="273" t="n"/>
      <c r="H2" s="418" t="inlineStr">
        <is>
          <t>Приложение №5</t>
        </is>
      </c>
      <c r="K2" s="330" t="n"/>
      <c r="L2" s="330" t="n"/>
      <c r="M2" s="330" t="n"/>
      <c r="N2" s="330" t="n"/>
    </row>
    <row r="3" s="332">
      <c r="A3" s="330" t="n"/>
      <c r="B3" s="266" t="n"/>
      <c r="C3" s="269" t="n"/>
      <c r="D3" s="266" t="n"/>
      <c r="E3" s="266" t="n"/>
      <c r="F3" s="273" t="n"/>
      <c r="G3" s="273" t="n"/>
      <c r="H3" s="273" t="n"/>
      <c r="I3" s="273" t="n"/>
      <c r="J3" s="273" t="n"/>
      <c r="K3" s="330" t="n"/>
      <c r="L3" s="330" t="n"/>
      <c r="M3" s="330" t="n"/>
      <c r="N3" s="330" t="n"/>
    </row>
    <row r="4" ht="12.75" customFormat="1" customHeight="1" s="323">
      <c r="A4" s="381" t="inlineStr">
        <is>
          <t>Расчет стоимости СМР и оборудования</t>
        </is>
      </c>
    </row>
    <row r="5" ht="12.75" customFormat="1" customHeight="1" s="323">
      <c r="A5" s="381" t="n"/>
      <c r="B5" s="381" t="n"/>
      <c r="C5" s="267" t="n"/>
      <c r="D5" s="381" t="n"/>
      <c r="E5" s="381" t="n"/>
      <c r="F5" s="283" t="n"/>
      <c r="G5" s="381" t="n"/>
      <c r="H5" s="381" t="n"/>
      <c r="I5" s="381" t="n"/>
      <c r="J5" s="381" t="n"/>
    </row>
    <row r="6" ht="26.45" customFormat="1" customHeight="1" s="323">
      <c r="A6" s="209" t="inlineStr">
        <is>
          <t>Наименование разрабатываемого показателя УНЦ</t>
        </is>
      </c>
      <c r="B6" s="422" t="n"/>
      <c r="C6" s="384" t="n"/>
      <c r="D6" s="422" t="inlineStr">
        <is>
          <t>Регулировочный трансформатор 6-15 кВ, мощность 16 МВА</t>
        </is>
      </c>
    </row>
    <row r="7" ht="12.75" customFormat="1" customHeight="1" s="323">
      <c r="A7" s="384" t="inlineStr">
        <is>
          <t>Единица измерения  — 1 ячейка</t>
        </is>
      </c>
      <c r="I7" s="401" t="n"/>
      <c r="J7" s="401" t="n"/>
    </row>
    <row r="8" ht="13.7" customFormat="1" customHeight="1" s="323">
      <c r="A8" s="384" t="n"/>
      <c r="I8" s="327" t="n"/>
      <c r="J8" s="327" t="n"/>
    </row>
    <row r="9" ht="27" customHeight="1" s="332">
      <c r="A9" s="410" t="inlineStr">
        <is>
          <t>№ пп.</t>
        </is>
      </c>
      <c r="B9" s="410" t="inlineStr">
        <is>
          <t>Код ресурса</t>
        </is>
      </c>
      <c r="C9" s="410" t="inlineStr">
        <is>
          <t>Наименование</t>
        </is>
      </c>
      <c r="D9" s="410" t="inlineStr">
        <is>
          <t>Ед. изм.</t>
        </is>
      </c>
      <c r="E9" s="410" t="inlineStr">
        <is>
          <t>Кол-во единиц по проектным данным</t>
        </is>
      </c>
      <c r="F9" s="410" t="inlineStr">
        <is>
          <t>Сметная стоимость в ценах на 01.01.2000 (руб.)</t>
        </is>
      </c>
      <c r="G9" s="475" t="n"/>
      <c r="H9" s="410" t="inlineStr">
        <is>
          <t>Удельный вес, %</t>
        </is>
      </c>
      <c r="I9" s="410" t="inlineStr">
        <is>
          <t>Сметная стоимость в ценах на 01.01.2023 (руб.)</t>
        </is>
      </c>
      <c r="J9" s="475" t="n"/>
      <c r="K9" s="330" t="n"/>
      <c r="L9" s="330" t="n"/>
      <c r="M9" s="330" t="n"/>
      <c r="N9" s="330" t="n"/>
    </row>
    <row r="10" ht="28.5" customHeight="1" s="332">
      <c r="A10" s="477" t="n"/>
      <c r="B10" s="477" t="n"/>
      <c r="C10" s="477" t="n"/>
      <c r="D10" s="477" t="n"/>
      <c r="E10" s="477" t="n"/>
      <c r="F10" s="410" t="inlineStr">
        <is>
          <t>на ед. изм.</t>
        </is>
      </c>
      <c r="G10" s="410" t="inlineStr">
        <is>
          <t>общая</t>
        </is>
      </c>
      <c r="H10" s="477" t="n"/>
      <c r="I10" s="410" t="inlineStr">
        <is>
          <t>на ед. изм.</t>
        </is>
      </c>
      <c r="J10" s="410" t="inlineStr">
        <is>
          <t>общая</t>
        </is>
      </c>
      <c r="K10" s="330" t="n"/>
      <c r="L10" s="330" t="n"/>
      <c r="M10" s="330" t="n"/>
      <c r="N10" s="330" t="n"/>
    </row>
    <row r="11" s="332">
      <c r="A11" s="410" t="n">
        <v>1</v>
      </c>
      <c r="B11" s="410" t="n">
        <v>2</v>
      </c>
      <c r="C11" s="410" t="n">
        <v>3</v>
      </c>
      <c r="D11" s="410" t="n">
        <v>4</v>
      </c>
      <c r="E11" s="410" t="n">
        <v>5</v>
      </c>
      <c r="F11" s="410" t="n">
        <v>6</v>
      </c>
      <c r="G11" s="410" t="n">
        <v>7</v>
      </c>
      <c r="H11" s="410" t="n">
        <v>8</v>
      </c>
      <c r="I11" s="404" t="n">
        <v>9</v>
      </c>
      <c r="J11" s="404" t="n">
        <v>10</v>
      </c>
      <c r="K11" s="330" t="n"/>
      <c r="L11" s="330" t="n"/>
      <c r="M11" s="330" t="n"/>
      <c r="N11" s="330" t="n"/>
    </row>
    <row r="12">
      <c r="A12" s="410" t="n"/>
      <c r="B12" s="408" t="inlineStr">
        <is>
          <t>Затраты труда рабочих-строителей</t>
        </is>
      </c>
      <c r="C12" s="474" t="n"/>
      <c r="D12" s="474" t="n"/>
      <c r="E12" s="474" t="n"/>
      <c r="F12" s="474" t="n"/>
      <c r="G12" s="474" t="n"/>
      <c r="H12" s="475" t="n"/>
      <c r="I12" s="276" t="n"/>
      <c r="J12" s="276" t="n"/>
    </row>
    <row r="13" ht="25.5" customHeight="1" s="332">
      <c r="A13" s="410" t="n">
        <v>1</v>
      </c>
      <c r="B13" s="207" t="inlineStr">
        <is>
          <t>1-3-6</t>
        </is>
      </c>
      <c r="C13" s="409" t="inlineStr">
        <is>
          <t>Затраты труда рабочих-строителей среднего разряда (3,6)</t>
        </is>
      </c>
      <c r="D13" s="410" t="inlineStr">
        <is>
          <t>чел.-ч.</t>
        </is>
      </c>
      <c r="E13" s="307">
        <f>G13/F13</f>
        <v/>
      </c>
      <c r="F13" s="325" t="n">
        <v>9.18</v>
      </c>
      <c r="G13" s="302">
        <f>Прил.3!H12</f>
        <v/>
      </c>
      <c r="H13" s="315">
        <f>G13/G14</f>
        <v/>
      </c>
      <c r="I13" s="302">
        <f>ФОТр.тек.!E13</f>
        <v/>
      </c>
      <c r="J13" s="302">
        <f>ROUND(I13*E13,2)</f>
        <v/>
      </c>
    </row>
    <row r="14" ht="25.5" customFormat="1" customHeight="1" s="330">
      <c r="A14" s="410" t="n"/>
      <c r="B14" s="410" t="n"/>
      <c r="C14" s="408" t="inlineStr">
        <is>
          <t>Итого по разделу "Затраты труда рабочих-строителей"</t>
        </is>
      </c>
      <c r="D14" s="410" t="inlineStr">
        <is>
          <t>чел.-ч.</t>
        </is>
      </c>
      <c r="E14" s="307">
        <f>SUM(E13:E13)</f>
        <v/>
      </c>
      <c r="F14" s="325" t="n"/>
      <c r="G14" s="302">
        <f>SUM(G13:G13)</f>
        <v/>
      </c>
      <c r="H14" s="413" t="n">
        <v>1</v>
      </c>
      <c r="I14" s="276" t="n"/>
      <c r="J14" s="302">
        <f>SUM(J13:J13)</f>
        <v/>
      </c>
    </row>
    <row r="15" ht="14.25" customFormat="1" customHeight="1" s="330">
      <c r="A15" s="410" t="n"/>
      <c r="B15" s="409" t="inlineStr">
        <is>
          <t>Затраты труда машинистов</t>
        </is>
      </c>
      <c r="C15" s="474" t="n"/>
      <c r="D15" s="474" t="n"/>
      <c r="E15" s="474" t="n"/>
      <c r="F15" s="474" t="n"/>
      <c r="G15" s="474" t="n"/>
      <c r="H15" s="475" t="n"/>
      <c r="I15" s="276" t="n"/>
      <c r="J15" s="276" t="n"/>
    </row>
    <row r="16" ht="14.25" customFormat="1" customHeight="1" s="330">
      <c r="A16" s="410" t="n">
        <v>2</v>
      </c>
      <c r="B16" s="410" t="n">
        <v>2</v>
      </c>
      <c r="C16" s="409" t="inlineStr">
        <is>
          <t>Затраты труда машинистов</t>
        </is>
      </c>
      <c r="D16" s="410" t="inlineStr">
        <is>
          <t>чел.-ч.</t>
        </is>
      </c>
      <c r="E16" s="307">
        <f>Прил.3!F31</f>
        <v/>
      </c>
      <c r="F16" s="325">
        <f>G16/E16</f>
        <v/>
      </c>
      <c r="G16" s="302">
        <f>Прил.3!H30</f>
        <v/>
      </c>
      <c r="H16" s="413" t="n">
        <v>1</v>
      </c>
      <c r="I16" s="302">
        <f>ROUND(F16*Прил.10!D11,2)</f>
        <v/>
      </c>
      <c r="J16" s="302">
        <f>ROUND(I16*E16,2)</f>
        <v/>
      </c>
    </row>
    <row r="17" ht="14.25" customFormat="1" customHeight="1" s="330">
      <c r="A17" s="410" t="n"/>
      <c r="B17" s="408" t="inlineStr">
        <is>
          <t>Машины и механизмы</t>
        </is>
      </c>
      <c r="C17" s="474" t="n"/>
      <c r="D17" s="474" t="n"/>
      <c r="E17" s="474" t="n"/>
      <c r="F17" s="474" t="n"/>
      <c r="G17" s="474" t="n"/>
      <c r="H17" s="475" t="n"/>
      <c r="I17" s="276" t="n"/>
      <c r="J17" s="276" t="n"/>
    </row>
    <row r="18" ht="14.25" customFormat="1" customHeight="1" s="330">
      <c r="A18" s="410" t="n"/>
      <c r="B18" s="403" t="inlineStr">
        <is>
          <t>Основные машины и механизмы</t>
        </is>
      </c>
      <c r="C18" s="479" t="n"/>
      <c r="D18" s="479" t="n"/>
      <c r="E18" s="479" t="n"/>
      <c r="F18" s="479" t="n"/>
      <c r="G18" s="479" t="n"/>
      <c r="H18" s="480" t="n"/>
      <c r="I18" s="275" t="n"/>
      <c r="J18" s="275" t="n"/>
    </row>
    <row r="19" ht="25.5" customFormat="1" customHeight="1" s="330">
      <c r="A19" s="419" t="n">
        <v>3</v>
      </c>
      <c r="B19" s="259" t="inlineStr">
        <is>
          <t>91.10.01-002</t>
        </is>
      </c>
      <c r="C19" s="278" t="inlineStr">
        <is>
          <t>Агрегаты наполнительно-опрессовочные до 300 м3/ч</t>
        </is>
      </c>
      <c r="D19" s="259" t="inlineStr">
        <is>
          <t>маш.-ч.</t>
        </is>
      </c>
      <c r="E19" s="279" t="n">
        <v>72.06849897767999</v>
      </c>
      <c r="F19" s="260" t="n">
        <v>287.99</v>
      </c>
      <c r="G19" s="412">
        <f>ROUND(E19*F19,2)</f>
        <v/>
      </c>
      <c r="H19" s="315">
        <f>G19/$G$62</f>
        <v/>
      </c>
      <c r="I19" s="261">
        <f>ROUND(F19*Прил.10!$D$12,2)</f>
        <v/>
      </c>
      <c r="J19" s="261">
        <f>ROUND(I19*E19,2)</f>
        <v/>
      </c>
    </row>
    <row r="20" ht="25.5" customFormat="1" customHeight="1" s="330">
      <c r="A20" s="419" t="n">
        <v>4</v>
      </c>
      <c r="B20" s="259" t="inlineStr">
        <is>
          <t>91.14.03-002</t>
        </is>
      </c>
      <c r="C20" s="278" t="inlineStr">
        <is>
          <t>Автомобили-самосвалы, грузоподъемность до 10 т</t>
        </is>
      </c>
      <c r="D20" s="259" t="inlineStr">
        <is>
          <t>маш.-ч.</t>
        </is>
      </c>
      <c r="E20" s="279" t="n">
        <v>150.07262163687</v>
      </c>
      <c r="F20" s="260" t="n">
        <v>87.48999999999999</v>
      </c>
      <c r="G20" s="412">
        <f>ROUND(E20*F20,2)</f>
        <v/>
      </c>
      <c r="H20" s="315">
        <f>G20/$G$62</f>
        <v/>
      </c>
      <c r="I20" s="261">
        <f>ROUND(F20*Прил.10!$D$12,2)</f>
        <v/>
      </c>
      <c r="J20" s="261">
        <f>ROUND(I20*E20,2)</f>
        <v/>
      </c>
      <c r="L20" s="26" t="n"/>
    </row>
    <row r="21" ht="25.5" customFormat="1" customHeight="1" s="330">
      <c r="A21" s="419" t="n">
        <v>5</v>
      </c>
      <c r="B21" s="259" t="inlineStr">
        <is>
          <t>91.05.05-015</t>
        </is>
      </c>
      <c r="C21" s="278" t="inlineStr">
        <is>
          <t>Краны на автомобильном ходу, грузоподъемность 16 т</t>
        </is>
      </c>
      <c r="D21" s="259" t="inlineStr">
        <is>
          <t>маш.-ч.</t>
        </is>
      </c>
      <c r="E21" s="279" t="n">
        <v>60.822877672044</v>
      </c>
      <c r="F21" s="260" t="n">
        <v>115.4</v>
      </c>
      <c r="G21" s="412">
        <f>ROUND(E21*F21,2)</f>
        <v/>
      </c>
      <c r="H21" s="315">
        <f>G21/$G$62</f>
        <v/>
      </c>
      <c r="I21" s="261">
        <f>ROUND(F21*Прил.10!$D$12,2)</f>
        <v/>
      </c>
      <c r="J21" s="261">
        <f>ROUND(I21*E21,2)</f>
        <v/>
      </c>
    </row>
    <row r="22" ht="25.5" customFormat="1" customHeight="1" s="330">
      <c r="A22" s="419" t="n">
        <v>6</v>
      </c>
      <c r="B22" s="259" t="inlineStr">
        <is>
          <t>91.05.06-012</t>
        </is>
      </c>
      <c r="C22" s="278" t="inlineStr">
        <is>
          <t>Краны на гусеничном ходу, грузоподъемность до 16 т</t>
        </is>
      </c>
      <c r="D22" s="259" t="inlineStr">
        <is>
          <t>маш.-ч.</t>
        </is>
      </c>
      <c r="E22" s="279" t="n">
        <v>63.959552884974</v>
      </c>
      <c r="F22" s="260" t="n">
        <v>96.89</v>
      </c>
      <c r="G22" s="412">
        <f>ROUND(E22*F22,2)</f>
        <v/>
      </c>
      <c r="H22" s="315">
        <f>G22/$G$62</f>
        <v/>
      </c>
      <c r="I22" s="261">
        <f>ROUND(F22*Прил.10!$D$12,2)</f>
        <v/>
      </c>
      <c r="J22" s="261">
        <f>ROUND(I22*E22,2)</f>
        <v/>
      </c>
    </row>
    <row r="23" ht="25.5" customFormat="1" customHeight="1" s="330">
      <c r="A23" s="419" t="n">
        <v>7</v>
      </c>
      <c r="B23" s="259" t="inlineStr">
        <is>
          <t>91.06.06-042</t>
        </is>
      </c>
      <c r="C23" s="278" t="inlineStr">
        <is>
          <t>Подъемники гидравлические, высота подъема 10 м</t>
        </is>
      </c>
      <c r="D23" s="259" t="inlineStr">
        <is>
          <t>маш.-ч.</t>
        </is>
      </c>
      <c r="E23" s="279" t="n">
        <v>159.59441868163</v>
      </c>
      <c r="F23" s="260" t="n">
        <v>29.6</v>
      </c>
      <c r="G23" s="412">
        <f>ROUND(E23*F23,2)</f>
        <v/>
      </c>
      <c r="H23" s="315">
        <f>G23/$G$62</f>
        <v/>
      </c>
      <c r="I23" s="261">
        <f>ROUND(F23*Прил.10!$D$12,2)</f>
        <v/>
      </c>
      <c r="J23" s="261">
        <f>ROUND(I23*E23,2)</f>
        <v/>
      </c>
    </row>
    <row r="24" ht="25.5" customFormat="1" customHeight="1" s="330">
      <c r="A24" s="419" t="n">
        <v>8</v>
      </c>
      <c r="B24" s="259" t="inlineStr">
        <is>
          <t>91.01.05-086</t>
        </is>
      </c>
      <c r="C24" s="278" t="inlineStr">
        <is>
          <t>Экскаваторы одноковшовые дизельные на гусеничном ходу, емкость ковша 0,65 м3</t>
        </is>
      </c>
      <c r="D24" s="259" t="inlineStr">
        <is>
          <t>маш.-ч.</t>
        </is>
      </c>
      <c r="E24" s="279" t="n">
        <v>27.6025370112</v>
      </c>
      <c r="F24" s="260" t="n">
        <v>115.27</v>
      </c>
      <c r="G24" s="412">
        <f>ROUND(E24*F24,2)</f>
        <v/>
      </c>
      <c r="H24" s="315">
        <f>G24/$G$62</f>
        <v/>
      </c>
      <c r="I24" s="302">
        <f>ROUND(F24*Прил.10!$D$12,2)</f>
        <v/>
      </c>
      <c r="J24" s="261">
        <f>ROUND(I24*E24,2)</f>
        <v/>
      </c>
    </row>
    <row r="25" ht="25.5" customFormat="1" customHeight="1" s="330">
      <c r="A25" s="419" t="n">
        <v>9</v>
      </c>
      <c r="B25" s="259" t="inlineStr">
        <is>
          <t>91.14.02-001</t>
        </is>
      </c>
      <c r="C25" s="278" t="inlineStr">
        <is>
          <t>Автомобили бортовые, грузоподъемность до 5 т</t>
        </is>
      </c>
      <c r="D25" s="259" t="inlineStr">
        <is>
          <t>маш.-ч.</t>
        </is>
      </c>
      <c r="E25" s="279" t="n">
        <v>38.100080181168</v>
      </c>
      <c r="F25" s="260" t="n">
        <v>65.70999999999999</v>
      </c>
      <c r="G25" s="412">
        <f>ROUND(E25*F25,2)</f>
        <v/>
      </c>
      <c r="H25" s="315">
        <f>G25/$G$62</f>
        <v/>
      </c>
      <c r="I25" s="302">
        <f>ROUND(F25*Прил.10!$D$12,2)</f>
        <v/>
      </c>
      <c r="J25" s="261">
        <f>ROUND(I25*E25,2)</f>
        <v/>
      </c>
    </row>
    <row r="26" ht="14.25" customFormat="1" customHeight="1" s="330">
      <c r="A26" s="421" t="n"/>
      <c r="B26" s="421" t="n"/>
      <c r="C26" s="255" t="inlineStr">
        <is>
          <t>Итого основные машины и механизмы</t>
        </is>
      </c>
      <c r="D26" s="421" t="n"/>
      <c r="E26" s="256" t="n"/>
      <c r="F26" s="287" t="n"/>
      <c r="G26" s="292">
        <f>SUM(G19:G25)</f>
        <v/>
      </c>
      <c r="H26" s="196">
        <f>G26/G62</f>
        <v/>
      </c>
      <c r="I26" s="197" t="n"/>
      <c r="J26" s="292">
        <f>SUM(J19:J25)</f>
        <v/>
      </c>
    </row>
    <row r="27" hidden="1" outlineLevel="1" ht="25.5" customFormat="1" customHeight="1" s="330">
      <c r="A27" s="410" t="n">
        <v>10</v>
      </c>
      <c r="B27" s="259" t="inlineStr">
        <is>
          <t>91.06.03-058</t>
        </is>
      </c>
      <c r="C27" s="278" t="inlineStr">
        <is>
          <t>Лебедки электрические тяговым усилием 156,96 кН (16 т)</t>
        </is>
      </c>
      <c r="D27" s="259" t="inlineStr">
        <is>
          <t>маш.-ч.</t>
        </is>
      </c>
      <c r="E27" s="279" t="n">
        <v>18.762824533363</v>
      </c>
      <c r="F27" s="260" t="n">
        <v>131.44</v>
      </c>
      <c r="G27" s="302">
        <f>ROUND(E27*F27,2)</f>
        <v/>
      </c>
      <c r="H27" s="315">
        <f>G27/$G$62</f>
        <v/>
      </c>
      <c r="I27" s="302">
        <f>ROUND(F27*Прил.10!$D$12,2)</f>
        <v/>
      </c>
      <c r="J27" s="302">
        <f>ROUND(I27*E27,2)</f>
        <v/>
      </c>
    </row>
    <row r="28" hidden="1" outlineLevel="1" ht="51" customFormat="1" customHeight="1" s="330">
      <c r="A28" s="410" t="n">
        <v>11</v>
      </c>
      <c r="B28" s="259" t="inlineStr">
        <is>
          <t>91.18.01-007</t>
        </is>
      </c>
      <c r="C28" s="2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59" t="inlineStr">
        <is>
          <t>маш.-ч.</t>
        </is>
      </c>
      <c r="E28" s="279" t="n">
        <v>11.158541231598</v>
      </c>
      <c r="F28" s="260" t="n">
        <v>90</v>
      </c>
      <c r="G28" s="302">
        <f>ROUND(E28*F28,2)</f>
        <v/>
      </c>
      <c r="H28" s="315">
        <f>G28/$G$62</f>
        <v/>
      </c>
      <c r="I28" s="302">
        <f>ROUND(F28*Прил.10!$D$12,2)</f>
        <v/>
      </c>
      <c r="J28" s="302">
        <f>ROUND(I28*E28,2)</f>
        <v/>
      </c>
    </row>
    <row r="29" hidden="1" outlineLevel="1" ht="14.25" customFormat="1" customHeight="1" s="330">
      <c r="A29" s="410" t="n">
        <v>12</v>
      </c>
      <c r="B29" s="259" t="inlineStr">
        <is>
          <t>91.06.05-011</t>
        </is>
      </c>
      <c r="C29" s="278" t="inlineStr">
        <is>
          <t>Погрузчики, грузоподъемность 5 т</t>
        </is>
      </c>
      <c r="D29" s="259" t="inlineStr">
        <is>
          <t>маш.-ч.</t>
        </is>
      </c>
      <c r="E29" s="279" t="n">
        <v>9.198060258136501</v>
      </c>
      <c r="F29" s="260" t="n">
        <v>89.98999999999999</v>
      </c>
      <c r="G29" s="302">
        <f>ROUND(E29*F29,2)</f>
        <v/>
      </c>
      <c r="H29" s="315">
        <f>G29/$G$62</f>
        <v/>
      </c>
      <c r="I29" s="302">
        <f>ROUND(F29*Прил.10!$D$12,2)</f>
        <v/>
      </c>
      <c r="J29" s="302">
        <f>ROUND(I29*E29,2)</f>
        <v/>
      </c>
    </row>
    <row r="30" hidden="1" outlineLevel="1" ht="14.25" customFormat="1" customHeight="1" s="330">
      <c r="A30" s="410" t="n">
        <v>13</v>
      </c>
      <c r="B30" s="259" t="inlineStr">
        <is>
          <t>91.13.01-038</t>
        </is>
      </c>
      <c r="C30" s="278" t="inlineStr">
        <is>
          <t>Машины поливомоечные 6000 л</t>
        </is>
      </c>
      <c r="D30" s="259" t="inlineStr">
        <is>
          <t>маш.-ч.</t>
        </is>
      </c>
      <c r="E30" s="279" t="n">
        <v>5.2238879517798</v>
      </c>
      <c r="F30" s="260" t="n">
        <v>110</v>
      </c>
      <c r="G30" s="302">
        <f>ROUND(E30*F30,2)</f>
        <v/>
      </c>
      <c r="H30" s="315">
        <f>G30/$G$62</f>
        <v/>
      </c>
      <c r="I30" s="302">
        <f>ROUND(F30*Прил.10!$D$12,2)</f>
        <v/>
      </c>
      <c r="J30" s="302">
        <f>ROUND(I30*E30,2)</f>
        <v/>
      </c>
    </row>
    <row r="31" hidden="1" outlineLevel="1" ht="25.5" customFormat="1" customHeight="1" s="330">
      <c r="A31" s="410" t="n">
        <v>14</v>
      </c>
      <c r="B31" s="259" t="inlineStr">
        <is>
          <t>91.04.01-031</t>
        </is>
      </c>
      <c r="C31" s="278" t="inlineStr">
        <is>
          <t>Машины бурильно-крановые на автомобиле, глубина бурения 3,5 м</t>
        </is>
      </c>
      <c r="D31" s="259" t="inlineStr">
        <is>
          <t>маш.-ч.</t>
        </is>
      </c>
      <c r="E31" s="279" t="n">
        <v>3.6659619468</v>
      </c>
      <c r="F31" s="260" t="n">
        <v>138.54</v>
      </c>
      <c r="G31" s="302">
        <f>ROUND(E31*F31,2)</f>
        <v/>
      </c>
      <c r="H31" s="315">
        <f>G31/$G$62</f>
        <v/>
      </c>
      <c r="I31" s="302">
        <f>ROUND(F31*Прил.10!$D$12,2)</f>
        <v/>
      </c>
      <c r="J31" s="302">
        <f>ROUND(I31*E31,2)</f>
        <v/>
      </c>
    </row>
    <row r="32" hidden="1" outlineLevel="1" ht="25.5" customFormat="1" customHeight="1" s="330">
      <c r="A32" s="410" t="n">
        <v>15</v>
      </c>
      <c r="B32" s="259" t="inlineStr">
        <is>
          <t>91.17.04-161</t>
        </is>
      </c>
      <c r="C32" s="278" t="inlineStr">
        <is>
          <t>Полуавтоматы сварочные номинальным сварочным током 40-500 А</t>
        </is>
      </c>
      <c r="D32" s="259" t="inlineStr">
        <is>
          <t>маш.-ч.</t>
        </is>
      </c>
      <c r="E32" s="279" t="n">
        <v>23.7748414491</v>
      </c>
      <c r="F32" s="260" t="n">
        <v>16.44</v>
      </c>
      <c r="G32" s="302">
        <f>ROUND(E32*F32,2)</f>
        <v/>
      </c>
      <c r="H32" s="315">
        <f>G32/$G$62</f>
        <v/>
      </c>
      <c r="I32" s="302">
        <f>ROUND(F32*Прил.10!$D$12,2)</f>
        <v/>
      </c>
      <c r="J32" s="302">
        <f>ROUND(I32*E32,2)</f>
        <v/>
      </c>
    </row>
    <row r="33" hidden="1" outlineLevel="1" ht="14.25" customFormat="1" customHeight="1" s="330">
      <c r="A33" s="410" t="n">
        <v>16</v>
      </c>
      <c r="B33" s="259" t="inlineStr">
        <is>
          <t>91.05.01-017</t>
        </is>
      </c>
      <c r="C33" s="278" t="inlineStr">
        <is>
          <t>Краны башенные, грузоподъемность 8 т</t>
        </is>
      </c>
      <c r="D33" s="259" t="inlineStr">
        <is>
          <t>маш.-ч.</t>
        </is>
      </c>
      <c r="E33" s="279" t="n">
        <v>4.4662942727674</v>
      </c>
      <c r="F33" s="260" t="n">
        <v>86.40000000000001</v>
      </c>
      <c r="G33" s="262">
        <f>ROUND(E33*F33,2)</f>
        <v/>
      </c>
      <c r="H33" s="294">
        <f>G33/$G$62</f>
        <v/>
      </c>
      <c r="I33" s="262">
        <f>ROUND(F33*Прил.10!$D$12,2)</f>
        <v/>
      </c>
      <c r="J33" s="262">
        <f>ROUND(I33*E33,2)</f>
        <v/>
      </c>
    </row>
    <row r="34" hidden="1" outlineLevel="1" ht="25.5" customFormat="1" customHeight="1" s="330">
      <c r="A34" s="410" t="n">
        <v>17</v>
      </c>
      <c r="B34" s="259" t="inlineStr">
        <is>
          <t>91.21.19-016</t>
        </is>
      </c>
      <c r="C34" s="278" t="inlineStr">
        <is>
          <t>Станки трубогибочные для труб диаметром до 1000 мм</t>
        </is>
      </c>
      <c r="D34" s="259" t="inlineStr">
        <is>
          <t>маш.-ч.</t>
        </is>
      </c>
      <c r="E34" s="279" t="n">
        <v>1.8868921785</v>
      </c>
      <c r="F34" s="260" t="n">
        <v>151.4</v>
      </c>
      <c r="G34" s="262">
        <f>ROUND(E34*F34,2)</f>
        <v/>
      </c>
      <c r="H34" s="294">
        <f>G34/$G$62</f>
        <v/>
      </c>
      <c r="I34" s="262">
        <f>ROUND(F34*Прил.10!$D$12,2)</f>
        <v/>
      </c>
      <c r="J34" s="262">
        <f>ROUND(I34*E34,2)</f>
        <v/>
      </c>
    </row>
    <row r="35" hidden="1" outlineLevel="1" ht="38.25" customFormat="1" customHeight="1" s="330">
      <c r="A35" s="410" t="n">
        <v>18</v>
      </c>
      <c r="B35" s="259" t="inlineStr">
        <is>
          <t>91.06.05-057</t>
        </is>
      </c>
      <c r="C35" s="278" t="inlineStr">
        <is>
          <t>Погрузчики одноковшовые универсальные фронтальные пневмоколесные, грузоподъемность 3 т</t>
        </is>
      </c>
      <c r="D35" s="259" t="inlineStr">
        <is>
          <t>маш.-ч.</t>
        </is>
      </c>
      <c r="E35" s="279" t="n">
        <v>2.596363637616</v>
      </c>
      <c r="F35" s="260" t="n">
        <v>90.43000000000001</v>
      </c>
      <c r="G35" s="262">
        <f>ROUND(E35*F35,2)</f>
        <v/>
      </c>
      <c r="H35" s="294">
        <f>G35/$G$62</f>
        <v/>
      </c>
      <c r="I35" s="262">
        <f>ROUND(F35*Прил.10!$D$12,2)</f>
        <v/>
      </c>
      <c r="J35" s="262">
        <f>ROUND(I35*E35,2)</f>
        <v/>
      </c>
    </row>
    <row r="36" hidden="1" outlineLevel="1" ht="14.25" customFormat="1" customHeight="1" s="330">
      <c r="A36" s="410" t="n">
        <v>19</v>
      </c>
      <c r="B36" s="259" t="inlineStr">
        <is>
          <t>91.08.11-011</t>
        </is>
      </c>
      <c r="C36" s="278" t="inlineStr">
        <is>
          <t>Заливщики швов на базе автомобиля</t>
        </is>
      </c>
      <c r="D36" s="259" t="inlineStr">
        <is>
          <t>маш.-ч.</t>
        </is>
      </c>
      <c r="E36" s="279" t="n">
        <v>1.290845582018</v>
      </c>
      <c r="F36" s="260" t="n">
        <v>175.25</v>
      </c>
      <c r="G36" s="262">
        <f>ROUND(E36*F36,2)</f>
        <v/>
      </c>
      <c r="H36" s="294">
        <f>G36/$G$62</f>
        <v/>
      </c>
      <c r="I36" s="262">
        <f>ROUND(F36*Прил.10!$D$12,2)</f>
        <v/>
      </c>
      <c r="J36" s="262">
        <f>ROUND(I36*E36,2)</f>
        <v/>
      </c>
    </row>
    <row r="37" hidden="1" outlineLevel="1" ht="25.5" customFormat="1" customHeight="1" s="330">
      <c r="A37" s="410" t="n">
        <v>20</v>
      </c>
      <c r="B37" s="259" t="inlineStr">
        <is>
          <t>91.17.04-233</t>
        </is>
      </c>
      <c r="C37" s="278" t="inlineStr">
        <is>
          <t>Установки для сварки ручной дуговой (постоянного тока)</t>
        </is>
      </c>
      <c r="D37" s="259" t="inlineStr">
        <is>
          <t>маш.-ч.</t>
        </is>
      </c>
      <c r="E37" s="279" t="n">
        <v>27.746457825223</v>
      </c>
      <c r="F37" s="260" t="n">
        <v>8.1</v>
      </c>
      <c r="G37" s="262">
        <f>ROUND(E37*F37,2)</f>
        <v/>
      </c>
      <c r="H37" s="294">
        <f>G37/$G$62</f>
        <v/>
      </c>
      <c r="I37" s="262">
        <f>ROUND(F37*Прил.10!$D$12,2)</f>
        <v/>
      </c>
      <c r="J37" s="262">
        <f>ROUND(I37*E37,2)</f>
        <v/>
      </c>
    </row>
    <row r="38" hidden="1" outlineLevel="1" ht="38.25" customFormat="1" customHeight="1" s="330">
      <c r="A38" s="410" t="n">
        <v>21</v>
      </c>
      <c r="B38" s="259" t="inlineStr">
        <is>
          <t>91.21.01-012</t>
        </is>
      </c>
      <c r="C38" s="278" t="inlineStr">
        <is>
          <t>Агрегаты окрасочные высокого давления для окраски поверхностей конструкций, мощность 1 кВт</t>
        </is>
      </c>
      <c r="D38" s="259" t="inlineStr">
        <is>
          <t>маш.-ч.</t>
        </is>
      </c>
      <c r="E38" s="279" t="n">
        <v>30.173427604406</v>
      </c>
      <c r="F38" s="260" t="n">
        <v>6.82</v>
      </c>
      <c r="G38" s="262">
        <f>ROUND(E38*F38,2)</f>
        <v/>
      </c>
      <c r="H38" s="294">
        <f>G38/$G$62</f>
        <v/>
      </c>
      <c r="I38" s="262">
        <f>ROUND(F38*Прил.10!$D$12,2)</f>
        <v/>
      </c>
      <c r="J38" s="262">
        <f>ROUND(I38*E38,2)</f>
        <v/>
      </c>
    </row>
    <row r="39" hidden="1" outlineLevel="1" ht="25.5" customFormat="1" customHeight="1" s="330">
      <c r="A39" s="410" t="n">
        <v>22</v>
      </c>
      <c r="B39" s="259" t="inlineStr">
        <is>
          <t>91.06.01-003</t>
        </is>
      </c>
      <c r="C39" s="278" t="inlineStr">
        <is>
          <t>Домкраты гидравлические, грузоподъемность 63-100 т</t>
        </is>
      </c>
      <c r="D39" s="259" t="inlineStr">
        <is>
          <t>маш.-ч.</t>
        </is>
      </c>
      <c r="E39" s="279" t="n">
        <v>169.84509521935</v>
      </c>
      <c r="F39" s="260" t="n">
        <v>0.9</v>
      </c>
      <c r="G39" s="262">
        <f>ROUND(E39*F39,2)</f>
        <v/>
      </c>
      <c r="H39" s="294">
        <f>G39/$G$62</f>
        <v/>
      </c>
      <c r="I39" s="262">
        <f>ROUND(F39*Прил.10!$D$12,2)</f>
        <v/>
      </c>
      <c r="J39" s="262">
        <f>ROUND(I39*E39,2)</f>
        <v/>
      </c>
    </row>
    <row r="40" hidden="1" outlineLevel="1" ht="38.25" customFormat="1" customHeight="1" s="330">
      <c r="A40" s="410" t="n">
        <v>23</v>
      </c>
      <c r="B40" s="259" t="inlineStr">
        <is>
          <t>91.18.01-508</t>
        </is>
      </c>
      <c r="C40" s="278" t="inlineStr">
        <is>
          <t>Компрессоры передвижные с электродвигателем, производительность до 5,0 м3/мин</t>
        </is>
      </c>
      <c r="D40" s="259" t="inlineStr">
        <is>
          <t>маш.-ч.</t>
        </is>
      </c>
      <c r="E40" s="279" t="n">
        <v>2.0822124745773</v>
      </c>
      <c r="F40" s="260" t="n">
        <v>48.81</v>
      </c>
      <c r="G40" s="262">
        <f>ROUND(E40*F40,2)</f>
        <v/>
      </c>
      <c r="H40" s="294">
        <f>G40/$G$62</f>
        <v/>
      </c>
      <c r="I40" s="262">
        <f>ROUND(F40*Прил.10!$D$12,2)</f>
        <v/>
      </c>
      <c r="J40" s="262">
        <f>ROUND(I40*E40,2)</f>
        <v/>
      </c>
    </row>
    <row r="41" hidden="1" outlineLevel="1" ht="25.5" customFormat="1" customHeight="1" s="330">
      <c r="A41" s="410" t="n">
        <v>24</v>
      </c>
      <c r="B41" s="259" t="inlineStr">
        <is>
          <t>91.06.03-061</t>
        </is>
      </c>
      <c r="C41" s="278" t="inlineStr">
        <is>
          <t>Лебедки электрические тяговым усилием до 12,26 кН (1,25 т)</t>
        </is>
      </c>
      <c r="D41" s="259" t="inlineStr">
        <is>
          <t>маш.-ч.</t>
        </is>
      </c>
      <c r="E41" s="279" t="n">
        <v>30.107251600146</v>
      </c>
      <c r="F41" s="260" t="n">
        <v>3.28</v>
      </c>
      <c r="G41" s="262">
        <f>ROUND(E41*F41,2)</f>
        <v/>
      </c>
      <c r="H41" s="294">
        <f>G41/$G$62</f>
        <v/>
      </c>
      <c r="I41" s="262">
        <f>ROUND(F41*Прил.10!$D$12,2)</f>
        <v/>
      </c>
      <c r="J41" s="262">
        <f>ROUND(I41*E41,2)</f>
        <v/>
      </c>
    </row>
    <row r="42" hidden="1" outlineLevel="1" ht="25.5" customFormat="1" customHeight="1" s="330">
      <c r="A42" s="410" t="n">
        <v>25</v>
      </c>
      <c r="B42" s="259" t="inlineStr">
        <is>
          <t>91.08.03-030</t>
        </is>
      </c>
      <c r="C42" s="278" t="inlineStr">
        <is>
          <t>Катки самоходные пневмоколесные статические, масса 30 т</t>
        </is>
      </c>
      <c r="D42" s="259" t="inlineStr">
        <is>
          <t>маш.-ч.</t>
        </is>
      </c>
      <c r="E42" s="279" t="n">
        <v>0.2671839324756</v>
      </c>
      <c r="F42" s="260" t="n">
        <v>364.06</v>
      </c>
      <c r="G42" s="262">
        <f>ROUND(E42*F42,2)</f>
        <v/>
      </c>
      <c r="H42" s="294">
        <f>G42/$G$62</f>
        <v/>
      </c>
      <c r="I42" s="262">
        <f>ROUND(F42*Прил.10!$D$12,2)</f>
        <v/>
      </c>
      <c r="J42" s="262">
        <f>ROUND(I42*E42,2)</f>
        <v/>
      </c>
    </row>
    <row r="43" hidden="1" outlineLevel="1" ht="25.5" customFormat="1" customHeight="1" s="330">
      <c r="A43" s="410" t="n">
        <v>26</v>
      </c>
      <c r="B43" s="259" t="inlineStr">
        <is>
          <t>91.08.09-024</t>
        </is>
      </c>
      <c r="C43" s="278" t="inlineStr">
        <is>
          <t>Трамбовки пневматические при работе от стационарного компрессора</t>
        </is>
      </c>
      <c r="D43" s="259" t="inlineStr">
        <is>
          <t>маш.-ч.</t>
        </is>
      </c>
      <c r="E43" s="279" t="n">
        <v>13.352727279168</v>
      </c>
      <c r="F43" s="260" t="n">
        <v>4.92</v>
      </c>
      <c r="G43" s="262">
        <f>ROUND(E43*F43,2)</f>
        <v/>
      </c>
      <c r="H43" s="294">
        <f>G43/$G$62</f>
        <v/>
      </c>
      <c r="I43" s="262">
        <f>ROUND(F43*Прил.10!$D$12,2)</f>
        <v/>
      </c>
      <c r="J43" s="262">
        <f>ROUND(I43*E43,2)</f>
        <v/>
      </c>
    </row>
    <row r="44" hidden="1" outlineLevel="1" ht="25.5" customFormat="1" customHeight="1" s="330">
      <c r="A44" s="410" t="n">
        <v>27</v>
      </c>
      <c r="B44" s="259" t="inlineStr">
        <is>
          <t>91.10.05-001</t>
        </is>
      </c>
      <c r="C44" s="278" t="inlineStr">
        <is>
          <t>Трубоукладчики для труб диаметром 800-1000 мм, грузоподъемность 35 т</t>
        </is>
      </c>
      <c r="D44" s="259" t="inlineStr">
        <is>
          <t>маш.-ч.</t>
        </is>
      </c>
      <c r="E44" s="279" t="n">
        <v>0.153646934535</v>
      </c>
      <c r="F44" s="260" t="n">
        <v>175.33</v>
      </c>
      <c r="G44" s="262">
        <f>ROUND(E44*F44,2)</f>
        <v/>
      </c>
      <c r="H44" s="294">
        <f>G44/$G$62</f>
        <v/>
      </c>
      <c r="I44" s="262">
        <f>ROUND(F44*Прил.10!$D$12,2)</f>
        <v/>
      </c>
      <c r="J44" s="262">
        <f>ROUND(I44*E44,2)</f>
        <v/>
      </c>
    </row>
    <row r="45" hidden="1" outlineLevel="1" ht="25.5" customFormat="1" customHeight="1" s="330">
      <c r="A45" s="410" t="n">
        <v>28</v>
      </c>
      <c r="B45" s="259" t="inlineStr">
        <is>
          <t>91.08.09-023</t>
        </is>
      </c>
      <c r="C45" s="278" t="inlineStr">
        <is>
          <t>Трамбовки пневматические при работе от передвижных компрессорных станций</t>
        </is>
      </c>
      <c r="D45" s="259" t="inlineStr">
        <is>
          <t>маш.-ч.</t>
        </is>
      </c>
      <c r="E45" s="279" t="n">
        <v>46.801557105027</v>
      </c>
      <c r="F45" s="260" t="n">
        <v>0.55</v>
      </c>
      <c r="G45" s="262">
        <f>ROUND(E45*F45,2)</f>
        <v/>
      </c>
      <c r="H45" s="294">
        <f>G45/$G$62</f>
        <v/>
      </c>
      <c r="I45" s="262">
        <f>ROUND(F45*Прил.10!$D$12,2)</f>
        <v/>
      </c>
      <c r="J45" s="262">
        <f>ROUND(I45*E45,2)</f>
        <v/>
      </c>
    </row>
    <row r="46" hidden="1" outlineLevel="1" ht="38.25" customFormat="1" customHeight="1" s="330">
      <c r="A46" s="410" t="n">
        <v>29</v>
      </c>
      <c r="B46" s="259" t="inlineStr">
        <is>
          <t>91.17.04-036</t>
        </is>
      </c>
      <c r="C46" s="278" t="inlineStr">
        <is>
          <t>Агрегаты сварочные передвижные с дизельным двигателем, номинальный сварочный ток 250-400 А</t>
        </is>
      </c>
      <c r="D46" s="259" t="inlineStr">
        <is>
          <t>маш.-ч.</t>
        </is>
      </c>
      <c r="E46" s="279" t="n">
        <v>1.2508801274533</v>
      </c>
      <c r="F46" s="260" t="n">
        <v>14</v>
      </c>
      <c r="G46" s="262">
        <f>ROUND(E46*F46,2)</f>
        <v/>
      </c>
      <c r="H46" s="294">
        <f>G46/$G$62</f>
        <v/>
      </c>
      <c r="I46" s="262">
        <f>ROUND(F46*Прил.10!$D$12,2)</f>
        <v/>
      </c>
      <c r="J46" s="262">
        <f>ROUND(I46*E46,2)</f>
        <v/>
      </c>
    </row>
    <row r="47" hidden="1" outlineLevel="1" ht="25.5" customFormat="1" customHeight="1" s="330">
      <c r="A47" s="410" t="n">
        <v>30</v>
      </c>
      <c r="B47" s="259" t="inlineStr">
        <is>
          <t>91.05.06-007</t>
        </is>
      </c>
      <c r="C47" s="278" t="inlineStr">
        <is>
          <t>Краны на гусеничном ходу, грузоподъемность 25 т</t>
        </is>
      </c>
      <c r="D47" s="259" t="inlineStr">
        <is>
          <t>маш.-ч.</t>
        </is>
      </c>
      <c r="E47" s="279" t="n">
        <v>0.14201505292262</v>
      </c>
      <c r="F47" s="260" t="n">
        <v>120.03</v>
      </c>
      <c r="G47" s="262">
        <f>ROUND(E47*F47,2)</f>
        <v/>
      </c>
      <c r="H47" s="294">
        <f>G47/$G$62</f>
        <v/>
      </c>
      <c r="I47" s="262">
        <f>ROUND(F47*Прил.10!$D$12,2)</f>
        <v/>
      </c>
      <c r="J47" s="262">
        <f>ROUND(I47*E47,2)</f>
        <v/>
      </c>
    </row>
    <row r="48" hidden="1" outlineLevel="1" ht="25.5" customFormat="1" customHeight="1" s="330">
      <c r="A48" s="410" t="n">
        <v>31</v>
      </c>
      <c r="B48" s="259" t="inlineStr">
        <is>
          <t>91.05.07-002</t>
        </is>
      </c>
      <c r="C48" s="278" t="inlineStr">
        <is>
          <t>Краны на железнодорожном ходу, грузоподъемность 16 т</t>
        </is>
      </c>
      <c r="D48" s="259" t="inlineStr">
        <is>
          <t>маш.-ч.</t>
        </is>
      </c>
      <c r="E48" s="279" t="n">
        <v>0.05366321355654</v>
      </c>
      <c r="F48" s="260" t="n">
        <v>187.06</v>
      </c>
      <c r="G48" s="262">
        <f>ROUND(E48*F48,2)</f>
        <v/>
      </c>
      <c r="H48" s="294">
        <f>G48/$G$62</f>
        <v/>
      </c>
      <c r="I48" s="262">
        <f>ROUND(F48*Прил.10!$D$12,2)</f>
        <v/>
      </c>
      <c r="J48" s="262">
        <f>ROUND(I48*E48,2)</f>
        <v/>
      </c>
    </row>
    <row r="49" hidden="1" outlineLevel="1" ht="25.5" customFormat="1" customHeight="1" s="330">
      <c r="A49" s="410" t="n">
        <v>32</v>
      </c>
      <c r="B49" s="259" t="inlineStr">
        <is>
          <t>91.01.02-004</t>
        </is>
      </c>
      <c r="C49" s="278" t="inlineStr">
        <is>
          <t>Автогрейдеры среднего типа, мощность 99 кВт (135 л.с.)</t>
        </is>
      </c>
      <c r="D49" s="259" t="inlineStr">
        <is>
          <t>маш.-ч.</t>
        </is>
      </c>
      <c r="E49" s="279" t="n">
        <v>0.0667959831189</v>
      </c>
      <c r="F49" s="260" t="n">
        <v>123</v>
      </c>
      <c r="G49" s="262">
        <f>ROUND(E49*F49,2)</f>
        <v/>
      </c>
      <c r="H49" s="294">
        <f>G49/$G$62</f>
        <v/>
      </c>
      <c r="I49" s="262">
        <f>ROUND(F49*Прил.10!$D$12,2)</f>
        <v/>
      </c>
      <c r="J49" s="262">
        <f>ROUND(I49*E49,2)</f>
        <v/>
      </c>
    </row>
    <row r="50" hidden="1" outlineLevel="1" ht="25.5" customFormat="1" customHeight="1" s="330">
      <c r="A50" s="410" t="n">
        <v>33</v>
      </c>
      <c r="B50" s="259" t="inlineStr">
        <is>
          <t>91.09.12-103</t>
        </is>
      </c>
      <c r="C50" s="278" t="inlineStr">
        <is>
          <t>Станки сверлильно-шлифовальные (сверлошлифовалки)</t>
        </is>
      </c>
      <c r="D50" s="259" t="inlineStr">
        <is>
          <t>маш.-ч.</t>
        </is>
      </c>
      <c r="E50" s="279" t="n">
        <v>1.0576408038928</v>
      </c>
      <c r="F50" s="260" t="n">
        <v>6.4</v>
      </c>
      <c r="G50" s="262">
        <f>ROUND(E50*F50,2)</f>
        <v/>
      </c>
      <c r="H50" s="294">
        <f>G50/$G$62</f>
        <v/>
      </c>
      <c r="I50" s="262">
        <f>ROUND(F50*Прил.10!$D$12,2)</f>
        <v/>
      </c>
      <c r="J50" s="262">
        <f>ROUND(I50*E50,2)</f>
        <v/>
      </c>
    </row>
    <row r="51" hidden="1" outlineLevel="1" ht="25.5" customFormat="1" customHeight="1" s="330">
      <c r="A51" s="410" t="n">
        <v>34</v>
      </c>
      <c r="B51" s="259" t="inlineStr">
        <is>
          <t>91.21.16-012</t>
        </is>
      </c>
      <c r="C51" s="278" t="inlineStr">
        <is>
          <t>Прессы гидравлические с электроприводом</t>
        </is>
      </c>
      <c r="D51" s="259" t="inlineStr">
        <is>
          <t>маш.-ч.</t>
        </is>
      </c>
      <c r="E51" s="279" t="n">
        <v>5.35338266643</v>
      </c>
      <c r="F51" s="260" t="n">
        <v>1.11</v>
      </c>
      <c r="G51" s="262">
        <f>ROUND(E51*F51,2)</f>
        <v/>
      </c>
      <c r="H51" s="294">
        <f>G51/$G$62</f>
        <v/>
      </c>
      <c r="I51" s="262">
        <f>ROUND(F51*Прил.10!$D$12,2)</f>
        <v/>
      </c>
      <c r="J51" s="262">
        <f>ROUND(I51*E51,2)</f>
        <v/>
      </c>
    </row>
    <row r="52" hidden="1" outlineLevel="1" ht="14.25" customFormat="1" customHeight="1" s="330">
      <c r="A52" s="410" t="n">
        <v>35</v>
      </c>
      <c r="B52" s="259" t="inlineStr">
        <is>
          <t>91.07.04-001</t>
        </is>
      </c>
      <c r="C52" s="278" t="inlineStr">
        <is>
          <t>Вибраторы глубинные</t>
        </is>
      </c>
      <c r="D52" s="259" t="inlineStr">
        <is>
          <t>маш.-ч.</t>
        </is>
      </c>
      <c r="E52" s="279" t="n">
        <v>2.7697765763889</v>
      </c>
      <c r="F52" s="260" t="n">
        <v>1.9</v>
      </c>
      <c r="G52" s="262">
        <f>ROUND(E52*F52,2)</f>
        <v/>
      </c>
      <c r="H52" s="294">
        <f>G52/$G$62</f>
        <v/>
      </c>
      <c r="I52" s="262">
        <f>ROUND(F52*Прил.10!$D$12,2)</f>
        <v/>
      </c>
      <c r="J52" s="262">
        <f>ROUND(I52*E52,2)</f>
        <v/>
      </c>
    </row>
    <row r="53" hidden="1" outlineLevel="1" ht="14.25" customFormat="1" customHeight="1" s="330">
      <c r="A53" s="410" t="n">
        <v>36</v>
      </c>
      <c r="B53" s="259" t="inlineStr">
        <is>
          <t>91.08.04-021</t>
        </is>
      </c>
      <c r="C53" s="278" t="inlineStr">
        <is>
          <t>Котлы битумные передвижные 400 л</t>
        </is>
      </c>
      <c r="D53" s="259" t="inlineStr">
        <is>
          <t>маш.-ч.</t>
        </is>
      </c>
      <c r="E53" s="279" t="n">
        <v>0.09682883725600799</v>
      </c>
      <c r="F53" s="260" t="n">
        <v>30.01</v>
      </c>
      <c r="G53" s="262">
        <f>ROUND(E53*F53,2)</f>
        <v/>
      </c>
      <c r="H53" s="294">
        <f>G53/$G$62</f>
        <v/>
      </c>
      <c r="I53" s="262">
        <f>ROUND(F53*Прил.10!$D$12,2)</f>
        <v/>
      </c>
      <c r="J53" s="262">
        <f>ROUND(I53*E53,2)</f>
        <v/>
      </c>
    </row>
    <row r="54" hidden="1" outlineLevel="1" ht="14.25" customFormat="1" customHeight="1" s="330">
      <c r="A54" s="410" t="n">
        <v>37</v>
      </c>
      <c r="B54" s="259" t="inlineStr">
        <is>
          <t>91.09.03-035</t>
        </is>
      </c>
      <c r="C54" s="278" t="inlineStr">
        <is>
          <t>Платформы широкой колеи 71 т</t>
        </is>
      </c>
      <c r="D54" s="259" t="inlineStr">
        <is>
          <t>маш.-ч.</t>
        </is>
      </c>
      <c r="E54" s="279" t="n">
        <v>0.1071754757388</v>
      </c>
      <c r="F54" s="260" t="n">
        <v>16.65</v>
      </c>
      <c r="G54" s="262">
        <f>ROUND(E54*F54,2)</f>
        <v/>
      </c>
      <c r="H54" s="294">
        <f>G54/$G$62</f>
        <v/>
      </c>
      <c r="I54" s="262">
        <f>ROUND(F54*Прил.10!$D$12,2)</f>
        <v/>
      </c>
      <c r="J54" s="262">
        <f>ROUND(I54*E54,2)</f>
        <v/>
      </c>
    </row>
    <row r="55" hidden="1" outlineLevel="1" ht="14.25" customFormat="1" customHeight="1" s="330">
      <c r="A55" s="410" t="n">
        <v>38</v>
      </c>
      <c r="B55" s="259" t="inlineStr">
        <is>
          <t>91.07.04-002</t>
        </is>
      </c>
      <c r="C55" s="278" t="inlineStr">
        <is>
          <t>Вибраторы поверхностные</t>
        </is>
      </c>
      <c r="D55" s="259" t="inlineStr">
        <is>
          <t>маш.-ч.</t>
        </is>
      </c>
      <c r="E55" s="279" t="n">
        <v>0.44117695581534</v>
      </c>
      <c r="F55" s="260" t="n">
        <v>0.5</v>
      </c>
      <c r="G55" s="262">
        <f>ROUND(E55*F55,2)</f>
        <v/>
      </c>
      <c r="H55" s="294">
        <f>G55/$G$62</f>
        <v/>
      </c>
      <c r="I55" s="262">
        <f>ROUND(F55*Прил.10!$D$12,2)</f>
        <v/>
      </c>
      <c r="J55" s="262">
        <f>ROUND(I55*E55,2)</f>
        <v/>
      </c>
    </row>
    <row r="56" hidden="1" outlineLevel="1" ht="25.5" customFormat="1" customHeight="1" s="330">
      <c r="A56" s="410" t="n">
        <v>39</v>
      </c>
      <c r="B56" s="259" t="inlineStr">
        <is>
          <t>91.06.03-060</t>
        </is>
      </c>
      <c r="C56" s="278" t="inlineStr">
        <is>
          <t>Лебедки электрические тяговым усилием до 5,79 кН (0,59 т)</t>
        </is>
      </c>
      <c r="D56" s="259" t="inlineStr">
        <is>
          <t>маш.-ч.</t>
        </is>
      </c>
      <c r="E56" s="279" t="n">
        <v>0.04326374209275</v>
      </c>
      <c r="F56" s="260" t="n">
        <v>1.99</v>
      </c>
      <c r="G56" s="262">
        <f>ROUND(E56*F56,2)</f>
        <v/>
      </c>
      <c r="H56" s="294">
        <f>G56/$G$62</f>
        <v/>
      </c>
      <c r="I56" s="262">
        <f>ROUND(F56*Прил.10!$D$12,2)</f>
        <v/>
      </c>
      <c r="J56" s="262">
        <f>ROUND(I56*E56,2)</f>
        <v/>
      </c>
    </row>
    <row r="57" hidden="1" outlineLevel="1" ht="14.25" customFormat="1" customHeight="1" s="330">
      <c r="A57" s="410" t="n">
        <v>40</v>
      </c>
      <c r="B57" s="259" t="inlineStr">
        <is>
          <t>91.09.12-101</t>
        </is>
      </c>
      <c r="C57" s="278" t="inlineStr">
        <is>
          <t>Станки рельсорезные</t>
        </is>
      </c>
      <c r="D57" s="259" t="inlineStr">
        <is>
          <t>маш.-ч.</t>
        </is>
      </c>
      <c r="E57" s="279" t="n">
        <v>0.0018868921785</v>
      </c>
      <c r="F57" s="260" t="n">
        <v>20</v>
      </c>
      <c r="G57" s="262">
        <f>ROUND(E57*F57,2)</f>
        <v/>
      </c>
      <c r="H57" s="294">
        <f>G57/$G$62</f>
        <v/>
      </c>
      <c r="I57" s="262">
        <f>ROUND(F57*Прил.10!$D$12,2)</f>
        <v/>
      </c>
      <c r="J57" s="262">
        <f>ROUND(I57*E57,2)</f>
        <v/>
      </c>
    </row>
    <row r="58" hidden="1" outlineLevel="1" ht="14.25" customFormat="1" customHeight="1" s="330">
      <c r="A58" s="410" t="n">
        <v>41</v>
      </c>
      <c r="B58" s="259" t="inlineStr">
        <is>
          <t>91.17.04-042</t>
        </is>
      </c>
      <c r="C58" s="278" t="inlineStr">
        <is>
          <t>Аппараты для газовой сварки и резки</t>
        </is>
      </c>
      <c r="D58" s="259" t="inlineStr">
        <is>
          <t>маш.-ч.</t>
        </is>
      </c>
      <c r="E58" s="279" t="n">
        <v>0.015804608887116</v>
      </c>
      <c r="F58" s="260" t="n">
        <v>1.36</v>
      </c>
      <c r="G58" s="262">
        <f>ROUND(E58*F58,2)</f>
        <v/>
      </c>
      <c r="H58" s="294">
        <f>G58/$G$62</f>
        <v/>
      </c>
      <c r="I58" s="262">
        <f>ROUND(F58*Прил.10!$D$12,2)</f>
        <v/>
      </c>
      <c r="J58" s="262">
        <f>ROUND(I58*E58,2)</f>
        <v/>
      </c>
    </row>
    <row r="59" hidden="1" outlineLevel="1" ht="25.5" customFormat="1" customHeight="1" s="330">
      <c r="A59" s="410" t="n">
        <v>42</v>
      </c>
      <c r="B59" s="280" t="inlineStr">
        <is>
          <t>91.05.08-007</t>
        </is>
      </c>
      <c r="C59" s="281" t="inlineStr">
        <is>
          <t>Краны на пневмоколесном ходу, грузоподъемность 25 т</t>
        </is>
      </c>
      <c r="D59" s="280" t="inlineStr">
        <is>
          <t>маш.-ч.</t>
        </is>
      </c>
      <c r="E59" s="279" t="n">
        <v>0.00022642706142</v>
      </c>
      <c r="F59" s="289" t="n">
        <v>95.23999999999999</v>
      </c>
      <c r="G59" s="262">
        <f>ROUND(E59*F59,2)</f>
        <v/>
      </c>
      <c r="H59" s="294">
        <f>G59/$G$62</f>
        <v/>
      </c>
      <c r="I59" s="262">
        <f>ROUND(F59*Прил.10!$D$12,2)</f>
        <v/>
      </c>
      <c r="J59" s="262">
        <f>ROUND(I59*E59,2)</f>
        <v/>
      </c>
    </row>
    <row r="60" hidden="1" outlineLevel="1" ht="14.25" customFormat="1" customHeight="1" s="330">
      <c r="A60" s="419" t="n">
        <v>43</v>
      </c>
      <c r="B60" s="259" t="inlineStr">
        <is>
          <t>91.09.12-102</t>
        </is>
      </c>
      <c r="C60" s="278" t="inlineStr">
        <is>
          <t>Станки рельсосверлильные</t>
        </is>
      </c>
      <c r="D60" s="259" t="inlineStr">
        <is>
          <t>маш.-ч.</t>
        </is>
      </c>
      <c r="E60" s="279" t="n">
        <v>0.0018868921785</v>
      </c>
      <c r="F60" s="260" t="n">
        <v>2.86</v>
      </c>
      <c r="G60" s="302">
        <f>ROUND(E60*F60,2)</f>
        <v/>
      </c>
      <c r="H60" s="315">
        <f>G60/$G$62</f>
        <v/>
      </c>
      <c r="I60" s="302">
        <f>ROUND(F60*Прил.10!$D$12,2)</f>
        <v/>
      </c>
      <c r="J60" s="302">
        <f>ROUND(I60*E60,2)</f>
        <v/>
      </c>
    </row>
    <row r="61" collapsed="1" ht="14.25" customFormat="1" customHeight="1" s="330">
      <c r="A61" s="410" t="n"/>
      <c r="B61" s="421" t="n"/>
      <c r="C61" s="255" t="inlineStr">
        <is>
          <t>Итого прочие машины и механизмы</t>
        </is>
      </c>
      <c r="D61" s="421" t="n"/>
      <c r="E61" s="282" t="n"/>
      <c r="F61" s="287" t="n"/>
      <c r="G61" s="197">
        <f>SUM(G27:G60)</f>
        <v/>
      </c>
      <c r="H61" s="263">
        <f>G61/G62</f>
        <v/>
      </c>
      <c r="I61" s="292" t="n"/>
      <c r="J61" s="292">
        <f>SUM(J27:J60)</f>
        <v/>
      </c>
    </row>
    <row r="62" ht="25.5" customFormat="1" customHeight="1" s="330">
      <c r="A62" s="410" t="n"/>
      <c r="B62" s="410" t="n"/>
      <c r="C62" s="408" t="inlineStr">
        <is>
          <t>Итого по разделу «Машины и механизмы»</t>
        </is>
      </c>
      <c r="D62" s="410" t="n"/>
      <c r="E62" s="411" t="n"/>
      <c r="F62" s="325" t="n"/>
      <c r="G62" s="302">
        <f>G26+G61</f>
        <v/>
      </c>
      <c r="H62" s="196" t="n">
        <v>1</v>
      </c>
      <c r="I62" s="197" t="n"/>
      <c r="J62" s="292">
        <f>J61+J26</f>
        <v/>
      </c>
    </row>
    <row r="63" ht="14.25" customFormat="1" customHeight="1" s="330">
      <c r="A63" s="410" t="n"/>
      <c r="B63" s="408" t="inlineStr">
        <is>
          <t>Оборудование</t>
        </is>
      </c>
      <c r="C63" s="474" t="n"/>
      <c r="D63" s="474" t="n"/>
      <c r="E63" s="474" t="n"/>
      <c r="F63" s="474" t="n"/>
      <c r="G63" s="474" t="n"/>
      <c r="H63" s="475" t="n"/>
      <c r="I63" s="276" t="n"/>
      <c r="J63" s="276" t="n"/>
    </row>
    <row r="64">
      <c r="A64" s="410" t="n"/>
      <c r="B64" s="409" t="inlineStr">
        <is>
          <t>Основное оборудование</t>
        </is>
      </c>
      <c r="C64" s="474" t="n"/>
      <c r="D64" s="474" t="n"/>
      <c r="E64" s="474" t="n"/>
      <c r="F64" s="474" t="n"/>
      <c r="G64" s="474" t="n"/>
      <c r="H64" s="475" t="n"/>
      <c r="I64" s="276" t="n"/>
      <c r="J64" s="276" t="n"/>
      <c r="K64" s="330" t="n"/>
      <c r="L64" s="330" t="n"/>
    </row>
    <row r="65" ht="38.25" customHeight="1" s="332">
      <c r="A65" s="410" t="n">
        <v>44</v>
      </c>
      <c r="B65" s="410" t="inlineStr">
        <is>
          <t>БЦ.13.11</t>
        </is>
      </c>
      <c r="C65" s="348" t="inlineStr">
        <is>
          <t>Линейно-регулировочный трансформатор (ЛРТ), трехфазный, 6 кВ 16 МВА</t>
        </is>
      </c>
      <c r="D65" s="410" t="inlineStr">
        <is>
          <t>шт</t>
        </is>
      </c>
      <c r="E65" s="313" t="n">
        <v>4</v>
      </c>
      <c r="F65" s="364">
        <f>ROUND(I65/Прил.10!$D$14,2)</f>
        <v/>
      </c>
      <c r="G65" s="302">
        <f>ROUND(E65*F65,2)</f>
        <v/>
      </c>
      <c r="H65" s="413">
        <f>G65/$G$71</f>
        <v/>
      </c>
      <c r="I65" s="260" t="n">
        <v>21415094.34</v>
      </c>
      <c r="J65" s="302">
        <f>ROUND(I65*E65,2)</f>
        <v/>
      </c>
      <c r="K65" s="330" t="n"/>
      <c r="L65" s="330" t="n"/>
    </row>
    <row r="66">
      <c r="A66" s="410" t="n"/>
      <c r="B66" s="410" t="n"/>
      <c r="C66" s="409" t="inlineStr">
        <is>
          <t>Итого основное оборудование</t>
        </is>
      </c>
      <c r="D66" s="410" t="n"/>
      <c r="E66" s="307" t="n"/>
      <c r="F66" s="308" t="n"/>
      <c r="G66" s="302">
        <f>G65</f>
        <v/>
      </c>
      <c r="H66" s="413">
        <f>G66/$G$71</f>
        <v/>
      </c>
      <c r="I66" s="291" t="n"/>
      <c r="J66" s="302">
        <f>J65</f>
        <v/>
      </c>
      <c r="K66" s="330" t="n"/>
      <c r="L66" s="330" t="n"/>
    </row>
    <row r="67" hidden="1" outlineLevel="1" ht="38.25" customHeight="1" s="332">
      <c r="A67" s="410" t="n">
        <v>45</v>
      </c>
      <c r="B67" s="410" t="inlineStr">
        <is>
          <t>62.1.02.05-0021</t>
        </is>
      </c>
      <c r="C67" s="348" t="inlineStr">
        <is>
          <t>Панель распределительного щита одностороннего обслуживания: вводная ЩО-70-1-50 (ВР-32)</t>
        </is>
      </c>
      <c r="D67" s="410" t="inlineStr">
        <is>
          <t>шт</t>
        </is>
      </c>
      <c r="E67" s="313" t="n">
        <v>1</v>
      </c>
      <c r="F67" s="309" t="n">
        <v>7852.03</v>
      </c>
      <c r="G67" s="302">
        <f>ROUND(E67*F67,2)</f>
        <v/>
      </c>
      <c r="H67" s="413">
        <f>G67/$G$71</f>
        <v/>
      </c>
      <c r="I67" s="291">
        <f>ROUND(F67*Прил.10!$D$14,2)</f>
        <v/>
      </c>
      <c r="J67" s="302">
        <f>ROUND(I67*E67,2)</f>
        <v/>
      </c>
      <c r="K67" s="330" t="n"/>
      <c r="L67" s="330" t="n"/>
    </row>
    <row r="68" hidden="1" outlineLevel="1" ht="25.5" customHeight="1" s="332">
      <c r="A68" s="410" t="n">
        <v>46</v>
      </c>
      <c r="B68" s="410" t="inlineStr">
        <is>
          <t>62.1.01.09-0016</t>
        </is>
      </c>
      <c r="C68" s="348" t="inlineStr">
        <is>
          <t>Выключатели автоматические: «IEK» ВА47-29 3Р 10А, характеристика С</t>
        </is>
      </c>
      <c r="D68" s="410" t="inlineStr">
        <is>
          <t>шт</t>
        </is>
      </c>
      <c r="E68" s="313" t="n">
        <v>2</v>
      </c>
      <c r="F68" s="309" t="n">
        <v>39.25</v>
      </c>
      <c r="G68" s="302">
        <f>ROUND(E68*F68,2)</f>
        <v/>
      </c>
      <c r="H68" s="413">
        <f>G68/$G$71</f>
        <v/>
      </c>
      <c r="I68" s="291">
        <f>ROUND(F68*Прил.10!$D$14,2)</f>
        <v/>
      </c>
      <c r="J68" s="302">
        <f>ROUND(I68*E68,2)</f>
        <v/>
      </c>
      <c r="K68" s="330" t="n"/>
      <c r="L68" s="330" t="n"/>
    </row>
    <row r="69" hidden="1" outlineLevel="1" ht="25.5" customHeight="1" s="332">
      <c r="A69" s="410" t="n">
        <v>47</v>
      </c>
      <c r="B69" s="410" t="inlineStr">
        <is>
          <t>62.3.02.02-0022</t>
        </is>
      </c>
      <c r="C69" s="348" t="inlineStr">
        <is>
          <t>Выключатели пакетные открытого исполнения, тип ПВ2-16МЗ</t>
        </is>
      </c>
      <c r="D69" s="410" t="inlineStr">
        <is>
          <t>шт</t>
        </is>
      </c>
      <c r="E69" s="313" t="n">
        <v>2</v>
      </c>
      <c r="F69" s="309" t="n">
        <v>31.62</v>
      </c>
      <c r="G69" s="302">
        <f>ROUND(E69*F69,2)</f>
        <v/>
      </c>
      <c r="H69" s="413">
        <f>G69/$G$71</f>
        <v/>
      </c>
      <c r="I69" s="291">
        <f>ROUND(F69*Прил.10!$D$14,2)</f>
        <v/>
      </c>
      <c r="J69" s="302">
        <f>ROUND(I69*E69,2)</f>
        <v/>
      </c>
      <c r="K69" s="330" t="n"/>
      <c r="L69" s="330" t="n"/>
    </row>
    <row r="70" collapsed="1" s="332">
      <c r="A70" s="410" t="n"/>
      <c r="B70" s="410" t="n"/>
      <c r="C70" s="409" t="inlineStr">
        <is>
          <t>Итого прочее оборудование</t>
        </is>
      </c>
      <c r="D70" s="410" t="n"/>
      <c r="E70" s="307" t="n"/>
      <c r="F70" s="308" t="n"/>
      <c r="G70" s="302">
        <f>SUM(G67:G69)</f>
        <v/>
      </c>
      <c r="H70" s="413">
        <f>G70/$G$71</f>
        <v/>
      </c>
      <c r="I70" s="291" t="n"/>
      <c r="J70" s="302">
        <f>SUM(J67:J69)</f>
        <v/>
      </c>
      <c r="K70" s="330" t="n"/>
      <c r="L70" s="330" t="n"/>
    </row>
    <row r="71">
      <c r="A71" s="410" t="n"/>
      <c r="B71" s="410" t="n"/>
      <c r="C71" s="408" t="inlineStr">
        <is>
          <t>Итого по разделу «Оборудование»</t>
        </is>
      </c>
      <c r="D71" s="410" t="n"/>
      <c r="E71" s="411" t="n"/>
      <c r="F71" s="308" t="n"/>
      <c r="G71" s="302">
        <f>G66+G70</f>
        <v/>
      </c>
      <c r="H71" s="413">
        <f>H66+H70</f>
        <v/>
      </c>
      <c r="I71" s="291" t="n"/>
      <c r="J71" s="302">
        <f>J70+J66</f>
        <v/>
      </c>
      <c r="K71" s="330" t="n"/>
      <c r="L71" s="330" t="n"/>
    </row>
    <row r="72" ht="25.5" customHeight="1" s="332">
      <c r="A72" s="410" t="n"/>
      <c r="B72" s="410" t="n"/>
      <c r="C72" s="409" t="inlineStr">
        <is>
          <t>в том числе технологическое оборудование</t>
        </is>
      </c>
      <c r="D72" s="410" t="n"/>
      <c r="E72" s="313" t="n"/>
      <c r="F72" s="308" t="n"/>
      <c r="G72" s="302">
        <f>'Прил.6 Расчет ОБ'!G16</f>
        <v/>
      </c>
      <c r="H72" s="413" t="n"/>
      <c r="I72" s="291" t="n"/>
      <c r="J72" s="302">
        <f>J71</f>
        <v/>
      </c>
      <c r="K72" s="330" t="n"/>
      <c r="L72" s="330" t="n"/>
    </row>
    <row r="73" ht="14.25" customFormat="1" customHeight="1" s="330">
      <c r="A73" s="410" t="n"/>
      <c r="B73" s="408" t="inlineStr">
        <is>
          <t>Материалы</t>
        </is>
      </c>
      <c r="C73" s="474" t="n"/>
      <c r="D73" s="474" t="n"/>
      <c r="E73" s="474" t="n"/>
      <c r="F73" s="474" t="n"/>
      <c r="G73" s="474" t="n"/>
      <c r="H73" s="475" t="n"/>
      <c r="I73" s="276" t="n"/>
      <c r="J73" s="276" t="n"/>
    </row>
    <row r="74" ht="14.25" customFormat="1" customHeight="1" s="330">
      <c r="A74" s="404" t="n"/>
      <c r="B74" s="403" t="inlineStr">
        <is>
          <t>Основные материалы</t>
        </is>
      </c>
      <c r="C74" s="479" t="n"/>
      <c r="D74" s="479" t="n"/>
      <c r="E74" s="479" t="n"/>
      <c r="F74" s="479" t="n"/>
      <c r="G74" s="479" t="n"/>
      <c r="H74" s="480" t="n"/>
      <c r="I74" s="275" t="n"/>
      <c r="J74" s="275" t="n"/>
    </row>
    <row r="75" ht="38.25" customFormat="1" customHeight="1" s="330">
      <c r="A75" s="410" t="n">
        <v>48</v>
      </c>
      <c r="B75" s="410" t="inlineStr">
        <is>
          <t>05.2.02.01-0011</t>
        </is>
      </c>
      <c r="C75" s="348" t="inlineStr">
        <is>
          <t>Блоки бетонные для стен подвалов на цементном вяжущем полнотелые с вырезом М100, объем 0,3 до 0,5 м3</t>
        </is>
      </c>
      <c r="D75" s="410" t="inlineStr">
        <is>
          <t>м3</t>
        </is>
      </c>
      <c r="E75" s="313" t="n">
        <v>93.10680765590401</v>
      </c>
      <c r="F75" s="427" t="n">
        <v>771.79</v>
      </c>
      <c r="G75" s="314">
        <f>ROUND(E75*F75,2)</f>
        <v/>
      </c>
      <c r="H75" s="315">
        <f>G75/$G$236</f>
        <v/>
      </c>
      <c r="I75" s="302">
        <f>ROUND(F75*Прил.10!$D$13,2)</f>
        <v/>
      </c>
      <c r="J75" s="302">
        <f>ROUND(I75*E75,2)</f>
        <v/>
      </c>
    </row>
    <row r="76" ht="25.5" customFormat="1" customHeight="1" s="330">
      <c r="A76" s="410" t="n">
        <v>49</v>
      </c>
      <c r="B76" s="410" t="inlineStr">
        <is>
          <t>21.2.01.02-0104</t>
        </is>
      </c>
      <c r="C76" s="348" t="inlineStr">
        <is>
          <t>Провод неизолированный для воздушных линий электропередачи АС 600/72</t>
        </is>
      </c>
      <c r="D76" s="410" t="inlineStr">
        <is>
          <t>т</t>
        </is>
      </c>
      <c r="E76" s="313" t="n">
        <v>1.8951945040854</v>
      </c>
      <c r="F76" s="427" t="n">
        <v>32774.53</v>
      </c>
      <c r="G76" s="314">
        <f>ROUND(E76*F76,2)</f>
        <v/>
      </c>
      <c r="H76" s="315">
        <f>G76/$G$236</f>
        <v/>
      </c>
      <c r="I76" s="302">
        <f>ROUND(F76*Прил.10!$D$13,2)</f>
        <v/>
      </c>
      <c r="J76" s="302">
        <f>ROUND(I76*E76,2)</f>
        <v/>
      </c>
    </row>
    <row r="77" ht="25.5" customFormat="1" customHeight="1" s="330">
      <c r="A77" s="410" t="n">
        <v>50</v>
      </c>
      <c r="B77" s="410" t="inlineStr">
        <is>
          <t>14.2.01.06-0101</t>
        </is>
      </c>
      <c r="C77" s="348" t="inlineStr">
        <is>
          <t>Покрытие тонкопленочное антикоррозийное цинковое "Zinga"</t>
        </is>
      </c>
      <c r="D77" s="410" t="inlineStr">
        <is>
          <t>кг</t>
        </is>
      </c>
      <c r="E77" s="313" t="n">
        <v>138.4439746968</v>
      </c>
      <c r="F77" s="427" t="n">
        <v>377.38</v>
      </c>
      <c r="G77" s="314">
        <f>ROUND(E77*F77,2)</f>
        <v/>
      </c>
      <c r="H77" s="315">
        <f>G77/$G$236</f>
        <v/>
      </c>
      <c r="I77" s="302">
        <f>ROUND(F77*Прил.10!$D$13,2)</f>
        <v/>
      </c>
      <c r="J77" s="302">
        <f>ROUND(I77*E77,2)</f>
        <v/>
      </c>
    </row>
    <row r="78" ht="51" customFormat="1" customHeight="1" s="330">
      <c r="A78" s="410" t="n">
        <v>51</v>
      </c>
      <c r="B78" s="410" t="inlineStr">
        <is>
          <t>07.2.07.12-0024</t>
        </is>
      </c>
      <c r="C78" s="348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78" s="410" t="inlineStr">
        <is>
          <t>т</t>
        </is>
      </c>
      <c r="E78" s="313" t="n">
        <v>2.6584585636502</v>
      </c>
      <c r="F78" s="427" t="n">
        <v>8128</v>
      </c>
      <c r="G78" s="314">
        <f>ROUND(E78*F78,2)</f>
        <v/>
      </c>
      <c r="H78" s="315">
        <f>G78/$G$236</f>
        <v/>
      </c>
      <c r="I78" s="302">
        <f>ROUND(F78*Прил.10!$D$13,2)</f>
        <v/>
      </c>
      <c r="J78" s="302">
        <f>ROUND(I78*E78,2)</f>
        <v/>
      </c>
    </row>
    <row r="79" ht="38.25" customFormat="1" customHeight="1" s="330">
      <c r="A79" s="410" t="n">
        <v>52</v>
      </c>
      <c r="B79" s="410" t="inlineStr">
        <is>
          <t>05.1.05.11-0011</t>
        </is>
      </c>
      <c r="C79" s="348" t="inlineStr">
        <is>
          <t>Сваи-колонны железобетонные двухконсольные для сельскохозяйственных зданий</t>
        </is>
      </c>
      <c r="D79" s="410" t="inlineStr">
        <is>
          <t>м3</t>
        </is>
      </c>
      <c r="E79" s="313" t="n">
        <v>9.0570824568</v>
      </c>
      <c r="F79" s="427" t="n">
        <v>2149.54</v>
      </c>
      <c r="G79" s="314">
        <f>ROUND(E79*F79,2)</f>
        <v/>
      </c>
      <c r="H79" s="315">
        <f>G79/$G$236</f>
        <v/>
      </c>
      <c r="I79" s="302">
        <f>ROUND(F79*Прил.10!$D$13,2)</f>
        <v/>
      </c>
      <c r="J79" s="302">
        <f>ROUND(I79*E79,2)</f>
        <v/>
      </c>
    </row>
    <row r="80" ht="25.5" customFormat="1" customHeight="1" s="330">
      <c r="A80" s="410" t="n">
        <v>53</v>
      </c>
      <c r="B80" s="410" t="inlineStr">
        <is>
          <t>05.1.08.06-0065</t>
        </is>
      </c>
      <c r="C80" s="348" t="inlineStr">
        <is>
          <t>Плиты дорожные типа ПДП, для покрытий автомобильных дорог</t>
        </is>
      </c>
      <c r="D80" s="410" t="inlineStr">
        <is>
          <t>м3</t>
        </is>
      </c>
      <c r="E80" s="313" t="n">
        <v>6.16744186344</v>
      </c>
      <c r="F80" s="427" t="n">
        <v>2937.96</v>
      </c>
      <c r="G80" s="314">
        <f>ROUND(E80*F80,2)</f>
        <v/>
      </c>
      <c r="H80" s="315">
        <f>G80/$G$236</f>
        <v/>
      </c>
      <c r="I80" s="302">
        <f>ROUND(F80*Прил.10!$D$13,2)</f>
        <v/>
      </c>
      <c r="J80" s="302">
        <f>ROUND(I80*E80,2)</f>
        <v/>
      </c>
    </row>
    <row r="81" ht="25.5" customFormat="1" customHeight="1" s="330">
      <c r="A81" s="410" t="n">
        <v>54</v>
      </c>
      <c r="B81" s="410" t="inlineStr">
        <is>
          <t>21.1.06.10-0590</t>
        </is>
      </c>
      <c r="C81" s="348" t="inlineStr">
        <is>
          <t>Кабель силовой с медными жилами ВВГнг-LS 4х6-1000</t>
        </is>
      </c>
      <c r="D81" s="410" t="inlineStr">
        <is>
          <t>1000 м</t>
        </is>
      </c>
      <c r="E81" s="313" t="n">
        <v>0.54989429202</v>
      </c>
      <c r="F81" s="427" t="n">
        <v>31238.13</v>
      </c>
      <c r="G81" s="314">
        <f>ROUND(E81*F81,2)</f>
        <v/>
      </c>
      <c r="H81" s="315">
        <f>G81/$G$236</f>
        <v/>
      </c>
      <c r="I81" s="302">
        <f>ROUND(F81*Прил.10!$D$13,2)</f>
        <v/>
      </c>
      <c r="J81" s="302">
        <f>ROUND(I81*E81,2)</f>
        <v/>
      </c>
    </row>
    <row r="82" ht="25.5" customFormat="1" customHeight="1" s="330">
      <c r="A82" s="410" t="n">
        <v>55</v>
      </c>
      <c r="B82" s="410" t="inlineStr">
        <is>
          <t>21.1.06.08-0350</t>
        </is>
      </c>
      <c r="C82" s="348" t="inlineStr">
        <is>
          <t>Кабель силовой с алюминиевыми жилами АВВГнг-LS 5х70-1000</t>
        </is>
      </c>
      <c r="D82" s="410" t="inlineStr">
        <is>
          <t>1000 м</t>
        </is>
      </c>
      <c r="E82" s="313" t="n">
        <v>0.27494714601</v>
      </c>
      <c r="F82" s="427" t="n">
        <v>55652.73</v>
      </c>
      <c r="G82" s="314">
        <f>ROUND(E82*F82,2)</f>
        <v/>
      </c>
      <c r="H82" s="315">
        <f>G82/$G$236</f>
        <v/>
      </c>
      <c r="I82" s="302">
        <f>ROUND(F82*Прил.10!$D$13,2)</f>
        <v/>
      </c>
      <c r="J82" s="302">
        <f>ROUND(I82*E82,2)</f>
        <v/>
      </c>
    </row>
    <row r="83" ht="14.25" customFormat="1" customHeight="1" s="330">
      <c r="A83" s="410" t="n">
        <v>56</v>
      </c>
      <c r="B83" s="410" t="inlineStr">
        <is>
          <t>20.5.04.04-0015</t>
        </is>
      </c>
      <c r="C83" s="348" t="inlineStr">
        <is>
          <t>Зажим натяжной НАС-500-1</t>
        </is>
      </c>
      <c r="D83" s="410" t="inlineStr">
        <is>
          <t>шт</t>
        </is>
      </c>
      <c r="E83" s="313" t="n">
        <v>52</v>
      </c>
      <c r="F83" s="427" t="n">
        <v>218.69</v>
      </c>
      <c r="G83" s="314">
        <f>ROUND(E83*F83,2)</f>
        <v/>
      </c>
      <c r="H83" s="315">
        <f>G83/$G$236</f>
        <v/>
      </c>
      <c r="I83" s="302">
        <f>ROUND(F83*Прил.10!$D$13,2)</f>
        <v/>
      </c>
      <c r="J83" s="302">
        <f>ROUND(I83*E83,2)</f>
        <v/>
      </c>
    </row>
    <row r="84" ht="38.25" customFormat="1" customHeight="1" s="330">
      <c r="A84" s="410" t="n">
        <v>57</v>
      </c>
      <c r="B84" s="410" t="inlineStr">
        <is>
          <t>05.1.05.04-0036</t>
        </is>
      </c>
      <c r="C84" s="348" t="inlineStr">
        <is>
          <t>Плиты железобетонные ленточных фундаментов ФЛ 12.24-4, бетон B12,5, объем 0,65 м3, расход арматуры 18,39 кг</t>
        </is>
      </c>
      <c r="D84" s="410" t="inlineStr">
        <is>
          <t>шт</t>
        </is>
      </c>
      <c r="E84" s="313" t="n">
        <v>18</v>
      </c>
      <c r="F84" s="427" t="n">
        <v>655.99</v>
      </c>
      <c r="G84" s="314">
        <f>ROUND(E84*F84,2)</f>
        <v/>
      </c>
      <c r="H84" s="315">
        <f>G84/$G$236</f>
        <v/>
      </c>
      <c r="I84" s="302">
        <f>ROUND(F84*Прил.10!$D$13,2)</f>
        <v/>
      </c>
      <c r="J84" s="302">
        <f>ROUND(I84*E84,2)</f>
        <v/>
      </c>
    </row>
    <row r="85" ht="63.75" customFormat="1" customHeight="1" s="330">
      <c r="A85" s="410" t="n">
        <v>58</v>
      </c>
      <c r="B85" s="410" t="inlineStr">
        <is>
          <t>20.3.03.02-0002</t>
        </is>
      </c>
      <c r="C85" s="348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D85" s="410" t="inlineStr">
        <is>
          <t>шт</t>
        </is>
      </c>
      <c r="E85" s="313" t="n">
        <v>5</v>
      </c>
      <c r="F85" s="427" t="n">
        <v>2351.76</v>
      </c>
      <c r="G85" s="314">
        <f>ROUND(E85*F85,2)</f>
        <v/>
      </c>
      <c r="H85" s="315">
        <f>G85/$G$236</f>
        <v/>
      </c>
      <c r="I85" s="302">
        <f>ROUND(F85*Прил.10!$D$13,2)</f>
        <v/>
      </c>
      <c r="J85" s="302">
        <f>ROUND(I85*E85,2)</f>
        <v/>
      </c>
    </row>
    <row r="86" ht="25.5" customFormat="1" customHeight="1" s="330">
      <c r="A86" s="410" t="n">
        <v>59</v>
      </c>
      <c r="B86" s="410" t="inlineStr">
        <is>
          <t>02.2.05.04-1832</t>
        </is>
      </c>
      <c r="C86" s="348" t="inlineStr">
        <is>
          <t>Щебень М 1400, фракция 40-80(70) мм, группа 2</t>
        </is>
      </c>
      <c r="D86" s="410" t="inlineStr">
        <is>
          <t>м3</t>
        </is>
      </c>
      <c r="E86" s="313" t="n">
        <v>64.41310785348</v>
      </c>
      <c r="F86" s="427" t="n">
        <v>139.16</v>
      </c>
      <c r="G86" s="314">
        <f>ROUND(E86*F86,2)</f>
        <v/>
      </c>
      <c r="H86" s="315">
        <f>G86/$G$236</f>
        <v/>
      </c>
      <c r="I86" s="302">
        <f>ROUND(F86*Прил.10!$D$13,2)</f>
        <v/>
      </c>
      <c r="J86" s="302">
        <f>ROUND(I86*E86,2)</f>
        <v/>
      </c>
    </row>
    <row r="87" ht="14.25" customFormat="1" customHeight="1" s="330">
      <c r="A87" s="410" t="n">
        <v>60</v>
      </c>
      <c r="B87" s="410" t="inlineStr">
        <is>
          <t>БЦ.108_1.30</t>
        </is>
      </c>
      <c r="C87" s="348" t="inlineStr">
        <is>
          <t>Изолятор стекляный ШС 10 Е</t>
        </is>
      </c>
      <c r="D87" s="410" t="inlineStr">
        <is>
          <t>шт</t>
        </is>
      </c>
      <c r="E87" s="313" t="n">
        <v>15</v>
      </c>
      <c r="F87" s="427">
        <f>ROUND(I87/Прил.10!$D$13,2)</f>
        <v/>
      </c>
      <c r="G87" s="314">
        <f>ROUND(E87*F87,2)</f>
        <v/>
      </c>
      <c r="H87" s="315">
        <f>G87/$G$236</f>
        <v/>
      </c>
      <c r="I87" s="302" t="n">
        <v>534.91</v>
      </c>
      <c r="J87" s="302">
        <f>ROUND(I87*E87,2)</f>
        <v/>
      </c>
    </row>
    <row r="88" ht="14.25" customFormat="1" customHeight="1" s="330">
      <c r="A88" s="410" t="n">
        <v>61</v>
      </c>
      <c r="B88" s="259" t="inlineStr">
        <is>
          <t>22.2.01.03-0003</t>
        </is>
      </c>
      <c r="C88" s="278" t="inlineStr">
        <is>
          <t>Изолятор подвесной стеклянный ПСД-70Е</t>
        </is>
      </c>
      <c r="D88" s="259" t="inlineStr">
        <is>
          <t>шт</t>
        </is>
      </c>
      <c r="E88" s="279" t="n">
        <v>52</v>
      </c>
      <c r="F88" s="290" t="n">
        <v>169.25</v>
      </c>
      <c r="G88" s="314">
        <f>ROUND(E88*F88,2)</f>
        <v/>
      </c>
      <c r="H88" s="315">
        <f>G88/$G$236</f>
        <v/>
      </c>
      <c r="I88" s="302">
        <f>ROUND(F88*Прил.10!$D$13,2)</f>
        <v/>
      </c>
      <c r="J88" s="302">
        <f>ROUND(I88*E88,2)</f>
        <v/>
      </c>
    </row>
    <row r="89" ht="14.25" customFormat="1" customHeight="1" s="330">
      <c r="A89" s="410" t="n">
        <v>62</v>
      </c>
      <c r="B89" s="259" t="inlineStr">
        <is>
          <t>20.5.03.03-0008</t>
        </is>
      </c>
      <c r="C89" s="278" t="inlineStr">
        <is>
          <t>Шины ШММ сечением более 400 мм2</t>
        </is>
      </c>
      <c r="D89" s="259" t="inlineStr">
        <is>
          <t>т</t>
        </is>
      </c>
      <c r="E89" s="279" t="n">
        <v>0.07547568714</v>
      </c>
      <c r="F89" s="290" t="n">
        <v>98560.42999999999</v>
      </c>
      <c r="G89" s="314">
        <f>ROUND(E89*F89,2)</f>
        <v/>
      </c>
      <c r="H89" s="315">
        <f>G89/$G$236</f>
        <v/>
      </c>
      <c r="I89" s="302">
        <f>ROUND(F89*Прил.10!$D$13,2)</f>
        <v/>
      </c>
      <c r="J89" s="302">
        <f>ROUND(I89*E89,2)</f>
        <v/>
      </c>
    </row>
    <row r="90" ht="38.25" customFormat="1" customHeight="1" s="330">
      <c r="A90" s="410" t="n">
        <v>63</v>
      </c>
      <c r="B90" s="259" t="inlineStr">
        <is>
          <t>04.3.02.04-0122</t>
        </is>
      </c>
      <c r="C90" s="278" t="inlineStr">
        <is>
          <t>Смеси бетонные, БСГ, тяжелого бетона на гравийном щебне, фракция 5-20 мм, класс: В15 (М200), П3, F100, W4</t>
        </is>
      </c>
      <c r="D90" s="259" t="inlineStr">
        <is>
          <t>м3</t>
        </is>
      </c>
      <c r="E90" s="279" t="n">
        <v>9.9042970449465</v>
      </c>
      <c r="F90" s="290" t="n">
        <v>720.78</v>
      </c>
      <c r="G90" s="314">
        <f>ROUND(E90*F90,2)</f>
        <v/>
      </c>
      <c r="H90" s="315">
        <f>G90/$G$236</f>
        <v/>
      </c>
      <c r="I90" s="302">
        <f>ROUND(F90*Прил.10!$D$13,2)</f>
        <v/>
      </c>
      <c r="J90" s="302">
        <f>ROUND(I90*E90,2)</f>
        <v/>
      </c>
    </row>
    <row r="91" ht="25.5" customFormat="1" customHeight="1" s="330">
      <c r="A91" s="410" t="n">
        <v>64</v>
      </c>
      <c r="B91" s="259" t="inlineStr">
        <is>
          <t>25.1.05.05-0051</t>
        </is>
      </c>
      <c r="C91" s="278" t="inlineStr">
        <is>
          <t>Рельсы железнодорожные Р-50, широкой колеи, 1 группа, марка стали М74т</t>
        </is>
      </c>
      <c r="D91" s="259" t="inlineStr">
        <is>
          <t>м</t>
        </is>
      </c>
      <c r="E91" s="279" t="n">
        <v>25.252547580891</v>
      </c>
      <c r="F91" s="290" t="n">
        <v>278.58</v>
      </c>
      <c r="G91" s="314">
        <f>ROUND(E91*F91,2)</f>
        <v/>
      </c>
      <c r="H91" s="315">
        <f>G91/$G$236</f>
        <v/>
      </c>
      <c r="I91" s="302">
        <f>ROUND(F91*Прил.10!$D$13,2)</f>
        <v/>
      </c>
      <c r="J91" s="302">
        <f>ROUND(I91*E91,2)</f>
        <v/>
      </c>
    </row>
    <row r="92" ht="25.5" customFormat="1" customHeight="1" s="330">
      <c r="A92" s="410" t="n">
        <v>65</v>
      </c>
      <c r="B92" s="259" t="inlineStr">
        <is>
          <t>02.2.05.04-1677</t>
        </is>
      </c>
      <c r="C92" s="278" t="inlineStr">
        <is>
          <t>Щебень М 200, фракция 10-20 мм, группа 2</t>
        </is>
      </c>
      <c r="D92" s="259" t="inlineStr">
        <is>
          <t>м3</t>
        </is>
      </c>
      <c r="E92" s="279" t="n">
        <v>64.41310785348</v>
      </c>
      <c r="F92" s="290" t="n">
        <v>106.3</v>
      </c>
      <c r="G92" s="314">
        <f>ROUND(E92*F92,2)</f>
        <v/>
      </c>
      <c r="H92" s="315">
        <f>G92/$G$236</f>
        <v/>
      </c>
      <c r="I92" s="302">
        <f>ROUND(F92*Прил.10!$D$13,2)</f>
        <v/>
      </c>
      <c r="J92" s="262">
        <f>ROUND(I92*E92,2)</f>
        <v/>
      </c>
    </row>
    <row r="93" ht="25.5" customFormat="1" customHeight="1" s="330">
      <c r="A93" s="410" t="n">
        <v>66</v>
      </c>
      <c r="B93" s="259" t="inlineStr">
        <is>
          <t>20.2.11.01-0002</t>
        </is>
      </c>
      <c r="C93" s="278" t="inlineStr">
        <is>
          <t>Распорка дистанционная глухая для двух проводов Р-4-120</t>
        </is>
      </c>
      <c r="D93" s="259" t="inlineStr">
        <is>
          <t>шт</t>
        </is>
      </c>
      <c r="E93" s="279" t="n">
        <v>389</v>
      </c>
      <c r="F93" s="290" t="n">
        <v>14.83</v>
      </c>
      <c r="G93" s="314">
        <f>ROUND(E93*F93,2)</f>
        <v/>
      </c>
      <c r="H93" s="315">
        <f>G93/$G$236</f>
        <v/>
      </c>
      <c r="I93" s="302">
        <f>ROUND(F93*Прил.10!$D$13,2)</f>
        <v/>
      </c>
      <c r="J93" s="262">
        <f>ROUND(I93*E93,2)</f>
        <v/>
      </c>
    </row>
    <row r="94" ht="38.25" customFormat="1" customHeight="1" s="330">
      <c r="A94" s="410" t="n">
        <v>67</v>
      </c>
      <c r="B94" s="259" t="inlineStr">
        <is>
          <t>14.4.04.11-0005</t>
        </is>
      </c>
      <c r="C94" s="278" t="inlineStr">
        <is>
          <t>Эмаль двухкомпонентная из сополимера винилхлорида, модифицированного эпоксидной смолой</t>
        </is>
      </c>
      <c r="D94" s="259" t="inlineStr">
        <is>
          <t>т</t>
        </is>
      </c>
      <c r="E94" s="279" t="n">
        <v>0.11681210365043</v>
      </c>
      <c r="F94" s="290" t="n">
        <v>48307.05</v>
      </c>
      <c r="G94" s="314">
        <f>ROUND(E94*F94,2)</f>
        <v/>
      </c>
      <c r="H94" s="315">
        <f>G94/$G$236</f>
        <v/>
      </c>
      <c r="I94" s="302">
        <f>ROUND(F94*Прил.10!$D$13,2)</f>
        <v/>
      </c>
      <c r="J94" s="262">
        <f>ROUND(I94*E94,2)</f>
        <v/>
      </c>
    </row>
    <row r="95" ht="38.25" customFormat="1" customHeight="1" s="330">
      <c r="A95" s="410" t="n">
        <v>68</v>
      </c>
      <c r="B95" s="259" t="inlineStr">
        <is>
          <t>05.1.05.04-0034</t>
        </is>
      </c>
      <c r="C95" s="278" t="inlineStr">
        <is>
          <t>Плиты железобетонные ленточных фундаментов ФЛ 12.12-4/ бетон B12,5, объем 0,31 м3, расход арматуры 9,49 кг</t>
        </is>
      </c>
      <c r="D95" s="259" t="inlineStr">
        <is>
          <t>шт</t>
        </is>
      </c>
      <c r="E95" s="279" t="n">
        <v>18</v>
      </c>
      <c r="F95" s="290" t="n">
        <v>314.25</v>
      </c>
      <c r="G95" s="314">
        <f>ROUND(E95*F95,2)</f>
        <v/>
      </c>
      <c r="H95" s="315">
        <f>G95/$G$236</f>
        <v/>
      </c>
      <c r="I95" s="302">
        <f>ROUND(F95*Прил.10!$D$13,2)</f>
        <v/>
      </c>
      <c r="J95" s="262">
        <f>ROUND(I95*E95,2)</f>
        <v/>
      </c>
    </row>
    <row r="96" ht="14.25" customFormat="1" customHeight="1" s="330">
      <c r="A96" s="410" t="n">
        <v>69</v>
      </c>
      <c r="B96" s="259" t="inlineStr">
        <is>
          <t>05.1.08.14-0001</t>
        </is>
      </c>
      <c r="C96" s="278" t="inlineStr">
        <is>
          <t>Башмаки железобетонные</t>
        </is>
      </c>
      <c r="D96" s="259" t="inlineStr">
        <is>
          <t>м3</t>
        </is>
      </c>
      <c r="E96" s="279" t="n">
        <v>4.4746300233</v>
      </c>
      <c r="F96" s="290" t="n">
        <v>1193.18</v>
      </c>
      <c r="G96" s="314">
        <f>ROUND(E96*F96,2)</f>
        <v/>
      </c>
      <c r="H96" s="315">
        <f>G96/$G$236</f>
        <v/>
      </c>
      <c r="I96" s="302">
        <f>ROUND(F96*Прил.10!$D$13,2)</f>
        <v/>
      </c>
      <c r="J96" s="262">
        <f>ROUND(I96*E96,2)</f>
        <v/>
      </c>
    </row>
    <row r="97" ht="14.25" customFormat="1" customHeight="1" s="330">
      <c r="A97" s="410" t="n">
        <v>70</v>
      </c>
      <c r="B97" s="259" t="inlineStr">
        <is>
          <t>20.5.04.05-0003</t>
        </is>
      </c>
      <c r="C97" s="278" t="inlineStr">
        <is>
          <t>Зажим ответвительный ОА-600-1</t>
        </is>
      </c>
      <c r="D97" s="259" t="inlineStr">
        <is>
          <t>100 шт</t>
        </is>
      </c>
      <c r="E97" s="279" t="n">
        <v>0.59</v>
      </c>
      <c r="F97" s="290" t="n">
        <v>7974</v>
      </c>
      <c r="G97" s="314">
        <f>ROUND(E97*F97,2)</f>
        <v/>
      </c>
      <c r="H97" s="315">
        <f>G97/$G$236</f>
        <v/>
      </c>
      <c r="I97" s="302">
        <f>ROUND(F97*Прил.10!$D$13,2)</f>
        <v/>
      </c>
      <c r="J97" s="262">
        <f>ROUND(I97*E97,2)</f>
        <v/>
      </c>
    </row>
    <row r="98" ht="25.5" customFormat="1" customHeight="1" s="330">
      <c r="A98" s="410" t="n">
        <v>71</v>
      </c>
      <c r="B98" s="259" t="inlineStr">
        <is>
          <t>20.1.01.02-0068</t>
        </is>
      </c>
      <c r="C98" s="278" t="inlineStr">
        <is>
          <t>Зажим аппаратный прессуемый: А4А-600-2</t>
        </is>
      </c>
      <c r="D98" s="259" t="inlineStr">
        <is>
          <t>100 шт</t>
        </is>
      </c>
      <c r="E98" s="279" t="n">
        <v>0.59</v>
      </c>
      <c r="F98" s="290" t="n">
        <v>7378</v>
      </c>
      <c r="G98" s="314">
        <f>ROUND(E98*F98,2)</f>
        <v/>
      </c>
      <c r="H98" s="315">
        <f>G98/$G$236</f>
        <v/>
      </c>
      <c r="I98" s="302">
        <f>ROUND(F98*Прил.10!$D$13,2)</f>
        <v/>
      </c>
      <c r="J98" s="262">
        <f>ROUND(I98*E98,2)</f>
        <v/>
      </c>
    </row>
    <row r="99" ht="14.25" customFormat="1" customHeight="1" s="330">
      <c r="A99" s="410" t="n"/>
      <c r="B99" s="212" t="n"/>
      <c r="C99" s="255" t="inlineStr">
        <is>
          <t>Итого основные материалы</t>
        </is>
      </c>
      <c r="D99" s="421" t="n"/>
      <c r="E99" s="244" t="n"/>
      <c r="F99" s="287" t="n"/>
      <c r="G99" s="292">
        <f>SUM(G75:G98)</f>
        <v/>
      </c>
      <c r="H99" s="315">
        <f>G99/$G$236</f>
        <v/>
      </c>
      <c r="I99" s="291" t="n"/>
      <c r="J99" s="302">
        <f>SUM(J75:J98)</f>
        <v/>
      </c>
    </row>
    <row r="100" hidden="1" outlineLevel="1" ht="25.5" customFormat="1" customHeight="1" s="330">
      <c r="A100" s="252" t="n">
        <v>72</v>
      </c>
      <c r="B100" s="259" t="inlineStr">
        <is>
          <t>20.2.04.04-0051</t>
        </is>
      </c>
      <c r="C100" s="278" t="inlineStr">
        <is>
          <t>Короб электротехнический стальной: КП-0,1/0,1-2У1</t>
        </is>
      </c>
      <c r="D100" s="259" t="inlineStr">
        <is>
          <t>шт</t>
        </is>
      </c>
      <c r="E100" s="279" t="n">
        <v>21.025369989</v>
      </c>
      <c r="F100" s="290" t="n">
        <v>200.83</v>
      </c>
      <c r="G100" s="314">
        <f>ROUND(E100*F100,2)</f>
        <v/>
      </c>
      <c r="H100" s="315">
        <f>G100/$G$236</f>
        <v/>
      </c>
      <c r="I100" s="302">
        <f>ROUND(F100*Прил.10!$D$13,2)</f>
        <v/>
      </c>
      <c r="J100" s="292">
        <f>ROUND(I100*E100,2)</f>
        <v/>
      </c>
    </row>
    <row r="101" hidden="1" outlineLevel="1" ht="25.5" customFormat="1" customHeight="1" s="330">
      <c r="A101" s="410" t="n">
        <v>73</v>
      </c>
      <c r="B101" s="259" t="inlineStr">
        <is>
          <t>25.1.05.05-0041</t>
        </is>
      </c>
      <c r="C101" s="278" t="inlineStr">
        <is>
          <t>Рельсы железнодорожные Р-50, категория Т1</t>
        </is>
      </c>
      <c r="D101" s="259" t="inlineStr">
        <is>
          <t>т</t>
        </is>
      </c>
      <c r="E101" s="279" t="n">
        <v>0.7799657509047599</v>
      </c>
      <c r="F101" s="290" t="n">
        <v>5160</v>
      </c>
      <c r="G101" s="314">
        <f>ROUND(E101*F101,2)</f>
        <v/>
      </c>
      <c r="H101" s="315">
        <f>G101/$G$236</f>
        <v/>
      </c>
      <c r="I101" s="302">
        <f>ROUND(F101*Прил.10!$D$13,2)</f>
        <v/>
      </c>
      <c r="J101" s="302">
        <f>ROUND(I101*E101,2)</f>
        <v/>
      </c>
    </row>
    <row r="102" hidden="1" outlineLevel="1" ht="38.25" customFormat="1" customHeight="1" s="330">
      <c r="A102" s="252" t="n">
        <v>74</v>
      </c>
      <c r="B102" s="259" t="inlineStr">
        <is>
          <t>04.3.02.04-0143</t>
        </is>
      </c>
      <c r="C102" s="278" t="inlineStr">
        <is>
          <t>Смеси бетонные, БСГ, тяжелого бетона на гранитном щебне, фракция 5-20 мм, класс: В7,5 (М100), П3</t>
        </is>
      </c>
      <c r="D102" s="259" t="inlineStr">
        <is>
          <t>м3</t>
        </is>
      </c>
      <c r="E102" s="279" t="n">
        <v>7.588541229876</v>
      </c>
      <c r="F102" s="290" t="n">
        <v>517.14</v>
      </c>
      <c r="G102" s="314">
        <f>ROUND(E102*F102,2)</f>
        <v/>
      </c>
      <c r="H102" s="315">
        <f>G102/$G$236</f>
        <v/>
      </c>
      <c r="I102" s="302">
        <f>ROUND(F102*Прил.10!$D$13,2)</f>
        <v/>
      </c>
      <c r="J102" s="302">
        <f>ROUND(I102*E102,2)</f>
        <v/>
      </c>
    </row>
    <row r="103" hidden="1" outlineLevel="1" ht="76.7" customFormat="1" customHeight="1" s="330">
      <c r="A103" s="410" t="n">
        <v>75</v>
      </c>
      <c r="B103" s="259" t="inlineStr">
        <is>
          <t>14.2.02.12-0711</t>
        </is>
      </c>
      <c r="C103" s="278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D103" s="259" t="inlineStr">
        <is>
          <t>т</t>
        </is>
      </c>
      <c r="E103" s="279" t="n">
        <v>0.09704016918</v>
      </c>
      <c r="F103" s="290" t="n">
        <v>38397</v>
      </c>
      <c r="G103" s="314">
        <f>ROUND(E103*F103,2)</f>
        <v/>
      </c>
      <c r="H103" s="315">
        <f>G103/$G$236</f>
        <v/>
      </c>
      <c r="I103" s="302">
        <f>ROUND(F103*Прил.10!$D$13,2)</f>
        <v/>
      </c>
      <c r="J103" s="302">
        <f>ROUND(I103*E103,2)</f>
        <v/>
      </c>
    </row>
    <row r="104" hidden="1" outlineLevel="1" ht="25.5" customFormat="1" customHeight="1" s="330">
      <c r="A104" s="252" t="n">
        <v>76</v>
      </c>
      <c r="B104" s="259" t="inlineStr">
        <is>
          <t>05.1.03.13-0183</t>
        </is>
      </c>
      <c r="C104" s="278" t="inlineStr">
        <is>
          <t>Ригели сборные железобетонные ВЛ и ОРУ</t>
        </is>
      </c>
      <c r="D104" s="259" t="inlineStr">
        <is>
          <t>м3</t>
        </is>
      </c>
      <c r="E104" s="279" t="n">
        <v>1.8329809734</v>
      </c>
      <c r="F104" s="290" t="n">
        <v>1733.42</v>
      </c>
      <c r="G104" s="314">
        <f>ROUND(E104*F104,2)</f>
        <v/>
      </c>
      <c r="H104" s="315">
        <f>G104/$G$236</f>
        <v/>
      </c>
      <c r="I104" s="302">
        <f>ROUND(F104*Прил.10!$D$13,2)</f>
        <v/>
      </c>
      <c r="J104" s="302">
        <f>ROUND(I104*E104,2)</f>
        <v/>
      </c>
    </row>
    <row r="105" hidden="1" outlineLevel="1" ht="14.25" customFormat="1" customHeight="1" s="330">
      <c r="A105" s="410" t="n">
        <v>77</v>
      </c>
      <c r="B105" s="259" t="inlineStr">
        <is>
          <t>01.7.15.10-0031</t>
        </is>
      </c>
      <c r="C105" s="278" t="inlineStr">
        <is>
          <t>Скобы СК-7-1А</t>
        </is>
      </c>
      <c r="D105" s="259" t="inlineStr">
        <is>
          <t>шт</t>
        </is>
      </c>
      <c r="E105" s="279" t="n">
        <v>103.509513792</v>
      </c>
      <c r="F105" s="290" t="n">
        <v>28.07</v>
      </c>
      <c r="G105" s="314">
        <f>ROUND(E105*F105,2)</f>
        <v/>
      </c>
      <c r="H105" s="315">
        <f>G105/$G$236</f>
        <v/>
      </c>
      <c r="I105" s="302">
        <f>ROUND(F105*Прил.10!$D$13,2)</f>
        <v/>
      </c>
      <c r="J105" s="302">
        <f>ROUND(I105*E105,2)</f>
        <v/>
      </c>
    </row>
    <row r="106" hidden="1" outlineLevel="1" ht="25.5" customFormat="1" customHeight="1" s="330">
      <c r="A106" s="252" t="n">
        <v>78</v>
      </c>
      <c r="B106" s="259" t="inlineStr">
        <is>
          <t>02.3.01.02-0033</t>
        </is>
      </c>
      <c r="C106" s="278" t="inlineStr">
        <is>
          <t>Песок природный обогащенный для строительных работ средний</t>
        </is>
      </c>
      <c r="D106" s="259" t="inlineStr">
        <is>
          <t>м3</t>
        </is>
      </c>
      <c r="E106" s="279" t="n">
        <v>40.80000001968</v>
      </c>
      <c r="F106" s="290" t="n">
        <v>70.59999999999999</v>
      </c>
      <c r="G106" s="314">
        <f>ROUND(E106*F106,2)</f>
        <v/>
      </c>
      <c r="H106" s="315">
        <f>G106/$G$236</f>
        <v/>
      </c>
      <c r="I106" s="302">
        <f>ROUND(F106*Прил.10!$D$13,2)</f>
        <v/>
      </c>
      <c r="J106" s="302">
        <f>ROUND(I106*E106,2)</f>
        <v/>
      </c>
    </row>
    <row r="107" hidden="1" outlineLevel="1" ht="25.5" customFormat="1" customHeight="1" s="330">
      <c r="A107" s="410" t="n">
        <v>79</v>
      </c>
      <c r="B107" s="259" t="inlineStr">
        <is>
          <t>21.1.06.10-0606</t>
        </is>
      </c>
      <c r="C107" s="278" t="inlineStr">
        <is>
          <t>Кабель силовой с медными жилами ВВГнг-LS 5х10-1000</t>
        </is>
      </c>
      <c r="D107" s="259" t="inlineStr">
        <is>
          <t>1000 м</t>
        </is>
      </c>
      <c r="E107" s="279" t="n">
        <v>0.0439915433616</v>
      </c>
      <c r="F107" s="290" t="n">
        <v>64333.33</v>
      </c>
      <c r="G107" s="314">
        <f>ROUND(E107*F107,2)</f>
        <v/>
      </c>
      <c r="H107" s="315">
        <f>G107/$G$236</f>
        <v/>
      </c>
      <c r="I107" s="302">
        <f>ROUND(F107*Прил.10!$D$13,2)</f>
        <v/>
      </c>
      <c r="J107" s="302">
        <f>ROUND(I107*E107,2)</f>
        <v/>
      </c>
    </row>
    <row r="108" hidden="1" outlineLevel="1" ht="25.5" customFormat="1" customHeight="1" s="330">
      <c r="A108" s="252" t="n">
        <v>80</v>
      </c>
      <c r="B108" s="259" t="inlineStr">
        <is>
          <t>22.2.02.04-0044</t>
        </is>
      </c>
      <c r="C108" s="278" t="inlineStr">
        <is>
          <t>Звено промежуточное трехлапчатое ПРТ-7/21-2</t>
        </is>
      </c>
      <c r="D108" s="259" t="inlineStr">
        <is>
          <t>шт</t>
        </is>
      </c>
      <c r="E108" s="279" t="n">
        <v>51.754756896</v>
      </c>
      <c r="F108" s="290" t="n">
        <v>45.25</v>
      </c>
      <c r="G108" s="314">
        <f>ROUND(E108*F108,2)</f>
        <v/>
      </c>
      <c r="H108" s="315">
        <f>G108/$G$236</f>
        <v/>
      </c>
      <c r="I108" s="302">
        <f>ROUND(F108*Прил.10!$D$13,2)</f>
        <v/>
      </c>
      <c r="J108" s="302">
        <f>ROUND(I108*E108,2)</f>
        <v/>
      </c>
    </row>
    <row r="109" hidden="1" outlineLevel="1" ht="25.5" customFormat="1" customHeight="1" s="330">
      <c r="A109" s="410" t="n">
        <v>81</v>
      </c>
      <c r="B109" s="259" t="inlineStr">
        <is>
          <t>21.1.06.10-0580</t>
        </is>
      </c>
      <c r="C109" s="278" t="inlineStr">
        <is>
          <t>Кабель силовой с медными жилами ВВГнг-LS 3х4-1000</t>
        </is>
      </c>
      <c r="D109" s="259" t="inlineStr">
        <is>
          <t>1000 м</t>
        </is>
      </c>
      <c r="E109" s="279" t="n">
        <v>0.1154778013242</v>
      </c>
      <c r="F109" s="290" t="n">
        <v>20117.65</v>
      </c>
      <c r="G109" s="314">
        <f>ROUND(E109*F109,2)</f>
        <v/>
      </c>
      <c r="H109" s="315">
        <f>G109/$G$236</f>
        <v/>
      </c>
      <c r="I109" s="302">
        <f>ROUND(F109*Прил.10!$D$13,2)</f>
        <v/>
      </c>
      <c r="J109" s="302">
        <f>ROUND(I109*E109,2)</f>
        <v/>
      </c>
    </row>
    <row r="110" hidden="1" outlineLevel="1" ht="25.5" customFormat="1" customHeight="1" s="330">
      <c r="A110" s="252" t="n">
        <v>82</v>
      </c>
      <c r="B110" s="259" t="inlineStr">
        <is>
          <t>21.1.06.10-0579</t>
        </is>
      </c>
      <c r="C110" s="278" t="inlineStr">
        <is>
          <t>Кабель силовой с медными жилами ВВГнг-LS 3х2,5-1000</t>
        </is>
      </c>
      <c r="D110" s="259" t="inlineStr">
        <is>
          <t>1000 м</t>
        </is>
      </c>
      <c r="E110" s="279" t="n">
        <v>0.164968287606</v>
      </c>
      <c r="F110" s="290" t="n">
        <v>13942.81</v>
      </c>
      <c r="G110" s="314">
        <f>ROUND(E110*F110,2)</f>
        <v/>
      </c>
      <c r="H110" s="315">
        <f>G110/$G$236</f>
        <v/>
      </c>
      <c r="I110" s="302">
        <f>ROUND(F110*Прил.10!$D$13,2)</f>
        <v/>
      </c>
      <c r="J110" s="302">
        <f>ROUND(I110*E110,2)</f>
        <v/>
      </c>
    </row>
    <row r="111" hidden="1" outlineLevel="1" ht="25.5" customFormat="1" customHeight="1" s="330">
      <c r="A111" s="410" t="n">
        <v>83</v>
      </c>
      <c r="B111" s="259" t="inlineStr">
        <is>
          <t>04.3.01.09-0014</t>
        </is>
      </c>
      <c r="C111" s="278" t="inlineStr">
        <is>
          <t>Раствор готовый кладочный, цементный, М100</t>
        </is>
      </c>
      <c r="D111" s="259" t="inlineStr">
        <is>
          <t>м3</t>
        </is>
      </c>
      <c r="E111" s="279" t="n">
        <v>4.088625794784</v>
      </c>
      <c r="F111" s="290" t="n">
        <v>519.8</v>
      </c>
      <c r="G111" s="314">
        <f>ROUND(E111*F111,2)</f>
        <v/>
      </c>
      <c r="H111" s="315">
        <f>G111/$G$236</f>
        <v/>
      </c>
      <c r="I111" s="302">
        <f>ROUND(F111*Прил.10!$D$13,2)</f>
        <v/>
      </c>
      <c r="J111" s="302">
        <f>ROUND(I111*E111,2)</f>
        <v/>
      </c>
    </row>
    <row r="112" hidden="1" outlineLevel="1" ht="14.25" customFormat="1" customHeight="1" s="330">
      <c r="A112" s="252" t="n">
        <v>84</v>
      </c>
      <c r="B112" s="259" t="inlineStr">
        <is>
          <t>19.2.03.09-0011</t>
        </is>
      </c>
      <c r="C112" s="278" t="inlineStr">
        <is>
          <t>Решетки для приямков стальные</t>
        </is>
      </c>
      <c r="D112" s="259" t="inlineStr">
        <is>
          <t>т</t>
        </is>
      </c>
      <c r="E112" s="279" t="n">
        <v>0.2400126851052</v>
      </c>
      <c r="F112" s="290" t="n">
        <v>7932.59</v>
      </c>
      <c r="G112" s="314">
        <f>ROUND(E112*F112,2)</f>
        <v/>
      </c>
      <c r="H112" s="315">
        <f>G112/$G$236</f>
        <v/>
      </c>
      <c r="I112" s="302">
        <f>ROUND(F112*Прил.10!$D$13,2)</f>
        <v/>
      </c>
      <c r="J112" s="302">
        <f>ROUND(I112*E112,2)</f>
        <v/>
      </c>
    </row>
    <row r="113" hidden="1" outlineLevel="1" ht="38.25" customFormat="1" customHeight="1" s="330">
      <c r="A113" s="410" t="n">
        <v>85</v>
      </c>
      <c r="B113" s="259" t="inlineStr">
        <is>
          <t>25.1.04.04-0002</t>
        </is>
      </c>
      <c r="C113" s="278" t="inlineStr">
        <is>
          <t>Болты для рельсовых стыков железнодорожного пути с гайками, М24х150-160 мм</t>
        </is>
      </c>
      <c r="D113" s="259" t="inlineStr">
        <is>
          <t>т</t>
        </is>
      </c>
      <c r="E113" s="279" t="n">
        <v>0.1617336153</v>
      </c>
      <c r="F113" s="290" t="n">
        <v>10883</v>
      </c>
      <c r="G113" s="314">
        <f>ROUND(E113*F113,2)</f>
        <v/>
      </c>
      <c r="H113" s="315">
        <f>G113/$G$236</f>
        <v/>
      </c>
      <c r="I113" s="302">
        <f>ROUND(F113*Прил.10!$D$13,2)</f>
        <v/>
      </c>
      <c r="J113" s="302">
        <f>ROUND(I113*E113,2)</f>
        <v/>
      </c>
    </row>
    <row r="114" hidden="1" outlineLevel="1" ht="14.25" customFormat="1" customHeight="1" s="330">
      <c r="A114" s="252" t="n">
        <v>86</v>
      </c>
      <c r="B114" s="259" t="inlineStr">
        <is>
          <t>14.4.02.09-0001</t>
        </is>
      </c>
      <c r="C114" s="278" t="inlineStr">
        <is>
          <t>Краска</t>
        </is>
      </c>
      <c r="D114" s="259" t="inlineStr">
        <is>
          <t>кг</t>
        </is>
      </c>
      <c r="E114" s="279" t="n">
        <v>51.9704017164</v>
      </c>
      <c r="F114" s="290" t="n">
        <v>28.6</v>
      </c>
      <c r="G114" s="314">
        <f>ROUND(E114*F114,2)</f>
        <v/>
      </c>
      <c r="H114" s="315">
        <f>G114/$G$236</f>
        <v/>
      </c>
      <c r="I114" s="302">
        <f>ROUND(F114*Прил.10!$D$13,2)</f>
        <v/>
      </c>
      <c r="J114" s="302">
        <f>ROUND(I114*E114,2)</f>
        <v/>
      </c>
    </row>
    <row r="115" hidden="1" outlineLevel="1" ht="63.75" customFormat="1" customHeight="1" s="330">
      <c r="A115" s="410" t="n">
        <v>87</v>
      </c>
      <c r="B115" s="259" t="inlineStr">
        <is>
          <t>20.5.02.06-0022</t>
        </is>
      </c>
      <c r="C115" s="278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15" s="259" t="inlineStr">
        <is>
          <t>10 шт</t>
        </is>
      </c>
      <c r="E115" s="279" t="n">
        <v>0.4312896408</v>
      </c>
      <c r="F115" s="290" t="n">
        <v>3297.41</v>
      </c>
      <c r="G115" s="314">
        <f>ROUND(E115*F115,2)</f>
        <v/>
      </c>
      <c r="H115" s="315">
        <f>G115/$G$236</f>
        <v/>
      </c>
      <c r="I115" s="302">
        <f>ROUND(F115*Прил.10!$D$13,2)</f>
        <v/>
      </c>
      <c r="J115" s="302">
        <f>ROUND(I115*E115,2)</f>
        <v/>
      </c>
    </row>
    <row r="116" hidden="1" outlineLevel="1" ht="14.25" customFormat="1" customHeight="1" s="330">
      <c r="A116" s="252" t="n">
        <v>88</v>
      </c>
      <c r="B116" s="259" t="inlineStr">
        <is>
          <t>20.5.03.02-0003</t>
        </is>
      </c>
      <c r="C116" s="278" t="inlineStr">
        <is>
          <t>Шинодержатели ШКШ</t>
        </is>
      </c>
      <c r="D116" s="259" t="inlineStr">
        <is>
          <t>шт</t>
        </is>
      </c>
      <c r="E116" s="279" t="n">
        <v>6.469344612</v>
      </c>
      <c r="F116" s="290" t="n">
        <v>207.58</v>
      </c>
      <c r="G116" s="314">
        <f>ROUND(E116*F116,2)</f>
        <v/>
      </c>
      <c r="H116" s="315">
        <f>G116/$G$236</f>
        <v/>
      </c>
      <c r="I116" s="302">
        <f>ROUND(F116*Прил.10!$D$13,2)</f>
        <v/>
      </c>
      <c r="J116" s="302">
        <f>ROUND(I116*E116,2)</f>
        <v/>
      </c>
    </row>
    <row r="117" hidden="1" outlineLevel="1" ht="14.25" customFormat="1" customHeight="1" s="330">
      <c r="A117" s="410" t="n">
        <v>89</v>
      </c>
      <c r="B117" s="259" t="inlineStr">
        <is>
          <t>20.1.02.05-0008</t>
        </is>
      </c>
      <c r="C117" s="278" t="inlineStr">
        <is>
          <t>Коромысло: К2-7-1С</t>
        </is>
      </c>
      <c r="D117" s="259" t="inlineStr">
        <is>
          <t>шт</t>
        </is>
      </c>
      <c r="E117" s="279" t="n">
        <v>25.877378448</v>
      </c>
      <c r="F117" s="290" t="n">
        <v>48.16</v>
      </c>
      <c r="G117" s="314">
        <f>ROUND(E117*F117,2)</f>
        <v/>
      </c>
      <c r="H117" s="315">
        <f>G117/$G$236</f>
        <v/>
      </c>
      <c r="I117" s="302">
        <f>ROUND(F117*Прил.10!$D$13,2)</f>
        <v/>
      </c>
      <c r="J117" s="302">
        <f>ROUND(I117*E117,2)</f>
        <v/>
      </c>
    </row>
    <row r="118" hidden="1" outlineLevel="1" ht="25.5" customFormat="1" customHeight="1" s="330">
      <c r="A118" s="252" t="n">
        <v>90</v>
      </c>
      <c r="B118" s="259" t="inlineStr">
        <is>
          <t>20.5.02.06-0041</t>
        </is>
      </c>
      <c r="C118" s="278" t="inlineStr">
        <is>
          <t>Коробки клеммные У615А У2, количество зажимов 20, размер 362x245x100 мм</t>
        </is>
      </c>
      <c r="D118" s="259" t="inlineStr">
        <is>
          <t>10 шт</t>
        </is>
      </c>
      <c r="E118" s="279" t="n">
        <v>0.2156448204</v>
      </c>
      <c r="F118" s="290" t="n">
        <v>5597.3</v>
      </c>
      <c r="G118" s="314">
        <f>ROUND(E118*F118,2)</f>
        <v/>
      </c>
      <c r="H118" s="315">
        <f>G118/$G$236</f>
        <v/>
      </c>
      <c r="I118" s="302">
        <f>ROUND(F118*Прил.10!$D$13,2)</f>
        <v/>
      </c>
      <c r="J118" s="302">
        <f>ROUND(I118*E118,2)</f>
        <v/>
      </c>
    </row>
    <row r="119" hidden="1" outlineLevel="1" ht="25.5" customFormat="1" customHeight="1" s="330">
      <c r="A119" s="410" t="n">
        <v>91</v>
      </c>
      <c r="B119" s="259" t="inlineStr">
        <is>
          <t>20.2.09.08-0011</t>
        </is>
      </c>
      <c r="C119" s="278" t="inlineStr">
        <is>
          <t>Муфта кабельная концевая термоусаживаемая ЕРКТ0015-СЕЕ01</t>
        </is>
      </c>
      <c r="D119" s="259" t="inlineStr">
        <is>
          <t>компл</t>
        </is>
      </c>
      <c r="E119" s="279" t="n">
        <v>2.156448204</v>
      </c>
      <c r="F119" s="290" t="n">
        <v>488.65</v>
      </c>
      <c r="G119" s="314">
        <f>ROUND(E119*F119,2)</f>
        <v/>
      </c>
      <c r="H119" s="315">
        <f>G119/$G$236</f>
        <v/>
      </c>
      <c r="I119" s="302">
        <f>ROUND(F119*Прил.10!$D$13,2)</f>
        <v/>
      </c>
      <c r="J119" s="302">
        <f>ROUND(I119*E119,2)</f>
        <v/>
      </c>
    </row>
    <row r="120" hidden="1" outlineLevel="1" ht="63.75" customFormat="1" customHeight="1" s="330">
      <c r="A120" s="252" t="n">
        <v>92</v>
      </c>
      <c r="B120" s="259" t="inlineStr">
        <is>
          <t>20.5.02.06-0023</t>
        </is>
      </c>
      <c r="C120" s="278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D120" s="259" t="inlineStr">
        <is>
          <t>10 шт</t>
        </is>
      </c>
      <c r="E120" s="279" t="n">
        <v>0.2156448204</v>
      </c>
      <c r="F120" s="290" t="n">
        <v>4747.3</v>
      </c>
      <c r="G120" s="314">
        <f>ROUND(E120*F120,2)</f>
        <v/>
      </c>
      <c r="H120" s="315">
        <f>G120/$G$236</f>
        <v/>
      </c>
      <c r="I120" s="302">
        <f>ROUND(F120*Прил.10!$D$13,2)</f>
        <v/>
      </c>
      <c r="J120" s="302">
        <f>ROUND(I120*E120,2)</f>
        <v/>
      </c>
    </row>
    <row r="121" hidden="1" outlineLevel="1" ht="25.5" customFormat="1" customHeight="1" s="330">
      <c r="A121" s="410" t="n">
        <v>93</v>
      </c>
      <c r="B121" s="259" t="inlineStr">
        <is>
          <t>25.1.06.19-0065</t>
        </is>
      </c>
      <c r="C121" s="278" t="inlineStr">
        <is>
          <t>Прокладки под подкладку Д-50 из смеси РП 101-710</t>
        </is>
      </c>
      <c r="D121" s="259" t="inlineStr">
        <is>
          <t>шт</t>
        </is>
      </c>
      <c r="E121" s="279" t="n">
        <v>43.47399579264</v>
      </c>
      <c r="F121" s="290" t="n">
        <v>23.5</v>
      </c>
      <c r="G121" s="314">
        <f>ROUND(E121*F121,2)</f>
        <v/>
      </c>
      <c r="H121" s="315">
        <f>G121/$G$236</f>
        <v/>
      </c>
      <c r="I121" s="302">
        <f>ROUND(F121*Прил.10!$D$13,2)</f>
        <v/>
      </c>
      <c r="J121" s="302">
        <f>ROUND(I121*E121,2)</f>
        <v/>
      </c>
    </row>
    <row r="122" hidden="1" outlineLevel="1" ht="38.25" customFormat="1" customHeight="1" s="330">
      <c r="A122" s="252" t="n">
        <v>94</v>
      </c>
      <c r="B122" s="259" t="inlineStr">
        <is>
          <t>05.1.02.08-0084</t>
        </is>
      </c>
      <c r="C122" s="278" t="inlineStr">
        <is>
          <t>Трубы железобетонные безнапорные раструбные, диаметр 800 мм  (марка ТБР 80.25-3)</t>
        </is>
      </c>
      <c r="D122" s="259" t="inlineStr">
        <is>
          <t>м</t>
        </is>
      </c>
      <c r="E122" s="279" t="n">
        <v>1.612484144541</v>
      </c>
      <c r="F122" s="290" t="n">
        <v>617.12</v>
      </c>
      <c r="G122" s="314">
        <f>ROUND(E122*F122,2)</f>
        <v/>
      </c>
      <c r="H122" s="315">
        <f>G122/$G$236</f>
        <v/>
      </c>
      <c r="I122" s="302">
        <f>ROUND(F122*Прил.10!$D$13,2)</f>
        <v/>
      </c>
      <c r="J122" s="302">
        <f>ROUND(I122*E122,2)</f>
        <v/>
      </c>
    </row>
    <row r="123" hidden="1" outlineLevel="1" ht="14.25" customFormat="1" customHeight="1" s="330">
      <c r="A123" s="410" t="n">
        <v>95</v>
      </c>
      <c r="B123" s="259" t="inlineStr">
        <is>
          <t>20.1.02.22-0001</t>
        </is>
      </c>
      <c r="C123" s="278" t="inlineStr">
        <is>
          <t>Ушко: двухлапчатое укороченное У2К-7-16</t>
        </is>
      </c>
      <c r="D123" s="259" t="inlineStr">
        <is>
          <t>шт</t>
        </is>
      </c>
      <c r="E123" s="279" t="n">
        <v>25.877378448</v>
      </c>
      <c r="F123" s="290" t="n">
        <v>34.73</v>
      </c>
      <c r="G123" s="314">
        <f>ROUND(E123*F123,2)</f>
        <v/>
      </c>
      <c r="H123" s="315">
        <f>G123/$G$236</f>
        <v/>
      </c>
      <c r="I123" s="302">
        <f>ROUND(F123*Прил.10!$D$13,2)</f>
        <v/>
      </c>
      <c r="J123" s="302">
        <f>ROUND(I123*E123,2)</f>
        <v/>
      </c>
    </row>
    <row r="124" hidden="1" outlineLevel="1" ht="25.5" customFormat="1" customHeight="1" s="330">
      <c r="A124" s="252" t="n">
        <v>96</v>
      </c>
      <c r="B124" s="259" t="inlineStr">
        <is>
          <t>07.2.07.04-0007</t>
        </is>
      </c>
      <c r="C124" s="278" t="inlineStr">
        <is>
          <t>Конструкции стальные индивидуальные решетчатые сварные, масса до 0,1 т</t>
        </is>
      </c>
      <c r="D124" s="259" t="inlineStr">
        <is>
          <t>т</t>
        </is>
      </c>
      <c r="E124" s="279" t="n">
        <v>0.07655391124200001</v>
      </c>
      <c r="F124" s="290" t="n">
        <v>11500</v>
      </c>
      <c r="G124" s="314">
        <f>ROUND(E124*F124,2)</f>
        <v/>
      </c>
      <c r="H124" s="315">
        <f>G124/$G$236</f>
        <v/>
      </c>
      <c r="I124" s="302">
        <f>ROUND(F124*Прил.10!$D$13,2)</f>
        <v/>
      </c>
      <c r="J124" s="302">
        <f>ROUND(I124*E124,2)</f>
        <v/>
      </c>
    </row>
    <row r="125" hidden="1" outlineLevel="1" ht="38.25" customFormat="1" customHeight="1" s="330">
      <c r="A125" s="410" t="n">
        <v>97</v>
      </c>
      <c r="B125" s="259" t="inlineStr">
        <is>
          <t>02.3.01.02-0016</t>
        </is>
      </c>
      <c r="C125" s="278" t="inlineStr">
        <is>
          <t>Песок природный для строительных: работ средний с крупностью зерен размером свыше 5 мм - до 5% по массе</t>
        </is>
      </c>
      <c r="D125" s="259" t="inlineStr">
        <is>
          <t>м3</t>
        </is>
      </c>
      <c r="E125" s="279" t="n">
        <v>14.3942917617</v>
      </c>
      <c r="F125" s="290" t="n">
        <v>55.26</v>
      </c>
      <c r="G125" s="314">
        <f>ROUND(E125*F125,2)</f>
        <v/>
      </c>
      <c r="H125" s="315">
        <f>G125/$G$236</f>
        <v/>
      </c>
      <c r="I125" s="302">
        <f>ROUND(F125*Прил.10!$D$13,2)</f>
        <v/>
      </c>
      <c r="J125" s="302">
        <f>ROUND(I125*E125,2)</f>
        <v/>
      </c>
    </row>
    <row r="126" hidden="1" outlineLevel="1" ht="25.5" customFormat="1" customHeight="1" s="330">
      <c r="A126" s="252" t="n">
        <v>98</v>
      </c>
      <c r="B126" s="259" t="inlineStr">
        <is>
          <t>21.1.06.08-0349</t>
        </is>
      </c>
      <c r="C126" s="278" t="inlineStr">
        <is>
          <t>Кабель силовой с алюминиевыми жилами АВВГнг-LS 5х50-1000</t>
        </is>
      </c>
      <c r="D126" s="259" t="inlineStr">
        <is>
          <t>1000 м</t>
        </is>
      </c>
      <c r="E126" s="279" t="n">
        <v>0.0164968287606</v>
      </c>
      <c r="F126" s="290" t="n">
        <v>42279.74</v>
      </c>
      <c r="G126" s="314">
        <f>ROUND(E126*F126,2)</f>
        <v/>
      </c>
      <c r="H126" s="315">
        <f>G126/$G$236</f>
        <v/>
      </c>
      <c r="I126" s="302">
        <f>ROUND(F126*Прил.10!$D$13,2)</f>
        <v/>
      </c>
      <c r="J126" s="302">
        <f>ROUND(I126*E126,2)</f>
        <v/>
      </c>
    </row>
    <row r="127" hidden="1" outlineLevel="1" ht="25.5" customFormat="1" customHeight="1" s="330">
      <c r="A127" s="410" t="n">
        <v>99</v>
      </c>
      <c r="B127" s="259" t="inlineStr">
        <is>
          <t>02.2.05.04-1792</t>
        </is>
      </c>
      <c r="C127" s="278" t="inlineStr">
        <is>
          <t>Щебень М 1400, фракция 20-40 мм, группа 2</t>
        </is>
      </c>
      <c r="D127" s="259" t="inlineStr">
        <is>
          <t>м3</t>
        </is>
      </c>
      <c r="E127" s="279" t="n">
        <v>4.71723044625</v>
      </c>
      <c r="F127" s="290" t="n">
        <v>140.9</v>
      </c>
      <c r="G127" s="314">
        <f>ROUND(E127*F127,2)</f>
        <v/>
      </c>
      <c r="H127" s="315">
        <f>G127/$G$236</f>
        <v/>
      </c>
      <c r="I127" s="302">
        <f>ROUND(F127*Прил.10!$D$13,2)</f>
        <v/>
      </c>
      <c r="J127" s="302">
        <f>ROUND(I127*E127,2)</f>
        <v/>
      </c>
    </row>
    <row r="128" hidden="1" outlineLevel="1" ht="14.25" customFormat="1" customHeight="1" s="330">
      <c r="A128" s="252" t="n">
        <v>100</v>
      </c>
      <c r="B128" s="259" t="inlineStr">
        <is>
          <t>20.1.02.21-0043</t>
        </is>
      </c>
      <c r="C128" s="278" t="inlineStr">
        <is>
          <t>Узел крепления КГП-7-3</t>
        </is>
      </c>
      <c r="D128" s="259" t="inlineStr">
        <is>
          <t>шт</t>
        </is>
      </c>
      <c r="E128" s="279" t="n">
        <v>25.877378448</v>
      </c>
      <c r="F128" s="290" t="n">
        <v>25.55</v>
      </c>
      <c r="G128" s="314">
        <f>ROUND(E128*F128,2)</f>
        <v/>
      </c>
      <c r="H128" s="315">
        <f>G128/$G$236</f>
        <v/>
      </c>
      <c r="I128" s="302">
        <f>ROUND(F128*Прил.10!$D$13,2)</f>
        <v/>
      </c>
      <c r="J128" s="302">
        <f>ROUND(I128*E128,2)</f>
        <v/>
      </c>
    </row>
    <row r="129" hidden="1" outlineLevel="1" ht="51" customFormat="1" customHeight="1" s="330">
      <c r="A129" s="410" t="n">
        <v>101</v>
      </c>
      <c r="B129" s="259" t="inlineStr">
        <is>
          <t>08.4.02.03-1032</t>
        </is>
      </c>
      <c r="C129" s="278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29" s="259" t="inlineStr">
        <is>
          <t>т</t>
        </is>
      </c>
      <c r="E129" s="279" t="n">
        <v>0.1167177590415</v>
      </c>
      <c r="F129" s="290" t="n">
        <v>5582.59</v>
      </c>
      <c r="G129" s="314">
        <f>ROUND(E129*F129,2)</f>
        <v/>
      </c>
      <c r="H129" s="315">
        <f>G129/$G$236</f>
        <v/>
      </c>
      <c r="I129" s="302">
        <f>ROUND(F129*Прил.10!$D$13,2)</f>
        <v/>
      </c>
      <c r="J129" s="302">
        <f>ROUND(I129*E129,2)</f>
        <v/>
      </c>
    </row>
    <row r="130" hidden="1" outlineLevel="1" ht="63.75" customFormat="1" customHeight="1" s="330">
      <c r="A130" s="252" t="n">
        <v>102</v>
      </c>
      <c r="B130" s="259" t="inlineStr">
        <is>
          <t>20.2.09.04-0011</t>
        </is>
      </c>
      <c r="C130" s="278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D130" s="259" t="inlineStr">
        <is>
          <t>компл</t>
        </is>
      </c>
      <c r="E130" s="279" t="n">
        <v>1.078224102</v>
      </c>
      <c r="F130" s="290" t="n">
        <v>581.34</v>
      </c>
      <c r="G130" s="314">
        <f>ROUND(E130*F130,2)</f>
        <v/>
      </c>
      <c r="H130" s="315">
        <f>G130/$G$236</f>
        <v/>
      </c>
      <c r="I130" s="302">
        <f>ROUND(F130*Прил.10!$D$13,2)</f>
        <v/>
      </c>
      <c r="J130" s="302">
        <f>ROUND(I130*E130,2)</f>
        <v/>
      </c>
    </row>
    <row r="131" hidden="1" outlineLevel="1" ht="76.7" customFormat="1" customHeight="1" s="330">
      <c r="A131" s="410" t="n">
        <v>103</v>
      </c>
      <c r="B131" s="259" t="inlineStr">
        <is>
          <t>14.2.02.12-0711</t>
        </is>
      </c>
      <c r="C131" s="278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D131" s="259" t="inlineStr">
        <is>
          <t>т</t>
        </is>
      </c>
      <c r="E131" s="279" t="n">
        <v>0.01617336153</v>
      </c>
      <c r="F131" s="290" t="n">
        <v>38397</v>
      </c>
      <c r="G131" s="314">
        <f>ROUND(E131*F131,2)</f>
        <v/>
      </c>
      <c r="H131" s="315">
        <f>G131/$G$236</f>
        <v/>
      </c>
      <c r="I131" s="302">
        <f>ROUND(F131*Прил.10!$D$13,2)</f>
        <v/>
      </c>
      <c r="J131" s="302">
        <f>ROUND(I131*E131,2)</f>
        <v/>
      </c>
    </row>
    <row r="132" hidden="1" outlineLevel="1" ht="25.5" customFormat="1" customHeight="1" s="330">
      <c r="A132" s="252" t="n">
        <v>104</v>
      </c>
      <c r="B132" s="259" t="inlineStr">
        <is>
          <t>25.1.05.02-0002</t>
        </is>
      </c>
      <c r="C132" s="278" t="inlineStr">
        <is>
          <t>Подкладка костыльного скрепления железнодорожного пути Д-50</t>
        </is>
      </c>
      <c r="D132" s="259" t="inlineStr">
        <is>
          <t>т</t>
        </is>
      </c>
      <c r="E132" s="279" t="n">
        <v>0.1267991543952</v>
      </c>
      <c r="F132" s="290" t="n">
        <v>4600</v>
      </c>
      <c r="G132" s="314">
        <f>ROUND(E132*F132,2)</f>
        <v/>
      </c>
      <c r="H132" s="315">
        <f>G132/$G$236</f>
        <v/>
      </c>
      <c r="I132" s="302">
        <f>ROUND(F132*Прил.10!$D$13,2)</f>
        <v/>
      </c>
      <c r="J132" s="302">
        <f>ROUND(I132*E132,2)</f>
        <v/>
      </c>
    </row>
    <row r="133" hidden="1" outlineLevel="1" ht="51" customFormat="1" customHeight="1" s="330">
      <c r="A133" s="410" t="n">
        <v>105</v>
      </c>
      <c r="B133" s="259" t="inlineStr">
        <is>
          <t>20.2.09.08-0007</t>
        </is>
      </c>
      <c r="C133" s="278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D133" s="259" t="inlineStr">
        <is>
          <t>компл</t>
        </is>
      </c>
      <c r="E133" s="279" t="n">
        <v>2.156448204</v>
      </c>
      <c r="F133" s="290" t="n">
        <v>255.8</v>
      </c>
      <c r="G133" s="314">
        <f>ROUND(E133*F133,2)</f>
        <v/>
      </c>
      <c r="H133" s="315">
        <f>G133/$G$236</f>
        <v/>
      </c>
      <c r="I133" s="302">
        <f>ROUND(F133*Прил.10!$D$13,2)</f>
        <v/>
      </c>
      <c r="J133" s="302">
        <f>ROUND(I133*E133,2)</f>
        <v/>
      </c>
    </row>
    <row r="134" hidden="1" outlineLevel="1" ht="51" customFormat="1" customHeight="1" s="330">
      <c r="A134" s="252" t="n">
        <v>106</v>
      </c>
      <c r="B134" s="259" t="inlineStr">
        <is>
          <t>23.3.06.04-0006</t>
        </is>
      </c>
      <c r="C134" s="278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34" s="259" t="inlineStr">
        <is>
          <t>м</t>
        </is>
      </c>
      <c r="E134" s="279" t="n">
        <v>44.4228330024</v>
      </c>
      <c r="F134" s="290" t="n">
        <v>11.5</v>
      </c>
      <c r="G134" s="314">
        <f>ROUND(E134*F134,2)</f>
        <v/>
      </c>
      <c r="H134" s="315">
        <f>G134/$G$236</f>
        <v/>
      </c>
      <c r="I134" s="302">
        <f>ROUND(F134*Прил.10!$D$13,2)</f>
        <v/>
      </c>
      <c r="J134" s="302">
        <f>ROUND(I134*E134,2)</f>
        <v/>
      </c>
    </row>
    <row r="135" hidden="1" outlineLevel="1" ht="51" customFormat="1" customHeight="1" s="330">
      <c r="A135" s="410" t="n">
        <v>107</v>
      </c>
      <c r="B135" s="259" t="inlineStr">
        <is>
          <t>07.2.07.12-0025</t>
        </is>
      </c>
      <c r="C135" s="278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135" s="259" t="inlineStr">
        <is>
          <t>т</t>
        </is>
      </c>
      <c r="E135" s="279" t="n">
        <v>0.0617822410446</v>
      </c>
      <c r="F135" s="290" t="n">
        <v>7980.02</v>
      </c>
      <c r="G135" s="314">
        <f>ROUND(E135*F135,2)</f>
        <v/>
      </c>
      <c r="H135" s="315">
        <f>G135/$G$236</f>
        <v/>
      </c>
      <c r="I135" s="302">
        <f>ROUND(F135*Прил.10!$D$13,2)</f>
        <v/>
      </c>
      <c r="J135" s="302">
        <f>ROUND(I135*E135,2)</f>
        <v/>
      </c>
    </row>
    <row r="136" hidden="1" outlineLevel="1" ht="14.25" customFormat="1" customHeight="1" s="330">
      <c r="A136" s="252" t="n">
        <v>108</v>
      </c>
      <c r="B136" s="259" t="inlineStr">
        <is>
          <t>20.5.03.03-0001</t>
        </is>
      </c>
      <c r="C136" s="278" t="inlineStr">
        <is>
          <t>Шины алюминиевые</t>
        </is>
      </c>
      <c r="D136" s="259" t="inlineStr">
        <is>
          <t>м</t>
        </is>
      </c>
      <c r="E136" s="279" t="n">
        <v>37.73784357</v>
      </c>
      <c r="F136" s="290" t="n">
        <v>12.8</v>
      </c>
      <c r="G136" s="314">
        <f>ROUND(E136*F136,2)</f>
        <v/>
      </c>
      <c r="H136" s="315">
        <f>G136/$G$236</f>
        <v/>
      </c>
      <c r="I136" s="302">
        <f>ROUND(F136*Прил.10!$D$13,2)</f>
        <v/>
      </c>
      <c r="J136" s="302">
        <f>ROUND(I136*E136,2)</f>
        <v/>
      </c>
    </row>
    <row r="137" hidden="1" outlineLevel="1" ht="25.5" customFormat="1" customHeight="1" s="330">
      <c r="A137" s="410" t="n">
        <v>109</v>
      </c>
      <c r="B137" s="259" t="inlineStr">
        <is>
          <t>25.1.03.02-0001</t>
        </is>
      </c>
      <c r="C137" s="278" t="inlineStr">
        <is>
          <t>Костыли для железных дорог широкой колеи, сечение 16x16 мм, длина 165 мм</t>
        </is>
      </c>
      <c r="D137" s="259" t="inlineStr">
        <is>
          <t>т</t>
        </is>
      </c>
      <c r="E137" s="279" t="n">
        <v>0.083023255854</v>
      </c>
      <c r="F137" s="290" t="n">
        <v>5470.13</v>
      </c>
      <c r="G137" s="314">
        <f>ROUND(E137*F137,2)</f>
        <v/>
      </c>
      <c r="H137" s="315">
        <f>G137/$G$236</f>
        <v/>
      </c>
      <c r="I137" s="302">
        <f>ROUND(F137*Прил.10!$D$13,2)</f>
        <v/>
      </c>
      <c r="J137" s="302">
        <f>ROUND(I137*E137,2)</f>
        <v/>
      </c>
    </row>
    <row r="138" hidden="1" outlineLevel="1" ht="51" customFormat="1" customHeight="1" s="330">
      <c r="A138" s="252" t="n">
        <v>110</v>
      </c>
      <c r="B138" s="259" t="inlineStr">
        <is>
          <t>08.1.02.13-0007</t>
        </is>
      </c>
      <c r="C138" s="278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D138" s="259" t="inlineStr">
        <is>
          <t>м</t>
        </is>
      </c>
      <c r="E138" s="279" t="n">
        <v>46.64397465252</v>
      </c>
      <c r="F138" s="290" t="n">
        <v>9.18</v>
      </c>
      <c r="G138" s="314">
        <f>ROUND(E138*F138,2)</f>
        <v/>
      </c>
      <c r="H138" s="315">
        <f>G138/$G$236</f>
        <v/>
      </c>
      <c r="I138" s="302">
        <f>ROUND(F138*Прил.10!$D$13,2)</f>
        <v/>
      </c>
      <c r="J138" s="302">
        <f>ROUND(I138*E138,2)</f>
        <v/>
      </c>
    </row>
    <row r="139" hidden="1" outlineLevel="1" ht="25.5" customFormat="1" customHeight="1" s="330">
      <c r="A139" s="410" t="n">
        <v>111</v>
      </c>
      <c r="B139" s="259" t="inlineStr">
        <is>
          <t>21.1.06.10-0588</t>
        </is>
      </c>
      <c r="C139" s="278" t="inlineStr">
        <is>
          <t>Кабель силовой с медными жилами ВВГнг-LS 4х2,5-1000</t>
        </is>
      </c>
      <c r="D139" s="259" t="inlineStr">
        <is>
          <t>1000 м</t>
        </is>
      </c>
      <c r="E139" s="279" t="n">
        <v>0.0219957716808</v>
      </c>
      <c r="F139" s="290" t="n">
        <v>14732.84</v>
      </c>
      <c r="G139" s="314">
        <f>ROUND(E139*F139,2)</f>
        <v/>
      </c>
      <c r="H139" s="315">
        <f>G139/$G$236</f>
        <v/>
      </c>
      <c r="I139" s="302">
        <f>ROUND(F139*Прил.10!$D$13,2)</f>
        <v/>
      </c>
      <c r="J139" s="302">
        <f>ROUND(I139*E139,2)</f>
        <v/>
      </c>
    </row>
    <row r="140" hidden="1" outlineLevel="1" ht="25.5" customFormat="1" customHeight="1" s="330">
      <c r="A140" s="252" t="n">
        <v>112</v>
      </c>
      <c r="B140" s="259" t="inlineStr">
        <is>
          <t>05.1.03.09-0001</t>
        </is>
      </c>
      <c r="C140" s="278" t="inlineStr">
        <is>
          <t>Перемычка брусковая 1ПБ10-1, бетон B15, объем 0,008 м3, расход арматуры 0,31 кг</t>
        </is>
      </c>
      <c r="D140" s="259" t="inlineStr">
        <is>
          <t>шт</t>
        </is>
      </c>
      <c r="E140" s="279" t="n">
        <v>28.3033826775</v>
      </c>
      <c r="F140" s="290" t="n">
        <v>11.12</v>
      </c>
      <c r="G140" s="314">
        <f>ROUND(E140*F140,2)</f>
        <v/>
      </c>
      <c r="H140" s="315">
        <f>G140/$G$236</f>
        <v/>
      </c>
      <c r="I140" s="302">
        <f>ROUND(F140*Прил.10!$D$13,2)</f>
        <v/>
      </c>
      <c r="J140" s="302">
        <f>ROUND(I140*E140,2)</f>
        <v/>
      </c>
    </row>
    <row r="141" hidden="1" outlineLevel="1" ht="25.5" customFormat="1" customHeight="1" s="330">
      <c r="A141" s="410" t="n">
        <v>113</v>
      </c>
      <c r="B141" s="259" t="inlineStr">
        <is>
          <t>01.7.15.02-0084</t>
        </is>
      </c>
      <c r="C141" s="278" t="inlineStr">
        <is>
          <t>Болты с шестигранной головкой, диаметр 12 (14) мм</t>
        </is>
      </c>
      <c r="D141" s="259" t="inlineStr">
        <is>
          <t>т</t>
        </is>
      </c>
      <c r="E141" s="279" t="n">
        <v>0.0239365750644</v>
      </c>
      <c r="F141" s="290" t="n">
        <v>12605.85</v>
      </c>
      <c r="G141" s="314">
        <f>ROUND(E141*F141,2)</f>
        <v/>
      </c>
      <c r="H141" s="315">
        <f>G141/$G$236</f>
        <v/>
      </c>
      <c r="I141" s="302">
        <f>ROUND(F141*Прил.10!$D$13,2)</f>
        <v/>
      </c>
      <c r="J141" s="302">
        <f>ROUND(I141*E141,2)</f>
        <v/>
      </c>
    </row>
    <row r="142" hidden="1" outlineLevel="1" ht="14.25" customFormat="1" customHeight="1" s="330">
      <c r="A142" s="252" t="n">
        <v>114</v>
      </c>
      <c r="B142" s="259" t="inlineStr">
        <is>
          <t>20.1.02.14-1022</t>
        </is>
      </c>
      <c r="C142" s="278" t="inlineStr">
        <is>
          <t>Серьга СРС-7-16</t>
        </is>
      </c>
      <c r="D142" s="259" t="inlineStr">
        <is>
          <t>шт</t>
        </is>
      </c>
      <c r="E142" s="279" t="n">
        <v>25.877378448</v>
      </c>
      <c r="F142" s="290" t="n">
        <v>10.03</v>
      </c>
      <c r="G142" s="314">
        <f>ROUND(E142*F142,2)</f>
        <v/>
      </c>
      <c r="H142" s="315">
        <f>G142/$G$236</f>
        <v/>
      </c>
      <c r="I142" s="302">
        <f>ROUND(F142*Прил.10!$D$13,2)</f>
        <v/>
      </c>
      <c r="J142" s="302">
        <f>ROUND(I142*E142,2)</f>
        <v/>
      </c>
    </row>
    <row r="143" hidden="1" outlineLevel="1" ht="25.5" customFormat="1" customHeight="1" s="330">
      <c r="A143" s="410" t="n">
        <v>115</v>
      </c>
      <c r="B143" s="259" t="inlineStr">
        <is>
          <t>10.3.02.03-0011</t>
        </is>
      </c>
      <c r="C143" s="278" t="inlineStr">
        <is>
          <t>Припои оловянно-свинцовые бессурьмянистые, марка ПОС30</t>
        </is>
      </c>
      <c r="D143" s="259" t="inlineStr">
        <is>
          <t>т</t>
        </is>
      </c>
      <c r="E143" s="279" t="n">
        <v>0.0037674228347982</v>
      </c>
      <c r="F143" s="290" t="n">
        <v>68043.27</v>
      </c>
      <c r="G143" s="314">
        <f>ROUND(E143*F143,2)</f>
        <v/>
      </c>
      <c r="H143" s="315">
        <f>G143/$G$236</f>
        <v/>
      </c>
      <c r="I143" s="302">
        <f>ROUND(F143*Прил.10!$D$13,2)</f>
        <v/>
      </c>
      <c r="J143" s="302">
        <f>ROUND(I143*E143,2)</f>
        <v/>
      </c>
    </row>
    <row r="144" hidden="1" outlineLevel="1" ht="63.75" customFormat="1" customHeight="1" s="330">
      <c r="A144" s="252" t="n">
        <v>116</v>
      </c>
      <c r="B144" s="259" t="inlineStr">
        <is>
          <t>20.3.02.04-0010</t>
        </is>
      </c>
      <c r="C144" s="278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D144" s="259" t="inlineStr">
        <is>
          <t>10 шт</t>
        </is>
      </c>
      <c r="E144" s="279" t="n">
        <v>0.4312896408</v>
      </c>
      <c r="F144" s="290" t="n">
        <v>591.11</v>
      </c>
      <c r="G144" s="314">
        <f>ROUND(E144*F144,2)</f>
        <v/>
      </c>
      <c r="H144" s="315">
        <f>G144/$G$236</f>
        <v/>
      </c>
      <c r="I144" s="302">
        <f>ROUND(F144*Прил.10!$D$13,2)</f>
        <v/>
      </c>
      <c r="J144" s="302">
        <f>ROUND(I144*E144,2)</f>
        <v/>
      </c>
    </row>
    <row r="145" hidden="1" outlineLevel="1" ht="25.5" customFormat="1" customHeight="1" s="330">
      <c r="A145" s="410" t="n">
        <v>117</v>
      </c>
      <c r="B145" s="259" t="inlineStr">
        <is>
          <t>21.1.06.10-0589</t>
        </is>
      </c>
      <c r="C145" s="278" t="inlineStr">
        <is>
          <t>Кабель силовой с медными жилами ВВГнг-LS 4х4-1000</t>
        </is>
      </c>
      <c r="D145" s="259" t="inlineStr">
        <is>
          <t>1000 м</t>
        </is>
      </c>
      <c r="E145" s="279" t="n">
        <v>0.0109978858404</v>
      </c>
      <c r="F145" s="290" t="n">
        <v>22292.65</v>
      </c>
      <c r="G145" s="314">
        <f>ROUND(E145*F145,2)</f>
        <v/>
      </c>
      <c r="H145" s="315">
        <f>G145/$G$236</f>
        <v/>
      </c>
      <c r="I145" s="302">
        <f>ROUND(F145*Прил.10!$D$13,2)</f>
        <v/>
      </c>
      <c r="J145" s="302">
        <f>ROUND(I145*E145,2)</f>
        <v/>
      </c>
    </row>
    <row r="146" hidden="1" outlineLevel="1" ht="14.25" customFormat="1" customHeight="1" s="330">
      <c r="A146" s="252" t="n">
        <v>118</v>
      </c>
      <c r="B146" s="259" t="inlineStr">
        <is>
          <t>25.2.01.01-0001</t>
        </is>
      </c>
      <c r="C146" s="278" t="inlineStr">
        <is>
          <t>Бирки-оконцеватели</t>
        </is>
      </c>
      <c r="D146" s="259" t="inlineStr">
        <is>
          <t>100 шт</t>
        </is>
      </c>
      <c r="E146" s="279" t="n">
        <v>3.8033276973948</v>
      </c>
      <c r="F146" s="290" t="n">
        <v>63</v>
      </c>
      <c r="G146" s="314">
        <f>ROUND(E146*F146,2)</f>
        <v/>
      </c>
      <c r="H146" s="315">
        <f>G146/$G$236</f>
        <v/>
      </c>
      <c r="I146" s="302">
        <f>ROUND(F146*Прил.10!$D$13,2)</f>
        <v/>
      </c>
      <c r="J146" s="302">
        <f>ROUND(I146*E146,2)</f>
        <v/>
      </c>
    </row>
    <row r="147" hidden="1" outlineLevel="1" ht="14.25" customFormat="1" customHeight="1" s="330">
      <c r="A147" s="410" t="n">
        <v>119</v>
      </c>
      <c r="B147" s="259" t="inlineStr">
        <is>
          <t>01.3.01.01-0001</t>
        </is>
      </c>
      <c r="C147" s="278" t="inlineStr">
        <is>
          <t>Бензин авиационный Б-70</t>
        </is>
      </c>
      <c r="D147" s="259" t="inlineStr">
        <is>
          <t>т</t>
        </is>
      </c>
      <c r="E147" s="279" t="n">
        <v>0.0508921776144</v>
      </c>
      <c r="F147" s="290" t="n">
        <v>4487.5</v>
      </c>
      <c r="G147" s="314">
        <f>ROUND(E147*F147,2)</f>
        <v/>
      </c>
      <c r="H147" s="315">
        <f>G147/$G$236</f>
        <v/>
      </c>
      <c r="I147" s="302">
        <f>ROUND(F147*Прил.10!$D$13,2)</f>
        <v/>
      </c>
      <c r="J147" s="302">
        <f>ROUND(I147*E147,2)</f>
        <v/>
      </c>
    </row>
    <row r="148" hidden="1" outlineLevel="1" ht="14.25" customFormat="1" customHeight="1" s="330">
      <c r="A148" s="252" t="n">
        <v>120</v>
      </c>
      <c r="B148" s="259" t="inlineStr">
        <is>
          <t>25.1.05.01-0004</t>
        </is>
      </c>
      <c r="C148" s="278" t="inlineStr">
        <is>
          <t>Накладки рельсовые двухголовые Р50</t>
        </is>
      </c>
      <c r="D148" s="259" t="inlineStr">
        <is>
          <t>т</t>
        </is>
      </c>
      <c r="E148" s="279" t="n">
        <v>0.060380549712</v>
      </c>
      <c r="F148" s="290" t="n">
        <v>3700</v>
      </c>
      <c r="G148" s="314">
        <f>ROUND(E148*F148,2)</f>
        <v/>
      </c>
      <c r="H148" s="315">
        <f>G148/$G$236</f>
        <v/>
      </c>
      <c r="I148" s="302">
        <f>ROUND(F148*Прил.10!$D$13,2)</f>
        <v/>
      </c>
      <c r="J148" s="302">
        <f>ROUND(I148*E148,2)</f>
        <v/>
      </c>
    </row>
    <row r="149" hidden="1" outlineLevel="1" ht="14.25" customFormat="1" customHeight="1" s="330">
      <c r="A149" s="410" t="n">
        <v>121</v>
      </c>
      <c r="B149" s="259" t="inlineStr">
        <is>
          <t>11.2.13.04-0011</t>
        </is>
      </c>
      <c r="C149" s="278" t="inlineStr">
        <is>
          <t>Щиты из досок, толщина 25 мм</t>
        </is>
      </c>
      <c r="D149" s="259" t="inlineStr">
        <is>
          <t>м2</t>
        </is>
      </c>
      <c r="E149" s="279" t="n">
        <v>6.2548319269071</v>
      </c>
      <c r="F149" s="290" t="n">
        <v>35.53</v>
      </c>
      <c r="G149" s="314">
        <f>ROUND(E149*F149,2)</f>
        <v/>
      </c>
      <c r="H149" s="315">
        <f>G149/$G$236</f>
        <v/>
      </c>
      <c r="I149" s="302">
        <f>ROUND(F149*Прил.10!$D$13,2)</f>
        <v/>
      </c>
      <c r="J149" s="302">
        <f>ROUND(I149*E149,2)</f>
        <v/>
      </c>
    </row>
    <row r="150" hidden="1" outlineLevel="1" ht="25.5" customFormat="1" customHeight="1" s="330">
      <c r="A150" s="252" t="n">
        <v>122</v>
      </c>
      <c r="B150" s="259" t="inlineStr">
        <is>
          <t>999-9950</t>
        </is>
      </c>
      <c r="C150" s="278" t="inlineStr">
        <is>
          <t>Вспомогательные ненормируемые материальные ресурсы</t>
        </is>
      </c>
      <c r="D150" s="259" t="inlineStr">
        <is>
          <t>руб</t>
        </is>
      </c>
      <c r="E150" s="279" t="n">
        <v>214.09862892357</v>
      </c>
      <c r="F150" s="290" t="n">
        <v>1</v>
      </c>
      <c r="G150" s="314">
        <f>ROUND(E150*F150,2)</f>
        <v/>
      </c>
      <c r="H150" s="315">
        <f>G150/$G$236</f>
        <v/>
      </c>
      <c r="I150" s="302">
        <f>ROUND(F150*Прил.10!$D$13,2)</f>
        <v/>
      </c>
      <c r="J150" s="302">
        <f>ROUND(I150*E150,2)</f>
        <v/>
      </c>
    </row>
    <row r="151" hidden="1" outlineLevel="1" ht="25.5" customFormat="1" customHeight="1" s="330">
      <c r="A151" s="410" t="n">
        <v>123</v>
      </c>
      <c r="B151" s="259" t="inlineStr">
        <is>
          <t>20.5.01.01-0002</t>
        </is>
      </c>
      <c r="C151" s="278" t="inlineStr">
        <is>
          <t>Ввод гибкий для труб диаметром 25-27 мм, тип К-1081, длина 655 мм</t>
        </is>
      </c>
      <c r="D151" s="259" t="inlineStr">
        <is>
          <t>шт</t>
        </is>
      </c>
      <c r="E151" s="279" t="n">
        <v>4.312896408</v>
      </c>
      <c r="F151" s="290" t="n">
        <v>46.81</v>
      </c>
      <c r="G151" s="314">
        <f>ROUND(E151*F151,2)</f>
        <v/>
      </c>
      <c r="H151" s="315">
        <f>G151/$G$236</f>
        <v/>
      </c>
      <c r="I151" s="302">
        <f>ROUND(F151*Прил.10!$D$13,2)</f>
        <v/>
      </c>
      <c r="J151" s="302">
        <f>ROUND(I151*E151,2)</f>
        <v/>
      </c>
    </row>
    <row r="152" hidden="1" outlineLevel="1" ht="14.25" customFormat="1" customHeight="1" s="330">
      <c r="A152" s="252" t="n">
        <v>124</v>
      </c>
      <c r="B152" s="259" t="inlineStr">
        <is>
          <t>20.2.02.04-0006</t>
        </is>
      </c>
      <c r="C152" s="278" t="inlineStr">
        <is>
          <t>Колпачки полиэтиленовые</t>
        </is>
      </c>
      <c r="D152" s="259" t="inlineStr">
        <is>
          <t>100 шт</t>
        </is>
      </c>
      <c r="E152" s="279" t="n">
        <v>0.3234672306</v>
      </c>
      <c r="F152" s="290" t="n">
        <v>610</v>
      </c>
      <c r="G152" s="314">
        <f>ROUND(E152*F152,2)</f>
        <v/>
      </c>
      <c r="H152" s="315">
        <f>G152/$G$236</f>
        <v/>
      </c>
      <c r="I152" s="302">
        <f>ROUND(F152*Прил.10!$D$13,2)</f>
        <v/>
      </c>
      <c r="J152" s="302">
        <f>ROUND(I152*E152,2)</f>
        <v/>
      </c>
    </row>
    <row r="153" hidden="1" outlineLevel="1" ht="38.25" customFormat="1" customHeight="1" s="330">
      <c r="A153" s="410" t="n">
        <v>125</v>
      </c>
      <c r="B153" s="259" t="inlineStr">
        <is>
          <t>05.1.06.14-0012</t>
        </is>
      </c>
      <c r="C153" s="278" t="inlineStr">
        <is>
          <t>Плиты перекрытий железобетонные из легких бетонов плотностью 1600 кг/м3 и более</t>
        </is>
      </c>
      <c r="D153" s="259" t="inlineStr">
        <is>
          <t>м3</t>
        </is>
      </c>
      <c r="E153" s="279" t="n">
        <v>0.09189164909295</v>
      </c>
      <c r="F153" s="290" t="n">
        <v>2130.01</v>
      </c>
      <c r="G153" s="314">
        <f>ROUND(E153*F153,2)</f>
        <v/>
      </c>
      <c r="H153" s="315">
        <f>G153/$G$236</f>
        <v/>
      </c>
      <c r="I153" s="302">
        <f>ROUND(F153*Прил.10!$D$13,2)</f>
        <v/>
      </c>
      <c r="J153" s="302">
        <f>ROUND(I153*E153,2)</f>
        <v/>
      </c>
    </row>
    <row r="154" hidden="1" outlineLevel="1" ht="25.5" customFormat="1" customHeight="1" s="330">
      <c r="A154" s="252" t="n">
        <v>126</v>
      </c>
      <c r="B154" s="259" t="inlineStr">
        <is>
          <t>01.3.01.06-0050</t>
        </is>
      </c>
      <c r="C154" s="278" t="inlineStr">
        <is>
          <t>Смазка универсальная тугоплавкая УТ (консталин жировой)</t>
        </is>
      </c>
      <c r="D154" s="259" t="inlineStr">
        <is>
          <t>т</t>
        </is>
      </c>
      <c r="E154" s="279" t="n">
        <v>0.0109978858404</v>
      </c>
      <c r="F154" s="290" t="n">
        <v>17500</v>
      </c>
      <c r="G154" s="314">
        <f>ROUND(E154*F154,2)</f>
        <v/>
      </c>
      <c r="H154" s="315">
        <f>G154/$G$236</f>
        <v/>
      </c>
      <c r="I154" s="302">
        <f>ROUND(F154*Прил.10!$D$13,2)</f>
        <v/>
      </c>
      <c r="J154" s="302">
        <f>ROUND(I154*E154,2)</f>
        <v/>
      </c>
    </row>
    <row r="155" hidden="1" outlineLevel="1" ht="25.5" customFormat="1" customHeight="1" s="330">
      <c r="A155" s="410" t="n">
        <v>127</v>
      </c>
      <c r="B155" s="259" t="inlineStr">
        <is>
          <t>01.7.11.07-0034</t>
        </is>
      </c>
      <c r="C155" s="278" t="inlineStr">
        <is>
          <t>Электроды сварочные Э42А, диаметр 4 мм</t>
        </is>
      </c>
      <c r="D155" s="259" t="inlineStr">
        <is>
          <t>кг</t>
        </is>
      </c>
      <c r="E155" s="279" t="n">
        <v>14.719268506043</v>
      </c>
      <c r="F155" s="290" t="n">
        <v>10.57</v>
      </c>
      <c r="G155" s="314">
        <f>ROUND(E155*F155,2)</f>
        <v/>
      </c>
      <c r="H155" s="315">
        <f>G155/$G$236</f>
        <v/>
      </c>
      <c r="I155" s="302">
        <f>ROUND(F155*Прил.10!$D$13,2)</f>
        <v/>
      </c>
      <c r="J155" s="302">
        <f>ROUND(I155*E155,2)</f>
        <v/>
      </c>
    </row>
    <row r="156" hidden="1" outlineLevel="1" ht="14.25" customFormat="1" customHeight="1" s="330">
      <c r="A156" s="252" t="n">
        <v>128</v>
      </c>
      <c r="B156" s="259" t="inlineStr">
        <is>
          <t>18.5.08.09-0001</t>
        </is>
      </c>
      <c r="C156" s="278" t="inlineStr">
        <is>
          <t>Патрубки</t>
        </is>
      </c>
      <c r="D156" s="259" t="inlineStr">
        <is>
          <t>10 шт</t>
        </is>
      </c>
      <c r="E156" s="279" t="n">
        <v>0.45285412284</v>
      </c>
      <c r="F156" s="290" t="n">
        <v>277.5</v>
      </c>
      <c r="G156" s="314">
        <f>ROUND(E156*F156,2)</f>
        <v/>
      </c>
      <c r="H156" s="315">
        <f>G156/$G$236</f>
        <v/>
      </c>
      <c r="I156" s="302">
        <f>ROUND(F156*Прил.10!$D$13,2)</f>
        <v/>
      </c>
      <c r="J156" s="302">
        <f>ROUND(I156*E156,2)</f>
        <v/>
      </c>
    </row>
    <row r="157" hidden="1" outlineLevel="1" ht="14.25" customFormat="1" customHeight="1" s="330">
      <c r="A157" s="410" t="n">
        <v>129</v>
      </c>
      <c r="B157" s="259" t="inlineStr">
        <is>
          <t>01.7.07.29-0241</t>
        </is>
      </c>
      <c r="C157" s="278" t="inlineStr">
        <is>
          <t>Хомутик</t>
        </is>
      </c>
      <c r="D157" s="259" t="inlineStr">
        <is>
          <t>10 шт</t>
        </is>
      </c>
      <c r="E157" s="279" t="n">
        <v>1.7251585632</v>
      </c>
      <c r="F157" s="290" t="n">
        <v>72</v>
      </c>
      <c r="G157" s="314">
        <f>ROUND(E157*F157,2)</f>
        <v/>
      </c>
      <c r="H157" s="315">
        <f>G157/$G$236</f>
        <v/>
      </c>
      <c r="I157" s="302">
        <f>ROUND(F157*Прил.10!$D$13,2)</f>
        <v/>
      </c>
      <c r="J157" s="302">
        <f>ROUND(I157*E157,2)</f>
        <v/>
      </c>
    </row>
    <row r="158" hidden="1" outlineLevel="1" ht="14.25" customFormat="1" customHeight="1" s="330">
      <c r="A158" s="252" t="n">
        <v>130</v>
      </c>
      <c r="B158" s="259" t="inlineStr">
        <is>
          <t>01.7.07.12-0024</t>
        </is>
      </c>
      <c r="C158" s="278" t="inlineStr">
        <is>
          <t>Пленка полиэтиленовая, толщина 0,15 мм</t>
        </is>
      </c>
      <c r="D158" s="259" t="inlineStr">
        <is>
          <t>м2</t>
        </is>
      </c>
      <c r="E158" s="279" t="n">
        <v>33.528995787843</v>
      </c>
      <c r="F158" s="290" t="n">
        <v>3.62</v>
      </c>
      <c r="G158" s="314">
        <f>ROUND(E158*F158,2)</f>
        <v/>
      </c>
      <c r="H158" s="315">
        <f>G158/$G$236</f>
        <v/>
      </c>
      <c r="I158" s="302">
        <f>ROUND(F158*Прил.10!$D$13,2)</f>
        <v/>
      </c>
      <c r="J158" s="302">
        <f>ROUND(I158*E158,2)</f>
        <v/>
      </c>
    </row>
    <row r="159" hidden="1" outlineLevel="1" ht="14.25" customFormat="1" customHeight="1" s="330">
      <c r="A159" s="410" t="n">
        <v>131</v>
      </c>
      <c r="B159" s="259" t="inlineStr">
        <is>
          <t>01.7.03.01-0001</t>
        </is>
      </c>
      <c r="C159" s="278" t="inlineStr">
        <is>
          <t>Вода</t>
        </is>
      </c>
      <c r="D159" s="259" t="inlineStr">
        <is>
          <t>м3</t>
        </is>
      </c>
      <c r="E159" s="279" t="n">
        <v>49.525283269132</v>
      </c>
      <c r="F159" s="290" t="n">
        <v>2.44</v>
      </c>
      <c r="G159" s="314">
        <f>ROUND(E159*F159,2)</f>
        <v/>
      </c>
      <c r="H159" s="315">
        <f>G159/$G$236</f>
        <v/>
      </c>
      <c r="I159" s="302">
        <f>ROUND(F159*Прил.10!$D$13,2)</f>
        <v/>
      </c>
      <c r="J159" s="302">
        <f>ROUND(I159*E159,2)</f>
        <v/>
      </c>
    </row>
    <row r="160" hidden="1" outlineLevel="1" ht="38.25" customFormat="1" customHeight="1" s="330">
      <c r="A160" s="252" t="n">
        <v>132</v>
      </c>
      <c r="B160" s="259" t="inlineStr">
        <is>
          <t>08.3.07.01-0076</t>
        </is>
      </c>
      <c r="C160" s="278" t="inlineStr">
        <is>
          <t>Прокат полосовой, горячекатаный, марка стали Ст3сп, ширина 50-200 мм, толщина 4-5 мм</t>
        </is>
      </c>
      <c r="D160" s="259" t="inlineStr">
        <is>
          <t>т</t>
        </is>
      </c>
      <c r="E160" s="279" t="n">
        <v>0.02332198732626</v>
      </c>
      <c r="F160" s="290" t="n">
        <v>5000</v>
      </c>
      <c r="G160" s="314">
        <f>ROUND(E160*F160,2)</f>
        <v/>
      </c>
      <c r="H160" s="315">
        <f>G160/$G$236</f>
        <v/>
      </c>
      <c r="I160" s="302">
        <f>ROUND(F160*Прил.10!$D$13,2)</f>
        <v/>
      </c>
      <c r="J160" s="302">
        <f>ROUND(I160*E160,2)</f>
        <v/>
      </c>
    </row>
    <row r="161" hidden="1" outlineLevel="1" ht="14.25" customFormat="1" customHeight="1" s="330">
      <c r="A161" s="410" t="n">
        <v>133</v>
      </c>
      <c r="B161" s="259" t="inlineStr">
        <is>
          <t>14.5.09.07-0027</t>
        </is>
      </c>
      <c r="C161" s="278" t="inlineStr">
        <is>
          <t>Растворитель № 649</t>
        </is>
      </c>
      <c r="D161" s="259" t="inlineStr">
        <is>
          <t>т</t>
        </is>
      </c>
      <c r="E161" s="279" t="n">
        <v>0.0120761099424</v>
      </c>
      <c r="F161" s="290" t="n">
        <v>9625</v>
      </c>
      <c r="G161" s="314">
        <f>ROUND(E161*F161,2)</f>
        <v/>
      </c>
      <c r="H161" s="315">
        <f>G161/$G$236</f>
        <v/>
      </c>
      <c r="I161" s="302">
        <f>ROUND(F161*Прил.10!$D$13,2)</f>
        <v/>
      </c>
      <c r="J161" s="302">
        <f>ROUND(I161*E161,2)</f>
        <v/>
      </c>
    </row>
    <row r="162" hidden="1" outlineLevel="1" ht="25.5" customFormat="1" customHeight="1" s="330">
      <c r="A162" s="252" t="n">
        <v>134</v>
      </c>
      <c r="B162" s="259" t="inlineStr">
        <is>
          <t>04.3.01.09-0023</t>
        </is>
      </c>
      <c r="C162" s="278" t="inlineStr">
        <is>
          <t>Раствор отделочный тяжелый цементный, состав 1:3</t>
        </is>
      </c>
      <c r="D162" s="259" t="inlineStr">
        <is>
          <t>м3</t>
        </is>
      </c>
      <c r="E162" s="279" t="n">
        <v>0.22441509524567</v>
      </c>
      <c r="F162" s="290" t="n">
        <v>497.02</v>
      </c>
      <c r="G162" s="314">
        <f>ROUND(E162*F162,2)</f>
        <v/>
      </c>
      <c r="H162" s="315">
        <f>G162/$G$236</f>
        <v/>
      </c>
      <c r="I162" s="302">
        <f>ROUND(F162*Прил.10!$D$13,2)</f>
        <v/>
      </c>
      <c r="J162" s="302">
        <f>ROUND(I162*E162,2)</f>
        <v/>
      </c>
    </row>
    <row r="163" hidden="1" outlineLevel="1" ht="14.25" customFormat="1" customHeight="1" s="330">
      <c r="A163" s="410" t="n">
        <v>135</v>
      </c>
      <c r="B163" s="259" t="inlineStr">
        <is>
          <t>14.5.09.07-0030</t>
        </is>
      </c>
      <c r="C163" s="278" t="inlineStr">
        <is>
          <t>Растворитель Р-4</t>
        </is>
      </c>
      <c r="D163" s="259" t="inlineStr">
        <is>
          <t>кг</t>
        </is>
      </c>
      <c r="E163" s="279" t="n">
        <v>11.681210365043</v>
      </c>
      <c r="F163" s="290" t="n">
        <v>9.42</v>
      </c>
      <c r="G163" s="314">
        <f>ROUND(E163*F163,2)</f>
        <v/>
      </c>
      <c r="H163" s="315">
        <f>G163/$G$236</f>
        <v/>
      </c>
      <c r="I163" s="302">
        <f>ROUND(F163*Прил.10!$D$13,2)</f>
        <v/>
      </c>
      <c r="J163" s="302">
        <f>ROUND(I163*E163,2)</f>
        <v/>
      </c>
    </row>
    <row r="164" hidden="1" outlineLevel="1" ht="14.25" customFormat="1" customHeight="1" s="330">
      <c r="A164" s="252" t="n">
        <v>136</v>
      </c>
      <c r="B164" s="259" t="inlineStr">
        <is>
          <t>01.3.02.02-0001</t>
        </is>
      </c>
      <c r="C164" s="278" t="inlineStr">
        <is>
          <t>Аргон газообразный, сорт I</t>
        </is>
      </c>
      <c r="D164" s="259" t="inlineStr">
        <is>
          <t>м3</t>
        </is>
      </c>
      <c r="E164" s="279" t="n">
        <v>6.0380549712</v>
      </c>
      <c r="F164" s="290" t="n">
        <v>17.88</v>
      </c>
      <c r="G164" s="314">
        <f>ROUND(E164*F164,2)</f>
        <v/>
      </c>
      <c r="H164" s="315">
        <f>G164/$G$236</f>
        <v/>
      </c>
      <c r="I164" s="302">
        <f>ROUND(F164*Прил.10!$D$13,2)</f>
        <v/>
      </c>
      <c r="J164" s="302">
        <f>ROUND(I164*E164,2)</f>
        <v/>
      </c>
    </row>
    <row r="165" hidden="1" outlineLevel="1" ht="14.25" customFormat="1" customHeight="1" s="330">
      <c r="A165" s="410" t="n">
        <v>137</v>
      </c>
      <c r="B165" s="259" t="inlineStr">
        <is>
          <t>14.5.09.04-0115</t>
        </is>
      </c>
      <c r="C165" s="278" t="inlineStr">
        <is>
          <t>Отвердитель амино-фенольный</t>
        </is>
      </c>
      <c r="D165" s="259" t="inlineStr">
        <is>
          <t>кг</t>
        </is>
      </c>
      <c r="E165" s="279" t="n">
        <v>2.1631871046375</v>
      </c>
      <c r="F165" s="290" t="n">
        <v>48.6</v>
      </c>
      <c r="G165" s="314">
        <f>ROUND(E165*F165,2)</f>
        <v/>
      </c>
      <c r="H165" s="315">
        <f>G165/$G$236</f>
        <v/>
      </c>
      <c r="I165" s="302">
        <f>ROUND(F165*Прил.10!$D$13,2)</f>
        <v/>
      </c>
      <c r="J165" s="302">
        <f>ROUND(I165*E165,2)</f>
        <v/>
      </c>
    </row>
    <row r="166" hidden="1" outlineLevel="1" ht="14.25" customFormat="1" customHeight="1" s="330">
      <c r="A166" s="252" t="n">
        <v>138</v>
      </c>
      <c r="B166" s="259" t="inlineStr">
        <is>
          <t>20.1.02.23-0082</t>
        </is>
      </c>
      <c r="C166" s="278" t="inlineStr">
        <is>
          <t>Перемычки гибкие, тип ПГС-50</t>
        </is>
      </c>
      <c r="D166" s="259" t="inlineStr">
        <is>
          <t>10 шт</t>
        </is>
      </c>
      <c r="E166" s="279" t="n">
        <v>2.29661733726</v>
      </c>
      <c r="F166" s="290" t="n">
        <v>39</v>
      </c>
      <c r="G166" s="314">
        <f>ROUND(E166*F166,2)</f>
        <v/>
      </c>
      <c r="H166" s="315">
        <f>G166/$G$236</f>
        <v/>
      </c>
      <c r="I166" s="302">
        <f>ROUND(F166*Прил.10!$D$13,2)</f>
        <v/>
      </c>
      <c r="J166" s="302">
        <f>ROUND(I166*E166,2)</f>
        <v/>
      </c>
    </row>
    <row r="167" hidden="1" outlineLevel="1" ht="25.5" customFormat="1" customHeight="1" s="330">
      <c r="A167" s="410" t="n">
        <v>139</v>
      </c>
      <c r="B167" s="259" t="inlineStr">
        <is>
          <t>08.1.02.11-0001</t>
        </is>
      </c>
      <c r="C167" s="278" t="inlineStr">
        <is>
          <t>Поковки из квадратных заготовок, масса 1,8 кг</t>
        </is>
      </c>
      <c r="D167" s="259" t="inlineStr">
        <is>
          <t>т</t>
        </is>
      </c>
      <c r="E167" s="279" t="n">
        <v>0.014400761106312</v>
      </c>
      <c r="F167" s="290" t="n">
        <v>5989.07</v>
      </c>
      <c r="G167" s="314">
        <f>ROUND(E167*F167,2)</f>
        <v/>
      </c>
      <c r="H167" s="315">
        <f>G167/$G$236</f>
        <v/>
      </c>
      <c r="I167" s="302">
        <f>ROUND(F167*Прил.10!$D$13,2)</f>
        <v/>
      </c>
      <c r="J167" s="302">
        <f>ROUND(I167*E167,2)</f>
        <v/>
      </c>
    </row>
    <row r="168" hidden="1" outlineLevel="1" ht="25.5" customFormat="1" customHeight="1" s="330">
      <c r="A168" s="252" t="n">
        <v>140</v>
      </c>
      <c r="B168" s="259" t="inlineStr">
        <is>
          <t>01.7.11.04-0002</t>
        </is>
      </c>
      <c r="C168" s="278" t="inlineStr">
        <is>
          <t>Проволока наплавочная ПП-Нп-19СТ, диаметр 3 мм</t>
        </is>
      </c>
      <c r="D168" s="259" t="inlineStr">
        <is>
          <t>т</t>
        </is>
      </c>
      <c r="E168" s="279" t="n">
        <v>0.003773784357</v>
      </c>
      <c r="F168" s="290" t="n">
        <v>20300</v>
      </c>
      <c r="G168" s="314">
        <f>ROUND(E168*F168,2)</f>
        <v/>
      </c>
      <c r="H168" s="315">
        <f>G168/$G$236</f>
        <v/>
      </c>
      <c r="I168" s="302">
        <f>ROUND(F168*Прил.10!$D$13,2)</f>
        <v/>
      </c>
      <c r="J168" s="302">
        <f>ROUND(I168*E168,2)</f>
        <v/>
      </c>
    </row>
    <row r="169" hidden="1" outlineLevel="1" ht="38.25" customFormat="1" customHeight="1" s="330">
      <c r="A169" s="410" t="n">
        <v>141</v>
      </c>
      <c r="B169" s="259" t="inlineStr">
        <is>
          <t>11.1.03.06-0095</t>
        </is>
      </c>
      <c r="C169" s="278" t="inlineStr">
        <is>
          <t>Доска обрезная, хвойных пород, ширина 75-150 мм, толщина 44 мм и более, длина 4-6,5 м, сорт III</t>
        </is>
      </c>
      <c r="D169" s="259" t="inlineStr">
        <is>
          <t>м3</t>
        </is>
      </c>
      <c r="E169" s="279" t="n">
        <v>0.07220866811094</v>
      </c>
      <c r="F169" s="290" t="n">
        <v>1056</v>
      </c>
      <c r="G169" s="314">
        <f>ROUND(E169*F169,2)</f>
        <v/>
      </c>
      <c r="H169" s="315">
        <f>G169/$G$236</f>
        <v/>
      </c>
      <c r="I169" s="302">
        <f>ROUND(F169*Прил.10!$D$13,2)</f>
        <v/>
      </c>
      <c r="J169" s="302">
        <f>ROUND(I169*E169,2)</f>
        <v/>
      </c>
    </row>
    <row r="170" hidden="1" outlineLevel="1" ht="14.25" customFormat="1" customHeight="1" s="330">
      <c r="A170" s="252" t="n">
        <v>142</v>
      </c>
      <c r="B170" s="259" t="inlineStr">
        <is>
          <t>01.7.15.03-0042</t>
        </is>
      </c>
      <c r="C170" s="278" t="inlineStr">
        <is>
          <t>Болты с гайками и шайбами строительные</t>
        </is>
      </c>
      <c r="D170" s="259" t="inlineStr">
        <is>
          <t>кг</t>
        </is>
      </c>
      <c r="E170" s="279" t="n">
        <v>7.107653280384</v>
      </c>
      <c r="F170" s="290" t="n">
        <v>9.029999999999999</v>
      </c>
      <c r="G170" s="314">
        <f>ROUND(E170*F170,2)</f>
        <v/>
      </c>
      <c r="H170" s="315">
        <f>G170/$G$236</f>
        <v/>
      </c>
      <c r="I170" s="302">
        <f>ROUND(F170*Прил.10!$D$13,2)</f>
        <v/>
      </c>
      <c r="J170" s="302">
        <f>ROUND(I170*E170,2)</f>
        <v/>
      </c>
    </row>
    <row r="171" hidden="1" outlineLevel="1" ht="14.25" customFormat="1" customHeight="1" s="330">
      <c r="A171" s="410" t="n">
        <v>143</v>
      </c>
      <c r="B171" s="259" t="inlineStr">
        <is>
          <t>14.4.03.03-0002</t>
        </is>
      </c>
      <c r="C171" s="278" t="inlineStr">
        <is>
          <t>Лак битумный БТ-123</t>
        </is>
      </c>
      <c r="D171" s="259" t="inlineStr">
        <is>
          <t>т</t>
        </is>
      </c>
      <c r="E171" s="279" t="n">
        <v>0.0080633911243968</v>
      </c>
      <c r="F171" s="290" t="n">
        <v>7833.22</v>
      </c>
      <c r="G171" s="314">
        <f>ROUND(E171*F171,2)</f>
        <v/>
      </c>
      <c r="H171" s="315">
        <f>G171/$G$236</f>
        <v/>
      </c>
      <c r="I171" s="302">
        <f>ROUND(F171*Прил.10!$D$13,2)</f>
        <v/>
      </c>
      <c r="J171" s="302">
        <f>ROUND(I171*E171,2)</f>
        <v/>
      </c>
    </row>
    <row r="172" hidden="1" outlineLevel="1" ht="14.25" customFormat="1" customHeight="1" s="330">
      <c r="A172" s="252" t="n">
        <v>144</v>
      </c>
      <c r="B172" s="259" t="inlineStr">
        <is>
          <t>01.7.11.07-0032</t>
        </is>
      </c>
      <c r="C172" s="278" t="inlineStr">
        <is>
          <t>Электроды сварочные Э42, диаметр 4 мм</t>
        </is>
      </c>
      <c r="D172" s="259" t="inlineStr">
        <is>
          <t>т</t>
        </is>
      </c>
      <c r="E172" s="279" t="n">
        <v>0.0058068837237312</v>
      </c>
      <c r="F172" s="290" t="n">
        <v>10314.55</v>
      </c>
      <c r="G172" s="314">
        <f>ROUND(E172*F172,2)</f>
        <v/>
      </c>
      <c r="H172" s="315">
        <f>G172/$G$236</f>
        <v/>
      </c>
      <c r="I172" s="302">
        <f>ROUND(F172*Прил.10!$D$13,2)</f>
        <v/>
      </c>
      <c r="J172" s="302">
        <f>ROUND(I172*E172,2)</f>
        <v/>
      </c>
    </row>
    <row r="173" hidden="1" outlineLevel="1" ht="63.75" customFormat="1" customHeight="1" s="330">
      <c r="A173" s="410" t="n">
        <v>145</v>
      </c>
      <c r="B173" s="259" t="inlineStr">
        <is>
          <t>21.1.05.04-0001</t>
        </is>
      </c>
      <c r="C173" s="278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D173" s="259" t="inlineStr">
        <is>
          <t>1000 м</t>
        </is>
      </c>
      <c r="E173" s="279" t="n">
        <v>0.00439915433616</v>
      </c>
      <c r="F173" s="290" t="n">
        <v>13578.43</v>
      </c>
      <c r="G173" s="314">
        <f>ROUND(E173*F173,2)</f>
        <v/>
      </c>
      <c r="H173" s="315">
        <f>G173/$G$236</f>
        <v/>
      </c>
      <c r="I173" s="302">
        <f>ROUND(F173*Прил.10!$D$13,2)</f>
        <v/>
      </c>
      <c r="J173" s="302">
        <f>ROUND(I173*E173,2)</f>
        <v/>
      </c>
    </row>
    <row r="174" hidden="1" outlineLevel="1" ht="14.25" customFormat="1" customHeight="1" s="330">
      <c r="A174" s="252" t="n">
        <v>146</v>
      </c>
      <c r="B174" s="259" t="inlineStr">
        <is>
          <t>01.3.02.09-0022</t>
        </is>
      </c>
      <c r="C174" s="278" t="inlineStr">
        <is>
          <t>Пропан-бутан смесь техническая</t>
        </is>
      </c>
      <c r="D174" s="259" t="inlineStr">
        <is>
          <t>кг</t>
        </is>
      </c>
      <c r="E174" s="279" t="n">
        <v>8.7336152262</v>
      </c>
      <c r="F174" s="290" t="n">
        <v>6.07</v>
      </c>
      <c r="G174" s="314">
        <f>ROUND(E174*F174,2)</f>
        <v/>
      </c>
      <c r="H174" s="315">
        <f>G174/$G$236</f>
        <v/>
      </c>
      <c r="I174" s="302">
        <f>ROUND(F174*Прил.10!$D$13,2)</f>
        <v/>
      </c>
      <c r="J174" s="302">
        <f>ROUND(I174*E174,2)</f>
        <v/>
      </c>
    </row>
    <row r="175" hidden="1" outlineLevel="1" ht="38.25" customFormat="1" customHeight="1" s="330">
      <c r="A175" s="410" t="n">
        <v>147</v>
      </c>
      <c r="B175" s="259" t="inlineStr">
        <is>
          <t>11.1.03.05-0085</t>
        </is>
      </c>
      <c r="C175" s="278" t="inlineStr">
        <is>
          <t>Доска необрезная, хвойных пород, длина 4-6,5 м, все ширины, толщина 44 мм и более, сорт III</t>
        </is>
      </c>
      <c r="D175" s="259" t="inlineStr">
        <is>
          <t>м3</t>
        </is>
      </c>
      <c r="E175" s="279" t="n">
        <v>0.07685581399056</v>
      </c>
      <c r="F175" s="290" t="n">
        <v>684.97</v>
      </c>
      <c r="G175" s="314">
        <f>ROUND(E175*F175,2)</f>
        <v/>
      </c>
      <c r="H175" s="315">
        <f>G175/$G$236</f>
        <v/>
      </c>
      <c r="I175" s="302">
        <f>ROUND(F175*Прил.10!$D$13,2)</f>
        <v/>
      </c>
      <c r="J175" s="302">
        <f>ROUND(I175*E175,2)</f>
        <v/>
      </c>
    </row>
    <row r="176" hidden="1" outlineLevel="1" ht="76.7" customFormat="1" customHeight="1" s="330">
      <c r="A176" s="252" t="n">
        <v>148</v>
      </c>
      <c r="B176" s="259" t="inlineStr">
        <is>
          <t>08.4.01.02-0013</t>
        </is>
      </c>
      <c r="C176" s="27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6" s="259" t="inlineStr">
        <is>
          <t>т</t>
        </is>
      </c>
      <c r="E176" s="279" t="n">
        <v>0.007449450320718</v>
      </c>
      <c r="F176" s="290" t="n">
        <v>6799.83</v>
      </c>
      <c r="G176" s="314">
        <f>ROUND(E176*F176,2)</f>
        <v/>
      </c>
      <c r="H176" s="315">
        <f>G176/$G$236</f>
        <v/>
      </c>
      <c r="I176" s="302">
        <f>ROUND(F176*Прил.10!$D$13,2)</f>
        <v/>
      </c>
      <c r="J176" s="302">
        <f>ROUND(I176*E176,2)</f>
        <v/>
      </c>
    </row>
    <row r="177" hidden="1" outlineLevel="1" ht="14.25" customFormat="1" customHeight="1" s="330">
      <c r="A177" s="410" t="n">
        <v>149</v>
      </c>
      <c r="B177" s="259" t="inlineStr">
        <is>
          <t>01.7.06.07-0002</t>
        </is>
      </c>
      <c r="C177" s="278" t="inlineStr">
        <is>
          <t>Лента монтажная, тип ЛМ-5</t>
        </is>
      </c>
      <c r="D177" s="259" t="inlineStr">
        <is>
          <t>10 м</t>
        </is>
      </c>
      <c r="E177" s="279" t="n">
        <v>6.2268412292192</v>
      </c>
      <c r="F177" s="290" t="n">
        <v>6.94</v>
      </c>
      <c r="G177" s="314">
        <f>ROUND(E177*F177,2)</f>
        <v/>
      </c>
      <c r="H177" s="315">
        <f>G177/$G$236</f>
        <v/>
      </c>
      <c r="I177" s="302">
        <f>ROUND(F177*Прил.10!$D$13,2)</f>
        <v/>
      </c>
      <c r="J177" s="302">
        <f>ROUND(I177*E177,2)</f>
        <v/>
      </c>
    </row>
    <row r="178" hidden="1" outlineLevel="1" ht="14.25" customFormat="1" customHeight="1" s="330">
      <c r="A178" s="252" t="n">
        <v>150</v>
      </c>
      <c r="B178" s="259" t="inlineStr">
        <is>
          <t>01.2.03.03-0045</t>
        </is>
      </c>
      <c r="C178" s="278" t="inlineStr">
        <is>
          <t>Мастика битумно-полимерная</t>
        </is>
      </c>
      <c r="D178" s="259" t="inlineStr">
        <is>
          <t>т</t>
        </is>
      </c>
      <c r="E178" s="279" t="n">
        <v>0.02775348838548</v>
      </c>
      <c r="F178" s="290" t="n">
        <v>1500</v>
      </c>
      <c r="G178" s="314">
        <f>ROUND(E178*F178,2)</f>
        <v/>
      </c>
      <c r="H178" s="315">
        <f>G178/$G$236</f>
        <v/>
      </c>
      <c r="I178" s="302">
        <f>ROUND(F178*Прил.10!$D$13,2)</f>
        <v/>
      </c>
      <c r="J178" s="302">
        <f>ROUND(I178*E178,2)</f>
        <v/>
      </c>
    </row>
    <row r="179" hidden="1" outlineLevel="1" ht="14.25" customFormat="1" customHeight="1" s="330">
      <c r="A179" s="410" t="n">
        <v>151</v>
      </c>
      <c r="B179" s="259" t="inlineStr">
        <is>
          <t>01.7.20.08-0031</t>
        </is>
      </c>
      <c r="C179" s="278" t="inlineStr">
        <is>
          <t>Бязь суровая</t>
        </is>
      </c>
      <c r="D179" s="259" t="inlineStr">
        <is>
          <t>10 м2</t>
        </is>
      </c>
      <c r="E179" s="279" t="n">
        <v>0.491670190512</v>
      </c>
      <c r="F179" s="290" t="n">
        <v>79.08</v>
      </c>
      <c r="G179" s="314">
        <f>ROUND(E179*F179,2)</f>
        <v/>
      </c>
      <c r="H179" s="315">
        <f>G179/$G$236</f>
        <v/>
      </c>
      <c r="I179" s="302">
        <f>ROUND(F179*Прил.10!$D$13,2)</f>
        <v/>
      </c>
      <c r="J179" s="302">
        <f>ROUND(I179*E179,2)</f>
        <v/>
      </c>
    </row>
    <row r="180" hidden="1" outlineLevel="1" ht="14.25" customFormat="1" customHeight="1" s="330">
      <c r="A180" s="252" t="n">
        <v>152</v>
      </c>
      <c r="B180" s="259" t="inlineStr">
        <is>
          <t>01.7.07.08-0003</t>
        </is>
      </c>
      <c r="C180" s="278" t="inlineStr">
        <is>
          <t>Мыло хозяйственное твердое 72%</t>
        </is>
      </c>
      <c r="D180" s="259" t="inlineStr">
        <is>
          <t>шт</t>
        </is>
      </c>
      <c r="E180" s="279" t="n">
        <v>8.625792816000001</v>
      </c>
      <c r="F180" s="290" t="n">
        <v>4.5</v>
      </c>
      <c r="G180" s="314">
        <f>ROUND(E180*F180,2)</f>
        <v/>
      </c>
      <c r="H180" s="315">
        <f>G180/$G$236</f>
        <v/>
      </c>
      <c r="I180" s="302">
        <f>ROUND(F180*Прил.10!$D$13,2)</f>
        <v/>
      </c>
      <c r="J180" s="302">
        <f>ROUND(I180*E180,2)</f>
        <v/>
      </c>
    </row>
    <row r="181" hidden="1" outlineLevel="1" ht="14.25" customFormat="1" customHeight="1" s="330">
      <c r="A181" s="410" t="n">
        <v>153</v>
      </c>
      <c r="B181" s="259" t="inlineStr">
        <is>
          <t>01.7.17.11-0003</t>
        </is>
      </c>
      <c r="C181" s="278" t="inlineStr">
        <is>
          <t>Бумага шлифовальная</t>
        </is>
      </c>
      <c r="D181" s="259" t="inlineStr">
        <is>
          <t>10 листов</t>
        </is>
      </c>
      <c r="E181" s="279" t="n">
        <v>0.90570824568</v>
      </c>
      <c r="F181" s="290" t="n">
        <v>37.5</v>
      </c>
      <c r="G181" s="314">
        <f>ROUND(E181*F181,2)</f>
        <v/>
      </c>
      <c r="H181" s="315">
        <f>G181/$G$236</f>
        <v/>
      </c>
      <c r="I181" s="302">
        <f>ROUND(F181*Прил.10!$D$13,2)</f>
        <v/>
      </c>
      <c r="J181" s="302">
        <f>ROUND(I181*E181,2)</f>
        <v/>
      </c>
    </row>
    <row r="182" hidden="1" outlineLevel="1" ht="25.5" customFormat="1" customHeight="1" s="330">
      <c r="A182" s="252" t="n">
        <v>154</v>
      </c>
      <c r="B182" s="259" t="inlineStr">
        <is>
          <t>14.4.02.04-0015</t>
        </is>
      </c>
      <c r="C182" s="278" t="inlineStr">
        <is>
          <t>Краска масляная для внутренних работ МА-015, черная густотертая</t>
        </is>
      </c>
      <c r="D182" s="259" t="inlineStr">
        <is>
          <t>т</t>
        </is>
      </c>
      <c r="E182" s="279" t="n">
        <v>0.002156448204</v>
      </c>
      <c r="F182" s="290" t="n">
        <v>15700</v>
      </c>
      <c r="G182" s="314">
        <f>ROUND(E182*F182,2)</f>
        <v/>
      </c>
      <c r="H182" s="315">
        <f>G182/$G$236</f>
        <v/>
      </c>
      <c r="I182" s="302">
        <f>ROUND(F182*Прил.10!$D$13,2)</f>
        <v/>
      </c>
      <c r="J182" s="302">
        <f>ROUND(I182*E182,2)</f>
        <v/>
      </c>
    </row>
    <row r="183" hidden="1" outlineLevel="1" ht="25.5" customFormat="1" customHeight="1" s="330">
      <c r="A183" s="410" t="n">
        <v>155</v>
      </c>
      <c r="B183" s="259" t="inlineStr">
        <is>
          <t>01.7.16.03-0022</t>
        </is>
      </c>
      <c r="C183" s="278" t="inlineStr">
        <is>
          <t>Щиты опалубки ЩД 1.20.6, размер 1200x600x172 мм</t>
        </is>
      </c>
      <c r="D183" s="259" t="inlineStr">
        <is>
          <t>м2</t>
        </is>
      </c>
      <c r="E183" s="279" t="n">
        <v>0.18136807619742</v>
      </c>
      <c r="F183" s="290" t="n">
        <v>181.92</v>
      </c>
      <c r="G183" s="314">
        <f>ROUND(E183*F183,2)</f>
        <v/>
      </c>
      <c r="H183" s="315">
        <f>G183/$G$236</f>
        <v/>
      </c>
      <c r="I183" s="302">
        <f>ROUND(F183*Прил.10!$D$13,2)</f>
        <v/>
      </c>
      <c r="J183" s="302">
        <f>ROUND(I183*E183,2)</f>
        <v/>
      </c>
    </row>
    <row r="184" hidden="1" outlineLevel="1" ht="14.25" customFormat="1" customHeight="1" s="330">
      <c r="A184" s="252" t="n">
        <v>156</v>
      </c>
      <c r="B184" s="259" t="inlineStr">
        <is>
          <t>01.7.07.29-0031</t>
        </is>
      </c>
      <c r="C184" s="278" t="inlineStr">
        <is>
          <t>Каболка</t>
        </is>
      </c>
      <c r="D184" s="259" t="inlineStr">
        <is>
          <t>т</t>
        </is>
      </c>
      <c r="E184" s="279" t="n">
        <v>0.00108361522251</v>
      </c>
      <c r="F184" s="290" t="n">
        <v>30029.85</v>
      </c>
      <c r="G184" s="314">
        <f>ROUND(E184*F184,2)</f>
        <v/>
      </c>
      <c r="H184" s="315">
        <f>G184/$G$236</f>
        <v/>
      </c>
      <c r="I184" s="302">
        <f>ROUND(F184*Прил.10!$D$13,2)</f>
        <v/>
      </c>
      <c r="J184" s="302">
        <f>ROUND(I184*E184,2)</f>
        <v/>
      </c>
    </row>
    <row r="185" hidden="1" outlineLevel="1" ht="38.25" customFormat="1" customHeight="1" s="330">
      <c r="A185" s="410" t="n">
        <v>157</v>
      </c>
      <c r="B185" s="259" t="inlineStr">
        <is>
          <t>11.1.03.01-0079</t>
        </is>
      </c>
      <c r="C185" s="278" t="inlineStr">
        <is>
          <t>Бруски обрезные, хвойных пород, длина 4-6,5 м, ширина 75-150 мм, толщина 40-75 мм, сорт III</t>
        </is>
      </c>
      <c r="D185" s="259" t="inlineStr">
        <is>
          <t>м3</t>
        </is>
      </c>
      <c r="E185" s="279" t="n">
        <v>0.0250147991664</v>
      </c>
      <c r="F185" s="290" t="n">
        <v>1287.07</v>
      </c>
      <c r="G185" s="314">
        <f>ROUND(E185*F185,2)</f>
        <v/>
      </c>
      <c r="H185" s="315">
        <f>G185/$G$236</f>
        <v/>
      </c>
      <c r="I185" s="302">
        <f>ROUND(F185*Прил.10!$D$13,2)</f>
        <v/>
      </c>
      <c r="J185" s="302">
        <f>ROUND(I185*E185,2)</f>
        <v/>
      </c>
    </row>
    <row r="186" hidden="1" outlineLevel="1" ht="38.25" customFormat="1" customHeight="1" s="330">
      <c r="A186" s="252" t="n">
        <v>158</v>
      </c>
      <c r="B186" s="259" t="inlineStr">
        <is>
          <t>01.7.06.05-0041</t>
        </is>
      </c>
      <c r="C186" s="278" t="inlineStr">
        <is>
          <t>Лента изоляционная прорезиненная односторонняя, ширина 20 мм, толщина 0,25-0,35 мм</t>
        </is>
      </c>
      <c r="D186" s="259" t="inlineStr">
        <is>
          <t>кг</t>
        </is>
      </c>
      <c r="E186" s="279" t="n">
        <v>1.048033827144</v>
      </c>
      <c r="F186" s="290" t="n">
        <v>30.4</v>
      </c>
      <c r="G186" s="293">
        <f>ROUND(E186*F186,2)</f>
        <v/>
      </c>
      <c r="H186" s="294">
        <f>G186/$G$236</f>
        <v/>
      </c>
      <c r="I186" s="262">
        <f>ROUND(F186*Прил.10!$D$13,2)</f>
        <v/>
      </c>
      <c r="J186" s="262">
        <f>ROUND(I186*E186,2)</f>
        <v/>
      </c>
    </row>
    <row r="187" hidden="1" outlineLevel="1" ht="14.25" customFormat="1" customHeight="1" s="330">
      <c r="A187" s="410" t="n">
        <v>159</v>
      </c>
      <c r="B187" s="259" t="inlineStr">
        <is>
          <t>14.4.03.17-0101</t>
        </is>
      </c>
      <c r="C187" s="278" t="inlineStr">
        <is>
          <t>Лак канифольный КФ-965</t>
        </is>
      </c>
      <c r="D187" s="259" t="inlineStr">
        <is>
          <t>т</t>
        </is>
      </c>
      <c r="E187" s="279" t="n">
        <v>0.000438837209514</v>
      </c>
      <c r="F187" s="290" t="n">
        <v>70196.56</v>
      </c>
      <c r="G187" s="293">
        <f>ROUND(E187*F187,2)</f>
        <v/>
      </c>
      <c r="H187" s="294">
        <f>G187/$G$236</f>
        <v/>
      </c>
      <c r="I187" s="262">
        <f>ROUND(F187*Прил.10!$D$13,2)</f>
        <v/>
      </c>
      <c r="J187" s="262">
        <f>ROUND(I187*E187,2)</f>
        <v/>
      </c>
    </row>
    <row r="188" hidden="1" outlineLevel="1" ht="14.25" customFormat="1" customHeight="1" s="330">
      <c r="A188" s="252" t="n">
        <v>160</v>
      </c>
      <c r="B188" s="259" t="inlineStr">
        <is>
          <t>01.7.15.06-0111</t>
        </is>
      </c>
      <c r="C188" s="278" t="inlineStr">
        <is>
          <t>Гвозди строительные</t>
        </is>
      </c>
      <c r="D188" s="259" t="inlineStr">
        <is>
          <t>т</t>
        </is>
      </c>
      <c r="E188" s="279" t="n">
        <v>0.0025714566608598</v>
      </c>
      <c r="F188" s="290" t="n">
        <v>11977.44</v>
      </c>
      <c r="G188" s="293">
        <f>ROUND(E188*F188,2)</f>
        <v/>
      </c>
      <c r="H188" s="294">
        <f>G188/$G$236</f>
        <v/>
      </c>
      <c r="I188" s="262">
        <f>ROUND(F188*Прил.10!$D$13,2)</f>
        <v/>
      </c>
      <c r="J188" s="262">
        <f>ROUND(I188*E188,2)</f>
        <v/>
      </c>
    </row>
    <row r="189" hidden="1" outlineLevel="1" ht="14.25" customFormat="1" customHeight="1" s="330">
      <c r="A189" s="410" t="n">
        <v>161</v>
      </c>
      <c r="B189" s="259" t="inlineStr">
        <is>
          <t>01.7.17.11-0001</t>
        </is>
      </c>
      <c r="C189" s="278" t="inlineStr">
        <is>
          <t>Бумага шлифовальная</t>
        </is>
      </c>
      <c r="D189" s="259" t="inlineStr">
        <is>
          <t>кг</t>
        </is>
      </c>
      <c r="E189" s="279" t="n">
        <v>0.51754756896</v>
      </c>
      <c r="F189" s="290" t="n">
        <v>50</v>
      </c>
      <c r="G189" s="293">
        <f>ROUND(E189*F189,2)</f>
        <v/>
      </c>
      <c r="H189" s="294">
        <f>G189/$G$236</f>
        <v/>
      </c>
      <c r="I189" s="262">
        <f>ROUND(F189*Прил.10!$D$13,2)</f>
        <v/>
      </c>
      <c r="J189" s="262">
        <f>ROUND(I189*E189,2)</f>
        <v/>
      </c>
    </row>
    <row r="190" hidden="1" outlineLevel="1" ht="14.25" customFormat="1" customHeight="1" s="330">
      <c r="A190" s="252" t="n">
        <v>162</v>
      </c>
      <c r="B190" s="259" t="inlineStr">
        <is>
          <t>22.2.02.11-0051</t>
        </is>
      </c>
      <c r="C190" s="278" t="inlineStr">
        <is>
          <t>Гайки установочные заземляющие</t>
        </is>
      </c>
      <c r="D190" s="259" t="inlineStr">
        <is>
          <t>100 шт</t>
        </is>
      </c>
      <c r="E190" s="279" t="n">
        <v>0.28033826652</v>
      </c>
      <c r="F190" s="290" t="n">
        <v>88.5</v>
      </c>
      <c r="G190" s="293">
        <f>ROUND(E190*F190,2)</f>
        <v/>
      </c>
      <c r="H190" s="294">
        <f>G190/$G$236</f>
        <v/>
      </c>
      <c r="I190" s="262">
        <f>ROUND(F190*Прил.10!$D$13,2)</f>
        <v/>
      </c>
      <c r="J190" s="262">
        <f>ROUND(I190*E190,2)</f>
        <v/>
      </c>
    </row>
    <row r="191" hidden="1" outlineLevel="1" ht="14.25" customFormat="1" customHeight="1" s="330">
      <c r="A191" s="410" t="n">
        <v>163</v>
      </c>
      <c r="B191" s="259" t="inlineStr">
        <is>
          <t>20.5.04.09-0001</t>
        </is>
      </c>
      <c r="C191" s="278" t="inlineStr">
        <is>
          <t>Сжимы ответвительные</t>
        </is>
      </c>
      <c r="D191" s="259" t="inlineStr">
        <is>
          <t>100 шт</t>
        </is>
      </c>
      <c r="E191" s="279" t="n">
        <v>0.0439915433616</v>
      </c>
      <c r="F191" s="290" t="n">
        <v>527.9400000000001</v>
      </c>
      <c r="G191" s="293">
        <f>ROUND(E191*F191,2)</f>
        <v/>
      </c>
      <c r="H191" s="294">
        <f>G191/$G$236</f>
        <v/>
      </c>
      <c r="I191" s="262">
        <f>ROUND(F191*Прил.10!$D$13,2)</f>
        <v/>
      </c>
      <c r="J191" s="262">
        <f>ROUND(I191*E191,2)</f>
        <v/>
      </c>
    </row>
    <row r="192" hidden="1" outlineLevel="1" ht="14.25" customFormat="1" customHeight="1" s="330">
      <c r="A192" s="252" t="n">
        <v>164</v>
      </c>
      <c r="B192" s="259" t="inlineStr">
        <is>
          <t>01.3.05.23-0061</t>
        </is>
      </c>
      <c r="C192" s="278" t="inlineStr">
        <is>
          <t>Натрий едкий марка ТД, технический</t>
        </is>
      </c>
      <c r="D192" s="259" t="inlineStr">
        <is>
          <t>т</t>
        </is>
      </c>
      <c r="E192" s="279" t="n">
        <v>0.003773784357</v>
      </c>
      <c r="F192" s="290" t="n">
        <v>5900</v>
      </c>
      <c r="G192" s="293">
        <f>ROUND(E192*F192,2)</f>
        <v/>
      </c>
      <c r="H192" s="294">
        <f>G192/$G$236</f>
        <v/>
      </c>
      <c r="I192" s="262">
        <f>ROUND(F192*Прил.10!$D$13,2)</f>
        <v/>
      </c>
      <c r="J192" s="262">
        <f>ROUND(I192*E192,2)</f>
        <v/>
      </c>
    </row>
    <row r="193" hidden="1" outlineLevel="1" ht="14.25" customFormat="1" customHeight="1" s="330">
      <c r="A193" s="410" t="n">
        <v>165</v>
      </c>
      <c r="B193" s="259" t="inlineStr">
        <is>
          <t>01.3.01.02-0002</t>
        </is>
      </c>
      <c r="C193" s="278" t="inlineStr">
        <is>
          <t>Вазелин технический</t>
        </is>
      </c>
      <c r="D193" s="259" t="inlineStr">
        <is>
          <t>кг</t>
        </is>
      </c>
      <c r="E193" s="279" t="n">
        <v>0.432367864902</v>
      </c>
      <c r="F193" s="290" t="n">
        <v>44.99</v>
      </c>
      <c r="G193" s="293">
        <f>ROUND(E193*F193,2)</f>
        <v/>
      </c>
      <c r="H193" s="294">
        <f>G193/$G$236</f>
        <v/>
      </c>
      <c r="I193" s="262">
        <f>ROUND(F193*Прил.10!$D$13,2)</f>
        <v/>
      </c>
      <c r="J193" s="262">
        <f>ROUND(I193*E193,2)</f>
        <v/>
      </c>
    </row>
    <row r="194" hidden="1" outlineLevel="1" ht="14.25" customFormat="1" customHeight="1" s="330">
      <c r="A194" s="252" t="n">
        <v>166</v>
      </c>
      <c r="B194" s="259" t="inlineStr">
        <is>
          <t>01.7.15.07-0014</t>
        </is>
      </c>
      <c r="C194" s="278" t="inlineStr">
        <is>
          <t>Дюбели распорные полипропиленовые</t>
        </is>
      </c>
      <c r="D194" s="259" t="inlineStr">
        <is>
          <t>100 шт</t>
        </is>
      </c>
      <c r="E194" s="279" t="n">
        <v>0.222114165012</v>
      </c>
      <c r="F194" s="290" t="n">
        <v>85.81999999999999</v>
      </c>
      <c r="G194" s="293">
        <f>ROUND(E194*F194,2)</f>
        <v/>
      </c>
      <c r="H194" s="294">
        <f>G194/$G$236</f>
        <v/>
      </c>
      <c r="I194" s="262">
        <f>ROUND(F194*Прил.10!$D$13,2)</f>
        <v/>
      </c>
      <c r="J194" s="262">
        <f>ROUND(I194*E194,2)</f>
        <v/>
      </c>
    </row>
    <row r="195" hidden="1" outlineLevel="1" ht="25.5" customFormat="1" customHeight="1" s="330">
      <c r="A195" s="410" t="n">
        <v>167</v>
      </c>
      <c r="B195" s="259" t="inlineStr">
        <is>
          <t>04.1.02.05-0010</t>
        </is>
      </c>
      <c r="C195" s="278" t="inlineStr">
        <is>
          <t>Смеси бетонные тяжелого бетона (БСТ), класс В27,5 (М350)</t>
        </is>
      </c>
      <c r="D195" s="259" t="inlineStr">
        <is>
          <t>м3</t>
        </is>
      </c>
      <c r="E195" s="279" t="n">
        <v>0.025903255826448</v>
      </c>
      <c r="F195" s="290" t="n">
        <v>730.1</v>
      </c>
      <c r="G195" s="293">
        <f>ROUND(E195*F195,2)</f>
        <v/>
      </c>
      <c r="H195" s="294">
        <f>G195/$G$236</f>
        <v/>
      </c>
      <c r="I195" s="262">
        <f>ROUND(F195*Прил.10!$D$13,2)</f>
        <v/>
      </c>
      <c r="J195" s="262">
        <f>ROUND(I195*E195,2)</f>
        <v/>
      </c>
    </row>
    <row r="196" hidden="1" outlineLevel="1" ht="38.25" customFormat="1" customHeight="1" s="330">
      <c r="A196" s="252" t="n">
        <v>168</v>
      </c>
      <c r="B196" s="259" t="inlineStr">
        <is>
          <t>11.1.03.06-0094</t>
        </is>
      </c>
      <c r="C196" s="278" t="inlineStr">
        <is>
          <t>Доска обрезная, хвойных пород, ширина 75-150 мм, толщина 44 мм и более, длина 4-6,5 м, сорт II</t>
        </is>
      </c>
      <c r="D196" s="259" t="inlineStr">
        <is>
          <t>м3</t>
        </is>
      </c>
      <c r="E196" s="279" t="n">
        <v>0.01335919662378</v>
      </c>
      <c r="F196" s="290" t="n">
        <v>1320.02</v>
      </c>
      <c r="G196" s="293">
        <f>ROUND(E196*F196,2)</f>
        <v/>
      </c>
      <c r="H196" s="294">
        <f>G196/$G$236</f>
        <v/>
      </c>
      <c r="I196" s="262">
        <f>ROUND(F196*Прил.10!$D$13,2)</f>
        <v/>
      </c>
      <c r="J196" s="262">
        <f>ROUND(I196*E196,2)</f>
        <v/>
      </c>
    </row>
    <row r="197" hidden="1" outlineLevel="1" ht="38.25" customFormat="1" customHeight="1" s="330">
      <c r="A197" s="410" t="n">
        <v>169</v>
      </c>
      <c r="B197" s="259" t="inlineStr">
        <is>
          <t>11.1.03.01-0086</t>
        </is>
      </c>
      <c r="C197" s="278" t="inlineStr">
        <is>
          <t>Бруски обрезные, хвойных пород, длина 4-6,5 м, ширина 75-150 мм, толщина 150 мм и более, сорт II</t>
        </is>
      </c>
      <c r="D197" s="259" t="inlineStr">
        <is>
          <t>м3</t>
        </is>
      </c>
      <c r="E197" s="279" t="n">
        <v>0.007924947149700001</v>
      </c>
      <c r="F197" s="290" t="n">
        <v>2155.78</v>
      </c>
      <c r="G197" s="293">
        <f>ROUND(E197*F197,2)</f>
        <v/>
      </c>
      <c r="H197" s="294">
        <f>G197/$G$236</f>
        <v/>
      </c>
      <c r="I197" s="262">
        <f>ROUND(F197*Прил.10!$D$13,2)</f>
        <v/>
      </c>
      <c r="J197" s="262">
        <f>ROUND(I197*E197,2)</f>
        <v/>
      </c>
    </row>
    <row r="198" hidden="1" outlineLevel="1" ht="25.5" customFormat="1" customHeight="1" s="330">
      <c r="A198" s="252" t="n">
        <v>170</v>
      </c>
      <c r="B198" s="259" t="inlineStr">
        <is>
          <t>08.3.08.02-0084</t>
        </is>
      </c>
      <c r="C198" s="278" t="inlineStr">
        <is>
          <t>Уголок горячекатаный, марка стали Ст3сп, ширина полок 50-56 мм</t>
        </is>
      </c>
      <c r="D198" s="259" t="inlineStr">
        <is>
          <t>т</t>
        </is>
      </c>
      <c r="E198" s="279" t="n">
        <v>0.00294355179846</v>
      </c>
      <c r="F198" s="290" t="n">
        <v>5763.74</v>
      </c>
      <c r="G198" s="293">
        <f>ROUND(E198*F198,2)</f>
        <v/>
      </c>
      <c r="H198" s="294">
        <f>G198/$G$236</f>
        <v/>
      </c>
      <c r="I198" s="262">
        <f>ROUND(F198*Прил.10!$D$13,2)</f>
        <v/>
      </c>
      <c r="J198" s="262">
        <f>ROUND(I198*E198,2)</f>
        <v/>
      </c>
    </row>
    <row r="199" hidden="1" outlineLevel="1" ht="25.5" customFormat="1" customHeight="1" s="330">
      <c r="A199" s="410" t="n">
        <v>171</v>
      </c>
      <c r="B199" s="259" t="inlineStr">
        <is>
          <t>01.7.15.06-0121</t>
        </is>
      </c>
      <c r="C199" s="278" t="inlineStr">
        <is>
          <t>Гвозди строительные с плоской головкой, размер 1,6x50 мм</t>
        </is>
      </c>
      <c r="D199" s="259" t="inlineStr">
        <is>
          <t>т</t>
        </is>
      </c>
      <c r="E199" s="279" t="n">
        <v>0.00197315010666</v>
      </c>
      <c r="F199" s="290" t="n">
        <v>8404.370000000001</v>
      </c>
      <c r="G199" s="293">
        <f>ROUND(E199*F199,2)</f>
        <v/>
      </c>
      <c r="H199" s="294">
        <f>G199/$G$236</f>
        <v/>
      </c>
      <c r="I199" s="262">
        <f>ROUND(F199*Прил.10!$D$13,2)</f>
        <v/>
      </c>
      <c r="J199" s="262">
        <f>ROUND(I199*E199,2)</f>
        <v/>
      </c>
    </row>
    <row r="200" hidden="1" outlineLevel="1" ht="25.5" customFormat="1" customHeight="1" s="330">
      <c r="A200" s="252" t="n">
        <v>172</v>
      </c>
      <c r="B200" s="259" t="inlineStr">
        <is>
          <t>08.3.03.06-0002</t>
        </is>
      </c>
      <c r="C200" s="278" t="inlineStr">
        <is>
          <t>Проволока горячекатаная в мотках, диаметр 6,3-6,5 мм</t>
        </is>
      </c>
      <c r="D200" s="259" t="inlineStr">
        <is>
          <t>т</t>
        </is>
      </c>
      <c r="E200" s="279" t="n">
        <v>0.003665422834749</v>
      </c>
      <c r="F200" s="290" t="n">
        <v>4455.07</v>
      </c>
      <c r="G200" s="293">
        <f>ROUND(E200*F200,2)</f>
        <v/>
      </c>
      <c r="H200" s="294">
        <f>G200/$G$236</f>
        <v/>
      </c>
      <c r="I200" s="262">
        <f>ROUND(F200*Прил.10!$D$13,2)</f>
        <v/>
      </c>
      <c r="J200" s="262">
        <f>ROUND(I200*E200,2)</f>
        <v/>
      </c>
    </row>
    <row r="201" hidden="1" outlineLevel="1" ht="14.25" customFormat="1" customHeight="1" s="330">
      <c r="A201" s="410" t="n">
        <v>173</v>
      </c>
      <c r="B201" s="259" t="inlineStr">
        <is>
          <t>01.7.20.08-0051</t>
        </is>
      </c>
      <c r="C201" s="278" t="inlineStr">
        <is>
          <t>Ветошь</t>
        </is>
      </c>
      <c r="D201" s="259" t="inlineStr">
        <is>
          <t>кг</t>
        </is>
      </c>
      <c r="E201" s="279" t="n">
        <v>8.7336152262</v>
      </c>
      <c r="F201" s="290" t="n">
        <v>1.82</v>
      </c>
      <c r="G201" s="293">
        <f>ROUND(E201*F201,2)</f>
        <v/>
      </c>
      <c r="H201" s="294">
        <f>G201/$G$236</f>
        <v/>
      </c>
      <c r="I201" s="262">
        <f>ROUND(F201*Прил.10!$D$13,2)</f>
        <v/>
      </c>
      <c r="J201" s="262">
        <f>ROUND(I201*E201,2)</f>
        <v/>
      </c>
    </row>
    <row r="202" hidden="1" outlineLevel="1" ht="38.25" customFormat="1" customHeight="1" s="330">
      <c r="A202" s="252" t="n">
        <v>174</v>
      </c>
      <c r="B202" s="259" t="inlineStr">
        <is>
          <t>08.3.05.02-0101</t>
        </is>
      </c>
      <c r="C202" s="278" t="inlineStr">
        <is>
          <t>Прокат толстолистовой горячекатаный в листах, марка стали ВСт3пс5, толщина 4-6 мм</t>
        </is>
      </c>
      <c r="D202" s="259" t="inlineStr">
        <is>
          <t>т</t>
        </is>
      </c>
      <c r="E202" s="279" t="n">
        <v>0.00276025370112</v>
      </c>
      <c r="F202" s="290" t="n">
        <v>5761.72</v>
      </c>
      <c r="G202" s="293">
        <f>ROUND(E202*F202,2)</f>
        <v/>
      </c>
      <c r="H202" s="294">
        <f>G202/$G$236</f>
        <v/>
      </c>
      <c r="I202" s="262">
        <f>ROUND(F202*Прил.10!$D$13,2)</f>
        <v/>
      </c>
      <c r="J202" s="262">
        <f>ROUND(I202*E202,2)</f>
        <v/>
      </c>
    </row>
    <row r="203" hidden="1" outlineLevel="1" ht="25.5" customFormat="1" customHeight="1" s="330">
      <c r="A203" s="410" t="n">
        <v>175</v>
      </c>
      <c r="B203" s="259" t="inlineStr">
        <is>
          <t>08.3.03.04-0031</t>
        </is>
      </c>
      <c r="C203" s="278" t="inlineStr">
        <is>
          <t>Проволока стальная низкоуглеродистая отожженная, диаметр 0,8 мм</t>
        </is>
      </c>
      <c r="D203" s="259" t="inlineStr">
        <is>
          <t>т</t>
        </is>
      </c>
      <c r="E203" s="279" t="n">
        <v>0.0014703202966923</v>
      </c>
      <c r="F203" s="290" t="n">
        <v>10728.56</v>
      </c>
      <c r="G203" s="293">
        <f>ROUND(E203*F203,2)</f>
        <v/>
      </c>
      <c r="H203" s="294">
        <f>G203/$G$236</f>
        <v/>
      </c>
      <c r="I203" s="262">
        <f>ROUND(F203*Прил.10!$D$13,2)</f>
        <v/>
      </c>
      <c r="J203" s="262">
        <f>ROUND(I203*E203,2)</f>
        <v/>
      </c>
    </row>
    <row r="204" hidden="1" outlineLevel="1" ht="14.25" customFormat="1" customHeight="1" s="330">
      <c r="A204" s="252" t="n">
        <v>176</v>
      </c>
      <c r="B204" s="259" t="inlineStr">
        <is>
          <t>20.2.08.07-0033</t>
        </is>
      </c>
      <c r="C204" s="278" t="inlineStr">
        <is>
          <t>Скоба У1078</t>
        </is>
      </c>
      <c r="D204" s="259" t="inlineStr">
        <is>
          <t>100 шт</t>
        </is>
      </c>
      <c r="E204" s="279" t="n">
        <v>0.023720930244</v>
      </c>
      <c r="F204" s="290" t="n">
        <v>617.05</v>
      </c>
      <c r="G204" s="293">
        <f>ROUND(E204*F204,2)</f>
        <v/>
      </c>
      <c r="H204" s="294">
        <f>G204/$G$236</f>
        <v/>
      </c>
      <c r="I204" s="262">
        <f>ROUND(F204*Прил.10!$D$13,2)</f>
        <v/>
      </c>
      <c r="J204" s="262">
        <f>ROUND(I204*E204,2)</f>
        <v/>
      </c>
    </row>
    <row r="205" hidden="1" outlineLevel="1" ht="25.5" customFormat="1" customHeight="1" s="330">
      <c r="A205" s="410" t="n">
        <v>177</v>
      </c>
      <c r="B205" s="259" t="inlineStr">
        <is>
          <t>01.7.15.04-0011</t>
        </is>
      </c>
      <c r="C205" s="278" t="inlineStr">
        <is>
          <t>Винты с полукруглой головкой, длина 50 мм</t>
        </is>
      </c>
      <c r="D205" s="259" t="inlineStr">
        <is>
          <t>т</t>
        </is>
      </c>
      <c r="E205" s="279" t="n">
        <v>0.0010734799159512</v>
      </c>
      <c r="F205" s="290" t="n">
        <v>12434.72</v>
      </c>
      <c r="G205" s="293">
        <f>ROUND(E205*F205,2)</f>
        <v/>
      </c>
      <c r="H205" s="294">
        <f>G205/$G$236</f>
        <v/>
      </c>
      <c r="I205" s="262">
        <f>ROUND(F205*Прил.10!$D$13,2)</f>
        <v/>
      </c>
      <c r="J205" s="262">
        <f>ROUND(I205*E205,2)</f>
        <v/>
      </c>
    </row>
    <row r="206" hidden="1" outlineLevel="1" ht="14.25" customFormat="1" customHeight="1" s="330">
      <c r="A206" s="252" t="n">
        <v>178</v>
      </c>
      <c r="B206" s="259" t="inlineStr">
        <is>
          <t>01.7.15.14-0165</t>
        </is>
      </c>
      <c r="C206" s="278" t="inlineStr">
        <is>
          <t>Шурупы с полукруглой головкой 4x40 мм</t>
        </is>
      </c>
      <c r="D206" s="259" t="inlineStr">
        <is>
          <t>т</t>
        </is>
      </c>
      <c r="E206" s="279" t="n">
        <v>0.001025930233053</v>
      </c>
      <c r="F206" s="290" t="n">
        <v>12448.77</v>
      </c>
      <c r="G206" s="293">
        <f>ROUND(E206*F206,2)</f>
        <v/>
      </c>
      <c r="H206" s="294">
        <f>G206/$G$236</f>
        <v/>
      </c>
      <c r="I206" s="262">
        <f>ROUND(F206*Прил.10!$D$13,2)</f>
        <v/>
      </c>
      <c r="J206" s="262">
        <f>ROUND(I206*E206,2)</f>
        <v/>
      </c>
    </row>
    <row r="207" hidden="1" outlineLevel="1" ht="14.25" customFormat="1" customHeight="1" s="330">
      <c r="A207" s="410" t="n">
        <v>179</v>
      </c>
      <c r="B207" s="259" t="inlineStr">
        <is>
          <t>20.2.02.02-0011</t>
        </is>
      </c>
      <c r="C207" s="278" t="inlineStr">
        <is>
          <t>Заглушки</t>
        </is>
      </c>
      <c r="D207" s="259" t="inlineStr">
        <is>
          <t>10 шт</t>
        </is>
      </c>
      <c r="E207" s="279" t="n">
        <v>0.439915433616</v>
      </c>
      <c r="F207" s="290" t="n">
        <v>19.9</v>
      </c>
      <c r="G207" s="293">
        <f>ROUND(E207*F207,2)</f>
        <v/>
      </c>
      <c r="H207" s="294">
        <f>G207/$G$236</f>
        <v/>
      </c>
      <c r="I207" s="262">
        <f>ROUND(F207*Прил.10!$D$13,2)</f>
        <v/>
      </c>
      <c r="J207" s="262">
        <f>ROUND(I207*E207,2)</f>
        <v/>
      </c>
    </row>
    <row r="208" hidden="1" outlineLevel="1" ht="38.25" customFormat="1" customHeight="1" s="330">
      <c r="A208" s="252" t="n">
        <v>180</v>
      </c>
      <c r="B208" s="259" t="inlineStr">
        <is>
          <t>08.1.02.17-0071</t>
        </is>
      </c>
      <c r="C208" s="278" t="inlineStr">
        <is>
          <t>Сетка проволочная стальная плетеная и крученая с квадратными ячейками 10x10 мм</t>
        </is>
      </c>
      <c r="D208" s="259" t="inlineStr">
        <is>
          <t>м2</t>
        </is>
      </c>
      <c r="E208" s="279" t="n">
        <v>0.51460940828205</v>
      </c>
      <c r="F208" s="290" t="n">
        <v>16.58</v>
      </c>
      <c r="G208" s="293">
        <f>ROUND(E208*F208,2)</f>
        <v/>
      </c>
      <c r="H208" s="294">
        <f>G208/$G$236</f>
        <v/>
      </c>
      <c r="I208" s="262">
        <f>ROUND(F208*Прил.10!$D$13,2)</f>
        <v/>
      </c>
      <c r="J208" s="262">
        <f>ROUND(I208*E208,2)</f>
        <v/>
      </c>
    </row>
    <row r="209" hidden="1" outlineLevel="1" ht="14.25" customFormat="1" customHeight="1" s="330">
      <c r="A209" s="410" t="n">
        <v>181</v>
      </c>
      <c r="B209" s="259" t="inlineStr">
        <is>
          <t>08.3.03.04-0045</t>
        </is>
      </c>
      <c r="C209" s="278" t="inlineStr">
        <is>
          <t>Проволока черная, диаметр 1,6 мм</t>
        </is>
      </c>
      <c r="D209" s="259" t="inlineStr">
        <is>
          <t>т</t>
        </is>
      </c>
      <c r="E209" s="279" t="n">
        <v>0.001041564482532</v>
      </c>
      <c r="F209" s="290" t="n">
        <v>7841.61</v>
      </c>
      <c r="G209" s="293">
        <f>ROUND(E209*F209,2)</f>
        <v/>
      </c>
      <c r="H209" s="294">
        <f>G209/$G$236</f>
        <v/>
      </c>
      <c r="I209" s="262">
        <f>ROUND(F209*Прил.10!$D$13,2)</f>
        <v/>
      </c>
      <c r="J209" s="262">
        <f>ROUND(I209*E209,2)</f>
        <v/>
      </c>
    </row>
    <row r="210" hidden="1" outlineLevel="1" ht="14.25" customFormat="1" customHeight="1" s="330">
      <c r="A210" s="252" t="n">
        <v>182</v>
      </c>
      <c r="B210" s="259" t="inlineStr">
        <is>
          <t>01.3.01.06-0038</t>
        </is>
      </c>
      <c r="C210" s="278" t="inlineStr">
        <is>
          <t>Смазка защитная электросетевая</t>
        </is>
      </c>
      <c r="D210" s="259" t="inlineStr">
        <is>
          <t>кг</t>
        </is>
      </c>
      <c r="E210" s="279" t="n">
        <v>0.539112051</v>
      </c>
      <c r="F210" s="290" t="n">
        <v>14.4</v>
      </c>
      <c r="G210" s="293">
        <f>ROUND(E210*F210,2)</f>
        <v/>
      </c>
      <c r="H210" s="294">
        <f>G210/$G$236</f>
        <v/>
      </c>
      <c r="I210" s="262">
        <f>ROUND(F210*Прил.10!$D$13,2)</f>
        <v/>
      </c>
      <c r="J210" s="262">
        <f>ROUND(I210*E210,2)</f>
        <v/>
      </c>
    </row>
    <row r="211" hidden="1" outlineLevel="1" ht="14.25" customFormat="1" customHeight="1" s="330">
      <c r="A211" s="410" t="n">
        <v>183</v>
      </c>
      <c r="B211" s="259" t="inlineStr">
        <is>
          <t>01.7.20.04-0005</t>
        </is>
      </c>
      <c r="C211" s="278" t="inlineStr">
        <is>
          <t>Нитки швейные</t>
        </is>
      </c>
      <c r="D211" s="259" t="inlineStr">
        <is>
          <t>кг</t>
        </is>
      </c>
      <c r="E211" s="279" t="n">
        <v>0.0546659619714</v>
      </c>
      <c r="F211" s="290" t="n">
        <v>132.94</v>
      </c>
      <c r="G211" s="293">
        <f>ROUND(E211*F211,2)</f>
        <v/>
      </c>
      <c r="H211" s="294">
        <f>G211/$G$236</f>
        <v/>
      </c>
      <c r="I211" s="262">
        <f>ROUND(F211*Прил.10!$D$13,2)</f>
        <v/>
      </c>
      <c r="J211" s="262">
        <f>ROUND(I211*E211,2)</f>
        <v/>
      </c>
    </row>
    <row r="212" hidden="1" outlineLevel="1" ht="14.25" customFormat="1" customHeight="1" s="330">
      <c r="A212" s="252" t="n">
        <v>184</v>
      </c>
      <c r="B212" s="259" t="inlineStr">
        <is>
          <t>14.4.03.17-0011</t>
        </is>
      </c>
      <c r="C212" s="278" t="inlineStr">
        <is>
          <t>Лак электроизоляционный 318</t>
        </is>
      </c>
      <c r="D212" s="259" t="inlineStr">
        <is>
          <t>кг</t>
        </is>
      </c>
      <c r="E212" s="279" t="n">
        <v>0.198393234768</v>
      </c>
      <c r="F212" s="290" t="n">
        <v>35.54</v>
      </c>
      <c r="G212" s="293">
        <f>ROUND(E212*F212,2)</f>
        <v/>
      </c>
      <c r="H212" s="294">
        <f>G212/$G$236</f>
        <v/>
      </c>
      <c r="I212" s="262">
        <f>ROUND(F212*Прил.10!$D$13,2)</f>
        <v/>
      </c>
      <c r="J212" s="262">
        <f>ROUND(I212*E212,2)</f>
        <v/>
      </c>
    </row>
    <row r="213" hidden="1" outlineLevel="1" ht="14.25" customFormat="1" customHeight="1" s="330">
      <c r="A213" s="410" t="n">
        <v>185</v>
      </c>
      <c r="B213" s="259" t="inlineStr">
        <is>
          <t>01.7.06.11-0021</t>
        </is>
      </c>
      <c r="C213" s="278" t="inlineStr">
        <is>
          <t>Лента ФУМ</t>
        </is>
      </c>
      <c r="D213" s="259" t="inlineStr">
        <is>
          <t>кг</t>
        </is>
      </c>
      <c r="E213" s="279" t="n">
        <v>0.0138012685056</v>
      </c>
      <c r="F213" s="290" t="n">
        <v>444.14</v>
      </c>
      <c r="G213" s="293">
        <f>ROUND(E213*F213,2)</f>
        <v/>
      </c>
      <c r="H213" s="294">
        <f>G213/$G$236</f>
        <v/>
      </c>
      <c r="I213" s="262">
        <f>ROUND(F213*Прил.10!$D$13,2)</f>
        <v/>
      </c>
      <c r="J213" s="262">
        <f>ROUND(I213*E213,2)</f>
        <v/>
      </c>
    </row>
    <row r="214" hidden="1" outlineLevel="1" ht="14.25" customFormat="1" customHeight="1" s="330">
      <c r="A214" s="252" t="n">
        <v>186</v>
      </c>
      <c r="B214" s="259" t="inlineStr">
        <is>
          <t>08.3.03.04-0012</t>
        </is>
      </c>
      <c r="C214" s="278" t="inlineStr">
        <is>
          <t>Проволока светлая, диаметр 1,1 мм</t>
        </is>
      </c>
      <c r="D214" s="259" t="inlineStr">
        <is>
          <t>т</t>
        </is>
      </c>
      <c r="E214" s="279" t="n">
        <v>0.0005952336155091</v>
      </c>
      <c r="F214" s="290" t="n">
        <v>10198.35</v>
      </c>
      <c r="G214" s="293">
        <f>ROUND(E214*F214,2)</f>
        <v/>
      </c>
      <c r="H214" s="294">
        <f>G214/$G$236</f>
        <v/>
      </c>
      <c r="I214" s="262">
        <f>ROUND(F214*Прил.10!$D$13,2)</f>
        <v/>
      </c>
      <c r="J214" s="262">
        <f>ROUND(I214*E214,2)</f>
        <v/>
      </c>
    </row>
    <row r="215" hidden="1" outlineLevel="1" ht="14.25" customFormat="1" customHeight="1" s="330">
      <c r="A215" s="410" t="n">
        <v>187</v>
      </c>
      <c r="B215" s="259" t="inlineStr">
        <is>
          <t>14.4.03.03-0102</t>
        </is>
      </c>
      <c r="C215" s="278" t="inlineStr">
        <is>
          <t>Лак битумный БТ-577</t>
        </is>
      </c>
      <c r="D215" s="259" t="inlineStr">
        <is>
          <t>т</t>
        </is>
      </c>
      <c r="E215" s="279" t="n">
        <v>0.000539112051</v>
      </c>
      <c r="F215" s="290" t="n">
        <v>9600</v>
      </c>
      <c r="G215" s="293">
        <f>ROUND(E215*F215,2)</f>
        <v/>
      </c>
      <c r="H215" s="294">
        <f>G215/$G$236</f>
        <v/>
      </c>
      <c r="I215" s="262">
        <f>ROUND(F215*Прил.10!$D$13,2)</f>
        <v/>
      </c>
      <c r="J215" s="262">
        <f>ROUND(I215*E215,2)</f>
        <v/>
      </c>
    </row>
    <row r="216" hidden="1" outlineLevel="1" ht="14.25" customFormat="1" customHeight="1" s="330">
      <c r="A216" s="252" t="n">
        <v>188</v>
      </c>
      <c r="B216" s="259" t="inlineStr">
        <is>
          <t>01.3.01.05-0009</t>
        </is>
      </c>
      <c r="C216" s="278" t="inlineStr">
        <is>
          <t>Парафин нефтяной твердый Т-1</t>
        </is>
      </c>
      <c r="D216" s="259" t="inlineStr">
        <is>
          <t>т</t>
        </is>
      </c>
      <c r="E216" s="279" t="n">
        <v>0.00063615222018</v>
      </c>
      <c r="F216" s="290" t="n">
        <v>8000</v>
      </c>
      <c r="G216" s="293">
        <f>ROUND(E216*F216,2)</f>
        <v/>
      </c>
      <c r="H216" s="294">
        <f>G216/$G$236</f>
        <v/>
      </c>
      <c r="I216" s="262">
        <f>ROUND(F216*Прил.10!$D$13,2)</f>
        <v/>
      </c>
      <c r="J216" s="262">
        <f>ROUND(I216*E216,2)</f>
        <v/>
      </c>
    </row>
    <row r="217" hidden="1" outlineLevel="1" ht="14.25" customFormat="1" customHeight="1" s="330">
      <c r="A217" s="410" t="n">
        <v>189</v>
      </c>
      <c r="B217" s="259" t="inlineStr">
        <is>
          <t>01.7.20.08-0111</t>
        </is>
      </c>
      <c r="C217" s="278" t="inlineStr">
        <is>
          <t>Рогожа</t>
        </is>
      </c>
      <c r="D217" s="259" t="inlineStr">
        <is>
          <t>м2</t>
        </is>
      </c>
      <c r="E217" s="279" t="n">
        <v>0.4650358987444</v>
      </c>
      <c r="F217" s="290" t="n">
        <v>10.2</v>
      </c>
      <c r="G217" s="293">
        <f>ROUND(E217*F217,2)</f>
        <v/>
      </c>
      <c r="H217" s="294">
        <f>G217/$G$236</f>
        <v/>
      </c>
      <c r="I217" s="262">
        <f>ROUND(F217*Прил.10!$D$13,2)</f>
        <v/>
      </c>
      <c r="J217" s="262">
        <f>ROUND(I217*E217,2)</f>
        <v/>
      </c>
    </row>
    <row r="218" hidden="1" outlineLevel="1" ht="38.25" customFormat="1" customHeight="1" s="330">
      <c r="A218" s="252" t="n">
        <v>190</v>
      </c>
      <c r="B218" s="259" t="inlineStr">
        <is>
          <t>14.4.04.11-0010</t>
        </is>
      </c>
      <c r="C218" s="278" t="inlineStr">
        <is>
          <t>Эмаль на основе сополимера винилхлорида с винилацетатом серебристая</t>
        </is>
      </c>
      <c r="D218" s="259" t="inlineStr">
        <is>
          <t>т</t>
        </is>
      </c>
      <c r="E218" s="279" t="n">
        <v>0.0001345623679296</v>
      </c>
      <c r="F218" s="290" t="n">
        <v>35016.03</v>
      </c>
      <c r="G218" s="293">
        <f>ROUND(E218*F218,2)</f>
        <v/>
      </c>
      <c r="H218" s="294">
        <f>G218/$G$236</f>
        <v/>
      </c>
      <c r="I218" s="262">
        <f>ROUND(F218*Прил.10!$D$13,2)</f>
        <v/>
      </c>
      <c r="J218" s="262">
        <f>ROUND(I218*E218,2)</f>
        <v/>
      </c>
    </row>
    <row r="219" hidden="1" outlineLevel="1" ht="25.5" customFormat="1" customHeight="1" s="330">
      <c r="A219" s="410" t="n">
        <v>191</v>
      </c>
      <c r="B219" s="259" t="inlineStr">
        <is>
          <t>25.1.03.06-0022</t>
        </is>
      </c>
      <c r="C219" s="278" t="inlineStr">
        <is>
          <t>Шайбы пружинные путевые, диаметр 24 мм</t>
        </is>
      </c>
      <c r="D219" s="259" t="inlineStr">
        <is>
          <t>т</t>
        </is>
      </c>
      <c r="E219" s="279" t="n">
        <v>0.000249069767562</v>
      </c>
      <c r="F219" s="290" t="n">
        <v>12121.21</v>
      </c>
      <c r="G219" s="293">
        <f>ROUND(E219*F219,2)</f>
        <v/>
      </c>
      <c r="H219" s="294">
        <f>G219/$G$236</f>
        <v/>
      </c>
      <c r="I219" s="262">
        <f>ROUND(F219*Прил.10!$D$13,2)</f>
        <v/>
      </c>
      <c r="J219" s="262">
        <f>ROUND(I219*E219,2)</f>
        <v/>
      </c>
    </row>
    <row r="220" hidden="1" outlineLevel="1" ht="14.25" customFormat="1" customHeight="1" s="330">
      <c r="A220" s="252" t="n">
        <v>192</v>
      </c>
      <c r="B220" s="259" t="inlineStr">
        <is>
          <t>14.4.01.18-0002</t>
        </is>
      </c>
      <c r="C220" s="278" t="inlineStr">
        <is>
          <t>Грунтовка ФЛ-03К, коричневая</t>
        </is>
      </c>
      <c r="D220" s="259" t="inlineStr">
        <is>
          <t>т</t>
        </is>
      </c>
      <c r="E220" s="279" t="n">
        <v>8.97082452864e-05</v>
      </c>
      <c r="F220" s="290" t="n">
        <v>29447.12</v>
      </c>
      <c r="G220" s="293">
        <f>ROUND(E220*F220,2)</f>
        <v/>
      </c>
      <c r="H220" s="294">
        <f>G220/$G$236</f>
        <v/>
      </c>
      <c r="I220" s="262">
        <f>ROUND(F220*Прил.10!$D$13,2)</f>
        <v/>
      </c>
      <c r="J220" s="262">
        <f>ROUND(I220*E220,2)</f>
        <v/>
      </c>
    </row>
    <row r="221" hidden="1" outlineLevel="1" ht="14.25" customFormat="1" customHeight="1" s="330">
      <c r="A221" s="410" t="n">
        <v>193</v>
      </c>
      <c r="B221" s="259" t="inlineStr">
        <is>
          <t>01.7.15.07-0031</t>
        </is>
      </c>
      <c r="C221" s="278" t="inlineStr">
        <is>
          <t>Дюбели распорные с гайкой</t>
        </is>
      </c>
      <c r="D221" s="259" t="inlineStr">
        <is>
          <t>100 шт</t>
        </is>
      </c>
      <c r="E221" s="279" t="n">
        <v>0.0189767441952</v>
      </c>
      <c r="F221" s="290" t="n">
        <v>109.94</v>
      </c>
      <c r="G221" s="293">
        <f>ROUND(E221*F221,2)</f>
        <v/>
      </c>
      <c r="H221" s="294">
        <f>G221/$G$236</f>
        <v/>
      </c>
      <c r="I221" s="262">
        <f>ROUND(F221*Прил.10!$D$13,2)</f>
        <v/>
      </c>
      <c r="J221" s="262">
        <f>ROUND(I221*E221,2)</f>
        <v/>
      </c>
    </row>
    <row r="222" hidden="1" outlineLevel="1" ht="38.25" customFormat="1" customHeight="1" s="330">
      <c r="A222" s="252" t="n">
        <v>194</v>
      </c>
      <c r="B222" s="259" t="inlineStr">
        <is>
          <t>03.2.01.01-0003</t>
        </is>
      </c>
      <c r="C222" s="278" t="inlineStr">
        <is>
          <t>Портландцемент общестроительного назначения бездобавочный М500 Д0 (ЦЕМ I 42,5Н)</t>
        </is>
      </c>
      <c r="D222" s="259" t="inlineStr">
        <is>
          <t>т</t>
        </is>
      </c>
      <c r="E222" s="279" t="n">
        <v>0.00426976744392</v>
      </c>
      <c r="F222" s="290" t="n">
        <v>479.8</v>
      </c>
      <c r="G222" s="293">
        <f>ROUND(E222*F222,2)</f>
        <v/>
      </c>
      <c r="H222" s="294">
        <f>G222/$G$236</f>
        <v/>
      </c>
      <c r="I222" s="262">
        <f>ROUND(F222*Прил.10!$D$13,2)</f>
        <v/>
      </c>
      <c r="J222" s="262">
        <f>ROUND(I222*E222,2)</f>
        <v/>
      </c>
    </row>
    <row r="223" hidden="1" outlineLevel="1" ht="25.5" customFormat="1" customHeight="1" s="330">
      <c r="A223" s="410" t="n">
        <v>195</v>
      </c>
      <c r="B223" s="259" t="inlineStr">
        <is>
          <t>03.1.02.03-0011</t>
        </is>
      </c>
      <c r="C223" s="278" t="inlineStr">
        <is>
          <t>Известь строительная негашеная комовая, сорт I</t>
        </is>
      </c>
      <c r="D223" s="259" t="inlineStr">
        <is>
          <t>т</t>
        </is>
      </c>
      <c r="E223" s="279" t="n">
        <v>0.002634640593237</v>
      </c>
      <c r="F223" s="290" t="n">
        <v>734.6</v>
      </c>
      <c r="G223" s="293">
        <f>ROUND(E223*F223,2)</f>
        <v/>
      </c>
      <c r="H223" s="294">
        <f>G223/$G$236</f>
        <v/>
      </c>
      <c r="I223" s="262">
        <f>ROUND(F223*Прил.10!$D$13,2)</f>
        <v/>
      </c>
      <c r="J223" s="262">
        <f>ROUND(I223*E223,2)</f>
        <v/>
      </c>
    </row>
    <row r="224" hidden="1" outlineLevel="1" ht="14.25" customFormat="1" customHeight="1" s="330">
      <c r="A224" s="252" t="n">
        <v>196</v>
      </c>
      <c r="B224" s="259" t="inlineStr">
        <is>
          <t>14.1.02.01-0002</t>
        </is>
      </c>
      <c r="C224" s="278" t="inlineStr">
        <is>
          <t>Клей БМК-5к</t>
        </is>
      </c>
      <c r="D224" s="259" t="inlineStr">
        <is>
          <t>кг</t>
        </is>
      </c>
      <c r="E224" s="279" t="n">
        <v>0.06469344612</v>
      </c>
      <c r="F224" s="290" t="n">
        <v>25.67</v>
      </c>
      <c r="G224" s="293">
        <f>ROUND(E224*F224,2)</f>
        <v/>
      </c>
      <c r="H224" s="294">
        <f>G224/$G$236</f>
        <v/>
      </c>
      <c r="I224" s="262">
        <f>ROUND(F224*Прил.10!$D$13,2)</f>
        <v/>
      </c>
      <c r="J224" s="262">
        <f>ROUND(I224*E224,2)</f>
        <v/>
      </c>
    </row>
    <row r="225" hidden="1" outlineLevel="1" ht="14.25" customFormat="1" customHeight="1" s="330">
      <c r="A225" s="410" t="n">
        <v>197</v>
      </c>
      <c r="B225" s="259" t="inlineStr">
        <is>
          <t>01.1.02.10-1022</t>
        </is>
      </c>
      <c r="C225" s="278" t="inlineStr">
        <is>
          <t>Хризотил, группа 6К</t>
        </is>
      </c>
      <c r="D225" s="259" t="inlineStr">
        <is>
          <t>т</t>
        </is>
      </c>
      <c r="E225" s="279" t="n">
        <v>0.0012938689224</v>
      </c>
      <c r="F225" s="290" t="n">
        <v>1158.33</v>
      </c>
      <c r="G225" s="293">
        <f>ROUND(E225*F225,2)</f>
        <v/>
      </c>
      <c r="H225" s="294">
        <f>G225/$G$236</f>
        <v/>
      </c>
      <c r="I225" s="262">
        <f>ROUND(F225*Прил.10!$D$13,2)</f>
        <v/>
      </c>
      <c r="J225" s="262">
        <f>ROUND(I225*E225,2)</f>
        <v/>
      </c>
    </row>
    <row r="226" hidden="1" outlineLevel="1" ht="38.25" customFormat="1" customHeight="1" s="330">
      <c r="A226" s="252" t="n">
        <v>198</v>
      </c>
      <c r="B226" s="259" t="inlineStr">
        <is>
          <t>03.2.01.01-0001</t>
        </is>
      </c>
      <c r="C226" s="278" t="inlineStr">
        <is>
          <t>Портландцемент общестроительного назначения бездобавочный М400 Д0 (ЦЕМ I 32,5Н)</t>
        </is>
      </c>
      <c r="D226" s="259" t="inlineStr">
        <is>
          <t>т</t>
        </is>
      </c>
      <c r="E226" s="279" t="n">
        <v>0.00313763213682</v>
      </c>
      <c r="F226" s="290" t="n">
        <v>412.37</v>
      </c>
      <c r="G226" s="293">
        <f>ROUND(E226*F226,2)</f>
        <v/>
      </c>
      <c r="H226" s="294">
        <f>G226/$G$236</f>
        <v/>
      </c>
      <c r="I226" s="262">
        <f>ROUND(F226*Прил.10!$D$13,2)</f>
        <v/>
      </c>
      <c r="J226" s="262">
        <f>ROUND(I226*E226,2)</f>
        <v/>
      </c>
    </row>
    <row r="227" hidden="1" outlineLevel="1" ht="14.25" customFormat="1" customHeight="1" s="330">
      <c r="A227" s="410" t="n">
        <v>199</v>
      </c>
      <c r="B227" s="259" t="inlineStr">
        <is>
          <t>20.2.02.01-0019</t>
        </is>
      </c>
      <c r="C227" s="278" t="inlineStr">
        <is>
          <t>Втулки изолирующие</t>
        </is>
      </c>
      <c r="D227" s="259" t="inlineStr">
        <is>
          <t>1000 шт</t>
        </is>
      </c>
      <c r="E227" s="279" t="n">
        <v>0.0045285412284</v>
      </c>
      <c r="F227" s="290" t="n">
        <v>270.24</v>
      </c>
      <c r="G227" s="293">
        <f>ROUND(E227*F227,2)</f>
        <v/>
      </c>
      <c r="H227" s="294">
        <f>G227/$G$236</f>
        <v/>
      </c>
      <c r="I227" s="262">
        <f>ROUND(F227*Прил.10!$D$13,2)</f>
        <v/>
      </c>
      <c r="J227" s="262">
        <f>ROUND(I227*E227,2)</f>
        <v/>
      </c>
    </row>
    <row r="228" hidden="1" outlineLevel="1" ht="14.25" customFormat="1" customHeight="1" s="330">
      <c r="A228" s="252" t="n">
        <v>200</v>
      </c>
      <c r="B228" s="259" t="inlineStr">
        <is>
          <t>01.3.01.06-0051</t>
        </is>
      </c>
      <c r="C228" s="278" t="inlineStr">
        <is>
          <t>Смазка солидол жировой Ж</t>
        </is>
      </c>
      <c r="D228" s="259" t="inlineStr">
        <is>
          <t>кг</t>
        </is>
      </c>
      <c r="E228" s="279" t="n">
        <v>0.1617336153</v>
      </c>
      <c r="F228" s="290" t="n">
        <v>7.33</v>
      </c>
      <c r="G228" s="293">
        <f>ROUND(E228*F228,2)</f>
        <v/>
      </c>
      <c r="H228" s="294">
        <f>G228/$G$236</f>
        <v/>
      </c>
      <c r="I228" s="262">
        <f>ROUND(F228*Прил.10!$D$13,2)</f>
        <v/>
      </c>
      <c r="J228" s="262">
        <f>ROUND(I228*E228,2)</f>
        <v/>
      </c>
    </row>
    <row r="229" hidden="1" outlineLevel="1" ht="14.25" customFormat="1" customHeight="1" s="330">
      <c r="A229" s="410" t="n">
        <v>201</v>
      </c>
      <c r="B229" s="259" t="inlineStr">
        <is>
          <t>01.7.02.09-0002</t>
        </is>
      </c>
      <c r="C229" s="278" t="inlineStr">
        <is>
          <t>Шпагат бумажный</t>
        </is>
      </c>
      <c r="D229" s="259" t="inlineStr">
        <is>
          <t>кг</t>
        </is>
      </c>
      <c r="E229" s="279" t="n">
        <v>0.1017843552288</v>
      </c>
      <c r="F229" s="290" t="n">
        <v>11.6</v>
      </c>
      <c r="G229" s="293">
        <f>ROUND(E229*F229,2)</f>
        <v/>
      </c>
      <c r="H229" s="294">
        <f>G229/$G$236</f>
        <v/>
      </c>
      <c r="I229" s="262">
        <f>ROUND(F229*Прил.10!$D$13,2)</f>
        <v/>
      </c>
      <c r="J229" s="262">
        <f>ROUND(I229*E229,2)</f>
        <v/>
      </c>
    </row>
    <row r="230" hidden="1" outlineLevel="1" ht="25.5" customFormat="1" customHeight="1" s="330">
      <c r="A230" s="252" t="n">
        <v>202</v>
      </c>
      <c r="B230" s="259" t="inlineStr">
        <is>
          <t>14.5.09.09-0003</t>
        </is>
      </c>
      <c r="C230" s="278" t="inlineStr">
        <is>
          <t>Сольвент каменноугольный технический, марка В</t>
        </is>
      </c>
      <c r="D230" s="259" t="inlineStr">
        <is>
          <t>т</t>
        </is>
      </c>
      <c r="E230" s="279" t="n">
        <v>0.000103509513792</v>
      </c>
      <c r="F230" s="290" t="n">
        <v>7812.5</v>
      </c>
      <c r="G230" s="293">
        <f>ROUND(E230*F230,2)</f>
        <v/>
      </c>
      <c r="H230" s="294">
        <f>G230/$G$236</f>
        <v/>
      </c>
      <c r="I230" s="262">
        <f>ROUND(F230*Прил.10!$D$13,2)</f>
        <v/>
      </c>
      <c r="J230" s="262">
        <f>ROUND(I230*E230,2)</f>
        <v/>
      </c>
    </row>
    <row r="231" hidden="1" outlineLevel="1" ht="25.5" customFormat="1" customHeight="1" s="330">
      <c r="A231" s="410" t="n">
        <v>203</v>
      </c>
      <c r="B231" s="259" t="inlineStr">
        <is>
          <t>01.3.04.08-0013</t>
        </is>
      </c>
      <c r="C231" s="278" t="inlineStr">
        <is>
          <t>Масло каменноугольное для пропитки древесины</t>
        </is>
      </c>
      <c r="D231" s="259" t="inlineStr">
        <is>
          <t>т</t>
        </is>
      </c>
      <c r="E231" s="279" t="n">
        <v>0.000105665961996</v>
      </c>
      <c r="F231" s="290" t="n">
        <v>2448.98</v>
      </c>
      <c r="G231" s="293">
        <f>ROUND(E231*F231,2)</f>
        <v/>
      </c>
      <c r="H231" s="294">
        <f>G231/$G$236</f>
        <v/>
      </c>
      <c r="I231" s="262">
        <f>ROUND(F231*Прил.10!$D$13,2)</f>
        <v/>
      </c>
      <c r="J231" s="262">
        <f>ROUND(I231*E231,2)</f>
        <v/>
      </c>
    </row>
    <row r="232" hidden="1" outlineLevel="1" ht="25.5" customFormat="1" customHeight="1" s="330">
      <c r="A232" s="252" t="n">
        <v>204</v>
      </c>
      <c r="B232" s="259" t="inlineStr">
        <is>
          <t>02.3.01.02-1012</t>
        </is>
      </c>
      <c r="C232" s="278" t="inlineStr">
        <is>
          <t>Песок природный II класс, средний, круглые сита</t>
        </is>
      </c>
      <c r="D232" s="259" t="inlineStr">
        <is>
          <t>м3</t>
        </is>
      </c>
      <c r="E232" s="279" t="n">
        <v>0.0035581395366</v>
      </c>
      <c r="F232" s="290" t="n">
        <v>60.61</v>
      </c>
      <c r="G232" s="293">
        <f>ROUND(E232*F232,2)</f>
        <v/>
      </c>
      <c r="H232" s="294">
        <f>G232/$G$236</f>
        <v/>
      </c>
      <c r="I232" s="262">
        <f>ROUND(F232*Прил.10!$D$13,2)</f>
        <v/>
      </c>
      <c r="J232" s="262">
        <f>ROUND(I232*E232,2)</f>
        <v/>
      </c>
    </row>
    <row r="233" hidden="1" outlineLevel="1" ht="14.25" customFormat="1" customHeight="1" s="330">
      <c r="A233" s="410" t="n">
        <v>205</v>
      </c>
      <c r="B233" s="259" t="inlineStr">
        <is>
          <t>01.3.02.03-0001</t>
        </is>
      </c>
      <c r="C233" s="278" t="inlineStr">
        <is>
          <t>Ацетилен газообразный технический</t>
        </is>
      </c>
      <c r="D233" s="259" t="inlineStr">
        <is>
          <t>м3</t>
        </is>
      </c>
      <c r="E233" s="279" t="n">
        <v>0.00316997885988</v>
      </c>
      <c r="F233" s="290" t="n">
        <v>39.11</v>
      </c>
      <c r="G233" s="293">
        <f>ROUND(E233*F233,2)</f>
        <v/>
      </c>
      <c r="H233" s="294">
        <f>G233/$G$236</f>
        <v/>
      </c>
      <c r="I233" s="262">
        <f>ROUND(F233*Прил.10!$D$13,2)</f>
        <v/>
      </c>
      <c r="J233" s="262">
        <f>ROUND(I233*E233,2)</f>
        <v/>
      </c>
    </row>
    <row r="234" hidden="1" outlineLevel="1" ht="14.25" customFormat="1" customHeight="1" s="330">
      <c r="A234" s="410" t="n">
        <v>206</v>
      </c>
      <c r="B234" s="259" t="inlineStr">
        <is>
          <t>01.3.02.08-0001</t>
        </is>
      </c>
      <c r="C234" s="278" t="inlineStr">
        <is>
          <t>Кислород газообразный технический</t>
        </is>
      </c>
      <c r="D234" s="259" t="inlineStr">
        <is>
          <t>м3</t>
        </is>
      </c>
      <c r="E234" s="279" t="n">
        <v>0.0158498942994</v>
      </c>
      <c r="F234" s="290" t="n">
        <v>6.12</v>
      </c>
      <c r="G234" s="314">
        <f>ROUND(E234*F234,2)</f>
        <v/>
      </c>
      <c r="H234" s="315">
        <f>G234/$G$236</f>
        <v/>
      </c>
      <c r="I234" s="302">
        <f>ROUND(F234*Прил.10!$D$13,2)</f>
        <v/>
      </c>
      <c r="J234" s="302">
        <f>ROUND(I234*E234,2)</f>
        <v/>
      </c>
    </row>
    <row r="235" collapsed="1" ht="14.25" customFormat="1" customHeight="1" s="330">
      <c r="A235" s="252" t="n"/>
      <c r="B235" s="421" t="n"/>
      <c r="C235" s="255" t="inlineStr">
        <is>
          <t>Итого прочие материалы</t>
        </is>
      </c>
      <c r="D235" s="421" t="n"/>
      <c r="E235" s="282" t="n"/>
      <c r="F235" s="295" t="n"/>
      <c r="G235" s="292">
        <f>SUM(G100:G234)</f>
        <v/>
      </c>
      <c r="H235" s="263">
        <f>G235/$G$236</f>
        <v/>
      </c>
      <c r="I235" s="292" t="n"/>
      <c r="J235" s="292">
        <f>SUM(J100:J234)</f>
        <v/>
      </c>
    </row>
    <row r="236" ht="14.25" customFormat="1" customHeight="1" s="330">
      <c r="A236" s="410" t="n"/>
      <c r="B236" s="410" t="n"/>
      <c r="C236" s="408" t="inlineStr">
        <is>
          <t>Итого по разделу «Материалы»</t>
        </is>
      </c>
      <c r="D236" s="410" t="n"/>
      <c r="E236" s="411" t="n"/>
      <c r="F236" s="308" t="n"/>
      <c r="G236" s="302">
        <f>G99+G235</f>
        <v/>
      </c>
      <c r="H236" s="413">
        <f>G236/$G$236</f>
        <v/>
      </c>
      <c r="I236" s="302" t="n"/>
      <c r="J236" s="302">
        <f>J99+J235</f>
        <v/>
      </c>
    </row>
    <row r="237" ht="14.25" customFormat="1" customHeight="1" s="330">
      <c r="A237" s="252" t="n"/>
      <c r="B237" s="410" t="n"/>
      <c r="C237" s="409" t="inlineStr">
        <is>
          <t>ИТОГО ПО РМ</t>
        </is>
      </c>
      <c r="D237" s="410" t="n"/>
      <c r="E237" s="411" t="n"/>
      <c r="F237" s="308" t="n"/>
      <c r="G237" s="302">
        <f>G14+G62+G236</f>
        <v/>
      </c>
      <c r="H237" s="413" t="n"/>
      <c r="I237" s="302" t="n"/>
      <c r="J237" s="302">
        <f>J14+J62+J236</f>
        <v/>
      </c>
    </row>
    <row r="238" ht="14.25" customFormat="1" customHeight="1" s="330">
      <c r="A238" s="410" t="n"/>
      <c r="B238" s="410" t="n"/>
      <c r="C238" s="409" t="inlineStr">
        <is>
          <t>Накладные расходы</t>
        </is>
      </c>
      <c r="D238" s="270">
        <f>ROUND(G238/(G$16+$G$14),2)</f>
        <v/>
      </c>
      <c r="E238" s="411" t="n"/>
      <c r="F238" s="308" t="n"/>
      <c r="G238" s="302" t="n">
        <v>45266.1</v>
      </c>
      <c r="H238" s="413" t="n"/>
      <c r="I238" s="302" t="n"/>
      <c r="J238" s="302">
        <f>ROUND(D238*(J14+J16),2)</f>
        <v/>
      </c>
    </row>
    <row r="239" ht="14.25" customFormat="1" customHeight="1" s="330">
      <c r="A239" s="252" t="n"/>
      <c r="B239" s="410" t="n"/>
      <c r="C239" s="409" t="inlineStr">
        <is>
          <t>Сметная прибыль</t>
        </is>
      </c>
      <c r="D239" s="270">
        <f>ROUND(G239/(G$14+G$16),2)</f>
        <v/>
      </c>
      <c r="E239" s="411" t="n"/>
      <c r="F239" s="308" t="n"/>
      <c r="G239" s="302" t="n">
        <v>25446.45</v>
      </c>
      <c r="H239" s="413" t="n"/>
      <c r="I239" s="302" t="n"/>
      <c r="J239" s="302">
        <f>ROUND(D239*(J14+J16),2)</f>
        <v/>
      </c>
    </row>
    <row r="240" ht="14.25" customFormat="1" customHeight="1" s="330">
      <c r="A240" s="410" t="n"/>
      <c r="B240" s="410" t="n"/>
      <c r="C240" s="409" t="inlineStr">
        <is>
          <t>Итого СМР (с НР и СП)</t>
        </is>
      </c>
      <c r="D240" s="410" t="n"/>
      <c r="E240" s="411" t="n"/>
      <c r="F240" s="308" t="n"/>
      <c r="G240" s="302">
        <f>G14+G62+G236+G238+G239</f>
        <v/>
      </c>
      <c r="H240" s="413" t="n"/>
      <c r="I240" s="302" t="n"/>
      <c r="J240" s="302">
        <f>J14+J62+J236+J238+J239</f>
        <v/>
      </c>
    </row>
    <row r="241" ht="14.25" customFormat="1" customHeight="1" s="330">
      <c r="A241" s="410" t="n"/>
      <c r="B241" s="410" t="n"/>
      <c r="C241" s="409" t="inlineStr">
        <is>
          <t>ВСЕГО СМР + ОБОРУДОВАНИЕ</t>
        </is>
      </c>
      <c r="D241" s="410" t="n"/>
      <c r="E241" s="411" t="n"/>
      <c r="F241" s="308" t="n"/>
      <c r="G241" s="302">
        <f>G240+G71</f>
        <v/>
      </c>
      <c r="H241" s="413" t="n"/>
      <c r="I241" s="302" t="n"/>
      <c r="J241" s="302">
        <f>J240+J71</f>
        <v/>
      </c>
    </row>
    <row r="242" ht="34.5" customFormat="1" customHeight="1" s="330">
      <c r="A242" s="410" t="n"/>
      <c r="B242" s="410" t="n"/>
      <c r="C242" s="409" t="inlineStr">
        <is>
          <t>ИТОГО ПОКАЗАТЕЛЬ НА ЕД. ИЗМ.</t>
        </is>
      </c>
      <c r="D242" s="410" t="inlineStr">
        <is>
          <t>1 ячейка</t>
        </is>
      </c>
      <c r="E242" s="313" t="n">
        <v>4</v>
      </c>
      <c r="F242" s="308" t="n"/>
      <c r="G242" s="302">
        <f>G241/E242</f>
        <v/>
      </c>
      <c r="H242" s="413" t="n"/>
      <c r="I242" s="302" t="n"/>
      <c r="J242" s="302">
        <f>J241/E242</f>
        <v/>
      </c>
    </row>
    <row r="244" ht="14.25" customFormat="1" customHeight="1" s="330">
      <c r="A244" s="323" t="inlineStr">
        <is>
          <t>Составил ______________________    Д.Ю. Нефедова</t>
        </is>
      </c>
      <c r="B244" s="266" t="n"/>
      <c r="C244" s="269" t="n"/>
      <c r="D244" s="266" t="n"/>
      <c r="E244" s="266" t="n"/>
      <c r="F244" s="273" t="n"/>
      <c r="G244" s="273" t="n"/>
      <c r="H244" s="273" t="n"/>
      <c r="I244" s="273" t="n"/>
      <c r="J244" s="273" t="n"/>
    </row>
    <row r="245" ht="14.25" customFormat="1" customHeight="1" s="330">
      <c r="A245" s="331" t="inlineStr">
        <is>
          <t xml:space="preserve">                         (подпись, инициалы, фамилия)</t>
        </is>
      </c>
      <c r="B245" s="266" t="n"/>
      <c r="C245" s="269" t="n"/>
      <c r="D245" s="266" t="n"/>
      <c r="E245" s="266" t="n"/>
      <c r="F245" s="273" t="n"/>
      <c r="G245" s="273" t="n"/>
      <c r="H245" s="273" t="n"/>
      <c r="I245" s="273" t="n"/>
      <c r="J245" s="273" t="n"/>
    </row>
    <row r="246" ht="14.25" customFormat="1" customHeight="1" s="330">
      <c r="A246" s="323" t="n"/>
      <c r="B246" s="266" t="n"/>
      <c r="C246" s="269" t="n"/>
      <c r="D246" s="266" t="n"/>
      <c r="E246" s="266" t="n"/>
      <c r="F246" s="273" t="n"/>
      <c r="G246" s="273" t="n"/>
      <c r="H246" s="273" t="n"/>
      <c r="I246" s="273" t="n"/>
      <c r="J246" s="273" t="n"/>
    </row>
    <row r="247" ht="14.25" customFormat="1" customHeight="1" s="330">
      <c r="A247" s="323" t="inlineStr">
        <is>
          <t>Проверил ______________________        А.В. Костянецкая</t>
        </is>
      </c>
      <c r="B247" s="266" t="n"/>
      <c r="C247" s="269" t="n"/>
      <c r="D247" s="266" t="n"/>
      <c r="E247" s="266" t="n"/>
      <c r="F247" s="273" t="n"/>
      <c r="G247" s="273" t="n"/>
      <c r="H247" s="273" t="n"/>
      <c r="I247" s="273" t="n"/>
      <c r="J247" s="273" t="n"/>
    </row>
    <row r="248" ht="14.25" customFormat="1" customHeight="1" s="330">
      <c r="A248" s="331" t="inlineStr">
        <is>
          <t xml:space="preserve">                        (подпись, инициалы, фамилия)</t>
        </is>
      </c>
      <c r="B248" s="266" t="n"/>
      <c r="C248" s="269" t="n"/>
      <c r="D248" s="266" t="n"/>
      <c r="E248" s="266" t="n"/>
      <c r="F248" s="273" t="n"/>
      <c r="G248" s="273" t="n"/>
      <c r="H248" s="273" t="n"/>
      <c r="I248" s="273" t="n"/>
      <c r="J248" s="273" t="n"/>
    </row>
  </sheetData>
  <mergeCells count="21">
    <mergeCell ref="H9:H10"/>
    <mergeCell ref="B74:H74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73:H7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6" workbookViewId="0">
      <selection activeCell="F25" sqref="F25"/>
    </sheetView>
  </sheetViews>
  <sheetFormatPr baseColWidth="8" defaultRowHeight="15"/>
  <cols>
    <col width="5.7109375" customWidth="1" style="332" min="1" max="1"/>
    <col width="17.5703125" customWidth="1" style="332" min="2" max="2"/>
    <col width="39.140625" customWidth="1" style="332" min="3" max="3"/>
    <col width="10.7109375" customWidth="1" style="332" min="4" max="4"/>
    <col width="13.85546875" customWidth="1" style="332" min="5" max="5"/>
    <col width="13.28515625" customWidth="1" style="332" min="6" max="6"/>
    <col width="14.140625" customWidth="1" style="332" min="7" max="7"/>
  </cols>
  <sheetData>
    <row r="1">
      <c r="A1" s="423" t="inlineStr">
        <is>
          <t>Приложение №6</t>
        </is>
      </c>
    </row>
    <row r="2" ht="21.75" customHeight="1" s="332">
      <c r="A2" s="423" t="n"/>
      <c r="B2" s="423" t="n"/>
      <c r="C2" s="423" t="n"/>
      <c r="D2" s="423" t="n"/>
      <c r="E2" s="423" t="n"/>
      <c r="F2" s="423" t="n"/>
      <c r="G2" s="423" t="n"/>
    </row>
    <row r="3">
      <c r="A3" s="381" t="inlineStr">
        <is>
          <t>Расчет стоимости оборудования</t>
        </is>
      </c>
    </row>
    <row r="4" ht="25.5" customHeight="1" s="332">
      <c r="A4" s="384" t="inlineStr">
        <is>
          <t>Наименование разрабатываемого показателя УНЦ — Регулировочный трансформатор 6-15 кВ, мощность 16 МВА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.2" customHeight="1" s="332">
      <c r="A6" s="428" t="inlineStr">
        <is>
          <t>№ пп.</t>
        </is>
      </c>
      <c r="B6" s="428" t="inlineStr">
        <is>
          <t>Код ресурса</t>
        </is>
      </c>
      <c r="C6" s="428" t="inlineStr">
        <is>
          <t>Наименование</t>
        </is>
      </c>
      <c r="D6" s="428" t="inlineStr">
        <is>
          <t>Ед. изм.</t>
        </is>
      </c>
      <c r="E6" s="410" t="inlineStr">
        <is>
          <t>Кол-во единиц по проектным данным</t>
        </is>
      </c>
      <c r="F6" s="428" t="inlineStr">
        <is>
          <t>Сметная стоимость в ценах на 01.01.2000 (руб.)</t>
        </is>
      </c>
      <c r="G6" s="475" t="n"/>
    </row>
    <row r="7">
      <c r="A7" s="477" t="n"/>
      <c r="B7" s="477" t="n"/>
      <c r="C7" s="477" t="n"/>
      <c r="D7" s="477" t="n"/>
      <c r="E7" s="477" t="n"/>
      <c r="F7" s="410" t="inlineStr">
        <is>
          <t>на ед. изм.</t>
        </is>
      </c>
      <c r="G7" s="410" t="inlineStr">
        <is>
          <t>общая</t>
        </is>
      </c>
    </row>
    <row r="8">
      <c r="A8" s="410" t="n">
        <v>1</v>
      </c>
      <c r="B8" s="410" t="n">
        <v>2</v>
      </c>
      <c r="C8" s="410" t="n">
        <v>3</v>
      </c>
      <c r="D8" s="410" t="n">
        <v>4</v>
      </c>
      <c r="E8" s="410" t="n">
        <v>5</v>
      </c>
      <c r="F8" s="410" t="n">
        <v>6</v>
      </c>
      <c r="G8" s="410" t="n">
        <v>7</v>
      </c>
    </row>
    <row r="9" ht="15" customHeight="1" s="332">
      <c r="A9" s="309" t="n"/>
      <c r="B9" s="409" t="inlineStr">
        <is>
          <t>ИНЖЕНЕРНОЕ ОБОРУДОВАНИЕ</t>
        </is>
      </c>
      <c r="C9" s="474" t="n"/>
      <c r="D9" s="474" t="n"/>
      <c r="E9" s="474" t="n"/>
      <c r="F9" s="474" t="n"/>
      <c r="G9" s="475" t="n"/>
    </row>
    <row r="10" ht="27" customHeight="1" s="332">
      <c r="A10" s="410" t="n"/>
      <c r="B10" s="408" t="n"/>
      <c r="C10" s="409" t="inlineStr">
        <is>
          <t>ИТОГО ИНЖЕНЕРНОЕ ОБОРУДОВАНИЕ</t>
        </is>
      </c>
      <c r="D10" s="408" t="n"/>
      <c r="E10" s="143" t="n"/>
      <c r="F10" s="412" t="n"/>
      <c r="G10" s="412" t="n">
        <v>0</v>
      </c>
    </row>
    <row r="11">
      <c r="A11" s="410" t="n"/>
      <c r="B11" s="409" t="inlineStr">
        <is>
          <t>ТЕХНОЛОГИЧЕСКОЕ ОБОРУДОВАНИЕ</t>
        </is>
      </c>
      <c r="C11" s="474" t="n"/>
      <c r="D11" s="474" t="n"/>
      <c r="E11" s="474" t="n"/>
      <c r="F11" s="474" t="n"/>
      <c r="G11" s="475" t="n"/>
    </row>
    <row r="12" ht="51.6" customHeight="1" s="332">
      <c r="A12" s="410" t="n">
        <v>1</v>
      </c>
      <c r="B12" s="409">
        <f>'Прил.5 Расчет СМР и ОБ'!B65</f>
        <v/>
      </c>
      <c r="C12" s="409">
        <f>'Прил.5 Расчет СМР и ОБ'!C65</f>
        <v/>
      </c>
      <c r="D12" s="410">
        <f>'Прил.5 Расчет СМР и ОБ'!D65</f>
        <v/>
      </c>
      <c r="E12" s="313">
        <f>'Прил.5 Расчет СМР и ОБ'!E65</f>
        <v/>
      </c>
      <c r="F12" s="427">
        <f>'Прил.5 Расчет СМР и ОБ'!F65</f>
        <v/>
      </c>
      <c r="G12" s="302">
        <f>'Прил.5 Расчет СМР и ОБ'!G65</f>
        <v/>
      </c>
    </row>
    <row r="13" ht="38.25" customHeight="1" s="332">
      <c r="A13" s="410" t="n">
        <v>2</v>
      </c>
      <c r="B13" s="409">
        <f>'Прил.5 Расчет СМР и ОБ'!B67</f>
        <v/>
      </c>
      <c r="C13" s="409">
        <f>'Прил.5 Расчет СМР и ОБ'!C67</f>
        <v/>
      </c>
      <c r="D13" s="410">
        <f>'Прил.5 Расчет СМР и ОБ'!D67</f>
        <v/>
      </c>
      <c r="E13" s="313">
        <f>'Прил.5 Расчет СМР и ОБ'!E67</f>
        <v/>
      </c>
      <c r="F13" s="427">
        <f>'Прил.5 Расчет СМР и ОБ'!F67</f>
        <v/>
      </c>
      <c r="G13" s="302">
        <f>'Прил.5 Расчет СМР и ОБ'!G67</f>
        <v/>
      </c>
    </row>
    <row r="14" ht="30.6" customHeight="1" s="332">
      <c r="A14" s="410" t="n">
        <v>3</v>
      </c>
      <c r="B14" s="409">
        <f>'Прил.5 Расчет СМР и ОБ'!B68</f>
        <v/>
      </c>
      <c r="C14" s="409">
        <f>'Прил.5 Расчет СМР и ОБ'!C68</f>
        <v/>
      </c>
      <c r="D14" s="410">
        <f>'Прил.5 Расчет СМР и ОБ'!D68</f>
        <v/>
      </c>
      <c r="E14" s="313">
        <f>'Прил.5 Расчет СМР и ОБ'!E68</f>
        <v/>
      </c>
      <c r="F14" s="427">
        <f>'Прил.5 Расчет СМР и ОБ'!F68</f>
        <v/>
      </c>
      <c r="G14" s="302">
        <f>'Прил.5 Расчет СМР и ОБ'!G68</f>
        <v/>
      </c>
    </row>
    <row r="15" ht="31.15" customHeight="1" s="332">
      <c r="A15" s="410" t="n">
        <v>4</v>
      </c>
      <c r="B15" s="409">
        <f>'Прил.5 Расчет СМР и ОБ'!B69</f>
        <v/>
      </c>
      <c r="C15" s="409">
        <f>'Прил.5 Расчет СМР и ОБ'!C69</f>
        <v/>
      </c>
      <c r="D15" s="410">
        <f>'Прил.5 Расчет СМР и ОБ'!D69</f>
        <v/>
      </c>
      <c r="E15" s="313">
        <f>'Прил.5 Расчет СМР и ОБ'!E69</f>
        <v/>
      </c>
      <c r="F15" s="427">
        <f>'Прил.5 Расчет СМР и ОБ'!F69</f>
        <v/>
      </c>
      <c r="G15" s="302">
        <f>'Прил.5 Расчет СМР и ОБ'!G69</f>
        <v/>
      </c>
    </row>
    <row r="16" ht="25.5" customHeight="1" s="332">
      <c r="A16" s="410" t="n"/>
      <c r="B16" s="409" t="n"/>
      <c r="C16" s="409" t="inlineStr">
        <is>
          <t>ИТОГО ТЕХНОЛОГИЧЕСКОЕ ОБОРУДОВАНИЕ</t>
        </is>
      </c>
      <c r="D16" s="409" t="n"/>
      <c r="E16" s="427" t="n"/>
      <c r="F16" s="412" t="n"/>
      <c r="G16" s="302">
        <f>SUM(G12:G15)</f>
        <v/>
      </c>
    </row>
    <row r="17" ht="19.5" customHeight="1" s="332">
      <c r="A17" s="410" t="n"/>
      <c r="B17" s="409" t="n"/>
      <c r="C17" s="409" t="inlineStr">
        <is>
          <t>Всего по разделу «Оборудование»</t>
        </is>
      </c>
      <c r="D17" s="409" t="n"/>
      <c r="E17" s="427" t="n"/>
      <c r="F17" s="412" t="n"/>
      <c r="G17" s="302">
        <f>G10+G16</f>
        <v/>
      </c>
    </row>
    <row r="18">
      <c r="A18" s="328" t="n"/>
      <c r="B18" s="329" t="n"/>
      <c r="C18" s="328" t="n"/>
      <c r="D18" s="328" t="n"/>
      <c r="E18" s="328" t="n"/>
      <c r="F18" s="328" t="n"/>
      <c r="G18" s="328" t="n"/>
    </row>
    <row r="19">
      <c r="A19" s="323" t="inlineStr">
        <is>
          <t>Составил ______________________    Д.Ю. Нефедова</t>
        </is>
      </c>
      <c r="B19" s="330" t="n"/>
      <c r="C19" s="330" t="n"/>
      <c r="D19" s="328" t="n"/>
      <c r="E19" s="328" t="n"/>
      <c r="F19" s="328" t="n"/>
      <c r="G19" s="328" t="n"/>
    </row>
    <row r="20">
      <c r="A20" s="331" t="inlineStr">
        <is>
          <t xml:space="preserve">                         (подпись, инициалы, фамилия)</t>
        </is>
      </c>
      <c r="B20" s="330" t="n"/>
      <c r="C20" s="330" t="n"/>
      <c r="D20" s="328" t="n"/>
      <c r="E20" s="328" t="n"/>
      <c r="F20" s="328" t="n"/>
      <c r="G20" s="328" t="n"/>
    </row>
    <row r="21">
      <c r="A21" s="323" t="n"/>
      <c r="B21" s="330" t="n"/>
      <c r="C21" s="330" t="n"/>
      <c r="D21" s="328" t="n"/>
      <c r="E21" s="328" t="n"/>
      <c r="F21" s="328" t="n"/>
      <c r="G21" s="328" t="n"/>
    </row>
    <row r="22">
      <c r="A22" s="323" t="inlineStr">
        <is>
          <t>Проверил ______________________        А.В. Костянецкая</t>
        </is>
      </c>
      <c r="B22" s="330" t="n"/>
      <c r="C22" s="330" t="n"/>
      <c r="D22" s="328" t="n"/>
      <c r="E22" s="328" t="n"/>
      <c r="F22" s="328" t="n"/>
      <c r="G22" s="328" t="n"/>
    </row>
    <row r="23">
      <c r="A23" s="331" t="inlineStr">
        <is>
          <t xml:space="preserve">                        (подпись, инициалы, фамилия)</t>
        </is>
      </c>
      <c r="B23" s="330" t="n"/>
      <c r="C23" s="330" t="n"/>
      <c r="D23" s="328" t="n"/>
      <c r="E23" s="328" t="n"/>
      <c r="F23" s="328" t="n"/>
      <c r="G23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32" min="1" max="1"/>
    <col width="29.5703125" customWidth="1" style="332" min="2" max="2"/>
    <col width="39.140625" customWidth="1" style="332" min="3" max="3"/>
    <col width="48.140625" customWidth="1" style="332" min="4" max="4"/>
    <col width="8.85546875" customWidth="1" style="332" min="5" max="5"/>
  </cols>
  <sheetData>
    <row r="1">
      <c r="B1" s="323" t="n"/>
      <c r="C1" s="323" t="n"/>
      <c r="D1" s="423" t="inlineStr">
        <is>
          <t>Приложение №7</t>
        </is>
      </c>
    </row>
    <row r="2">
      <c r="A2" s="423" t="n"/>
      <c r="B2" s="423" t="n"/>
      <c r="C2" s="423" t="n"/>
      <c r="D2" s="423" t="n"/>
    </row>
    <row r="3" ht="24.75" customHeight="1" s="332">
      <c r="A3" s="381" t="inlineStr">
        <is>
          <t>Расчет показателя УНЦ</t>
        </is>
      </c>
    </row>
    <row r="4" ht="24.75" customHeight="1" s="332">
      <c r="A4" s="381" t="n"/>
      <c r="B4" s="381" t="n"/>
      <c r="C4" s="381" t="n"/>
      <c r="D4" s="381" t="n"/>
    </row>
    <row r="5" ht="24.6" customHeight="1" s="332">
      <c r="A5" s="384" t="inlineStr">
        <is>
          <t xml:space="preserve">Наименование разрабатываемого показателя УНЦ - </t>
        </is>
      </c>
      <c r="D5" s="384">
        <f>'Прил.5 Расчет СМР и ОБ'!D6:J6</f>
        <v/>
      </c>
    </row>
    <row r="6" ht="19.9" customHeight="1" s="332">
      <c r="A6" s="384" t="inlineStr">
        <is>
          <t>Единица измерения  — 1 ячейка</t>
        </is>
      </c>
      <c r="D6" s="384" t="n"/>
    </row>
    <row r="7">
      <c r="A7" s="323" t="n"/>
      <c r="B7" s="323" t="n"/>
      <c r="C7" s="323" t="n"/>
      <c r="D7" s="323" t="n"/>
    </row>
    <row r="8" ht="14.45" customHeight="1" s="332">
      <c r="A8" s="394" t="inlineStr">
        <is>
          <t>Код показателя</t>
        </is>
      </c>
      <c r="B8" s="394" t="inlineStr">
        <is>
          <t>Наименование показателя</t>
        </is>
      </c>
      <c r="C8" s="394" t="inlineStr">
        <is>
          <t>Наименование РМ, входящих в состав показателя</t>
        </is>
      </c>
      <c r="D8" s="394" t="inlineStr">
        <is>
          <t>Норматив цены на 01.01.2023, тыс.руб.</t>
        </is>
      </c>
    </row>
    <row r="9" ht="15" customHeight="1" s="332">
      <c r="A9" s="477" t="n"/>
      <c r="B9" s="477" t="n"/>
      <c r="C9" s="477" t="n"/>
      <c r="D9" s="477" t="n"/>
    </row>
    <row r="10">
      <c r="A10" s="410" t="n">
        <v>1</v>
      </c>
      <c r="B10" s="410" t="n">
        <v>2</v>
      </c>
      <c r="C10" s="410" t="n">
        <v>3</v>
      </c>
      <c r="D10" s="410" t="n">
        <v>4</v>
      </c>
    </row>
    <row r="11" ht="41.45" customHeight="1" s="332">
      <c r="A11" s="410" t="inlineStr">
        <is>
          <t>Т6-01-1</t>
        </is>
      </c>
      <c r="B11" s="410" t="inlineStr">
        <is>
          <t xml:space="preserve">УНЦ регулировочного трансформатора 6-35 кВ </t>
        </is>
      </c>
      <c r="C11" s="325">
        <f>D5</f>
        <v/>
      </c>
      <c r="D11" s="326">
        <f>'Прил.4 РМ'!C41/1000</f>
        <v/>
      </c>
      <c r="E11" s="327" t="n"/>
    </row>
    <row r="12">
      <c r="A12" s="328" t="n"/>
      <c r="B12" s="329" t="n"/>
      <c r="C12" s="328" t="n"/>
      <c r="D12" s="328" t="n"/>
    </row>
    <row r="13">
      <c r="A13" s="323" t="inlineStr">
        <is>
          <t>Составил ______________________      Д.Ю. Нефедова</t>
        </is>
      </c>
      <c r="B13" s="330" t="n"/>
      <c r="C13" s="330" t="n"/>
      <c r="D13" s="328" t="n"/>
    </row>
    <row r="14">
      <c r="A14" s="331" t="inlineStr">
        <is>
          <t xml:space="preserve">                         (подпись, инициалы, фамилия)</t>
        </is>
      </c>
      <c r="B14" s="330" t="n"/>
      <c r="C14" s="330" t="n"/>
      <c r="D14" s="328" t="n"/>
    </row>
    <row r="15">
      <c r="A15" s="323" t="n"/>
      <c r="B15" s="330" t="n"/>
      <c r="C15" s="330" t="n"/>
      <c r="D15" s="328" t="n"/>
    </row>
    <row r="16">
      <c r="A16" s="323" t="inlineStr">
        <is>
          <t>Проверил ______________________        А.В. Костянецкая</t>
        </is>
      </c>
      <c r="B16" s="330" t="n"/>
      <c r="C16" s="330" t="n"/>
      <c r="D16" s="328" t="n"/>
    </row>
    <row r="17">
      <c r="A17" s="331" t="inlineStr">
        <is>
          <t xml:space="preserve">                        (подпись, инициалы, фамилия)</t>
        </is>
      </c>
      <c r="B17" s="330" t="n"/>
      <c r="C17" s="330" t="n"/>
      <c r="D17" s="3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5" sqref="C25:D25"/>
    </sheetView>
  </sheetViews>
  <sheetFormatPr baseColWidth="8" defaultColWidth="9.140625" defaultRowHeight="15"/>
  <cols>
    <col width="9.140625" customWidth="1" style="332" min="1" max="1"/>
    <col width="40.7109375" customWidth="1" style="332" min="2" max="2"/>
    <col width="37" customWidth="1" style="332" min="3" max="3"/>
    <col width="32" customWidth="1" style="332" min="4" max="4"/>
    <col width="9.140625" customWidth="1" style="332" min="5" max="5"/>
  </cols>
  <sheetData>
    <row r="4" ht="15.75" customHeight="1" s="332">
      <c r="B4" s="388" t="inlineStr">
        <is>
          <t>Приложение № 10</t>
        </is>
      </c>
    </row>
    <row r="5" ht="18.75" customHeight="1" s="332">
      <c r="B5" s="184" t="n"/>
    </row>
    <row r="6" ht="15.75" customHeight="1" s="332">
      <c r="B6" s="389" t="inlineStr">
        <is>
          <t>Используемые индексы изменений сметной стоимости и нормы сопутствующих затрат</t>
        </is>
      </c>
    </row>
    <row r="7">
      <c r="B7" s="429" t="n"/>
    </row>
    <row r="8">
      <c r="B8" s="429" t="n"/>
      <c r="C8" s="429" t="n"/>
      <c r="D8" s="429" t="n"/>
      <c r="E8" s="429" t="n"/>
    </row>
    <row r="9" ht="47.25" customHeight="1" s="332">
      <c r="B9" s="394" t="inlineStr">
        <is>
          <t>Наименование индекса / норм сопутствующих затрат</t>
        </is>
      </c>
      <c r="C9" s="394" t="inlineStr">
        <is>
          <t>Дата применения и обоснование индекса / норм сопутствующих затрат</t>
        </is>
      </c>
      <c r="D9" s="394" t="inlineStr">
        <is>
          <t>Размер индекса / норма сопутствующих затрат</t>
        </is>
      </c>
    </row>
    <row r="10" ht="15.75" customHeight="1" s="332">
      <c r="B10" s="394" t="n">
        <v>1</v>
      </c>
      <c r="C10" s="394" t="n">
        <v>2</v>
      </c>
      <c r="D10" s="394" t="n">
        <v>3</v>
      </c>
    </row>
    <row r="11" ht="45" customHeight="1" s="332">
      <c r="B11" s="394" t="inlineStr">
        <is>
          <t xml:space="preserve">Индекс изменения сметной стоимости на 1 квартал 2023 года. ОЗП </t>
        </is>
      </c>
      <c r="C11" s="394" t="inlineStr">
        <is>
          <t>Письмо Минстроя России от 30.03.2023г. №17106-ИФ/09 прил.1</t>
        </is>
      </c>
      <c r="D11" s="394" t="n">
        <v>44.29</v>
      </c>
    </row>
    <row r="12" ht="29.25" customHeight="1" s="332">
      <c r="B12" s="394" t="inlineStr">
        <is>
          <t>Индекс изменения сметной стоимости на 1 квартал 2023 года. ЭМ</t>
        </is>
      </c>
      <c r="C12" s="394" t="inlineStr">
        <is>
          <t>Письмо Минстроя России от 30.03.2023г. №17106-ИФ/09 прил.1</t>
        </is>
      </c>
      <c r="D12" s="394" t="n">
        <v>13.47</v>
      </c>
    </row>
    <row r="13" ht="29.25" customHeight="1" s="332">
      <c r="B13" s="394" t="inlineStr">
        <is>
          <t>Индекс изменения сметной стоимости на 1 квартал 2023 года. МАТ</t>
        </is>
      </c>
      <c r="C13" s="394" t="inlineStr">
        <is>
          <t>Письмо Минстроя России от 30.03.2023г. №17106-ИФ/09 прил.1</t>
        </is>
      </c>
      <c r="D13" s="394" t="n">
        <v>8.039999999999999</v>
      </c>
    </row>
    <row r="14" ht="30.75" customHeight="1" s="332">
      <c r="B14" s="39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4" t="n">
        <v>6.26</v>
      </c>
    </row>
    <row r="15" ht="89.45" customHeight="1" s="332">
      <c r="B15" s="394" t="inlineStr">
        <is>
          <t>Временные здания и сооружения</t>
        </is>
      </c>
      <c r="C15" s="39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32">
      <c r="B16" s="394" t="inlineStr">
        <is>
          <t>Дополнительные затраты при производстве строительно-монтажных работ в зимнее время</t>
        </is>
      </c>
      <c r="C16" s="39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34.5" customHeight="1" s="332">
      <c r="B17" s="394" t="inlineStr">
        <is>
          <t>Пусконаладочные работы</t>
        </is>
      </c>
      <c r="C17" s="394" t="n"/>
      <c r="D17" s="394" t="inlineStr">
        <is>
          <t>Расчет</t>
        </is>
      </c>
    </row>
    <row r="18" ht="31.7" customHeight="1" s="332">
      <c r="B18" s="394" t="inlineStr">
        <is>
          <t>Строительный контроль</t>
        </is>
      </c>
      <c r="C18" s="394" t="inlineStr">
        <is>
          <t>Постановление Правительства РФ от 21.06.10 г. № 468</t>
        </is>
      </c>
      <c r="D18" s="187" t="n">
        <v>0.0214</v>
      </c>
    </row>
    <row r="19" ht="31.7" customHeight="1" s="332">
      <c r="B19" s="394" t="inlineStr">
        <is>
          <t>Авторский надзор - 0,2%</t>
        </is>
      </c>
      <c r="C19" s="394" t="inlineStr">
        <is>
          <t>Приказ от 4.08.2020 № 421/пр п.173</t>
        </is>
      </c>
      <c r="D19" s="187" t="n">
        <v>0.002</v>
      </c>
    </row>
    <row r="20" ht="24" customHeight="1" s="332">
      <c r="B20" s="394" t="inlineStr">
        <is>
          <t>Непредвиденные расходы</t>
        </is>
      </c>
      <c r="C20" s="394" t="inlineStr">
        <is>
          <t>Приказ от 4.08.2020 № 421/пр п.179</t>
        </is>
      </c>
      <c r="D20" s="187" t="n">
        <v>0.03</v>
      </c>
    </row>
    <row r="21" ht="18.75" customHeight="1" s="332">
      <c r="B21" s="185" t="n"/>
    </row>
    <row r="22" ht="18.75" customHeight="1" s="332">
      <c r="B22" s="185" t="n"/>
    </row>
    <row r="23" ht="18.75" customHeight="1" s="332">
      <c r="B23" s="185" t="n"/>
    </row>
    <row r="24" ht="18.75" customHeight="1" s="332">
      <c r="B24" s="185" t="n"/>
    </row>
    <row r="27">
      <c r="B27" s="323" t="inlineStr">
        <is>
          <t>Составил ______________________        Д.Ю. Нефедова</t>
        </is>
      </c>
      <c r="C27" s="330" t="n"/>
    </row>
    <row r="28">
      <c r="B28" s="331" t="inlineStr">
        <is>
          <t xml:space="preserve">                         (подпись, инициалы, фамилия)</t>
        </is>
      </c>
      <c r="C28" s="330" t="n"/>
    </row>
    <row r="29">
      <c r="B29" s="323" t="n"/>
      <c r="C29" s="330" t="n"/>
    </row>
    <row r="30">
      <c r="B30" s="323" t="inlineStr">
        <is>
          <t>Проверил ______________________        А.В. Костянецкая</t>
        </is>
      </c>
      <c r="C30" s="330" t="n"/>
    </row>
    <row r="31">
      <c r="B31" s="331" t="inlineStr">
        <is>
          <t xml:space="preserve">                        (подпись, инициалы, фамилия)</t>
        </is>
      </c>
      <c r="C31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9" sqref="J9"/>
    </sheetView>
  </sheetViews>
  <sheetFormatPr baseColWidth="8" defaultColWidth="9.140625" defaultRowHeight="15"/>
  <cols>
    <col width="9.140625" customWidth="1" style="332" min="1" max="1"/>
    <col width="44.85546875" customWidth="1" style="332" min="2" max="2"/>
    <col width="13" customWidth="1" style="332" min="3" max="3"/>
    <col width="22.85546875" customWidth="1" style="332" min="4" max="4"/>
    <col width="21.5703125" customWidth="1" style="332" min="5" max="5"/>
    <col width="43.85546875" customWidth="1" style="332" min="6" max="6"/>
    <col width="9.140625" customWidth="1" style="332" min="7" max="7"/>
  </cols>
  <sheetData>
    <row r="2" ht="17.45" customHeight="1" s="332">
      <c r="A2" s="38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2">
      <c r="A4" s="168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2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333" t="n"/>
    </row>
    <row r="6" ht="15.75" customHeight="1" s="332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333" t="n"/>
    </row>
    <row r="7" ht="110.25" customHeight="1" s="332">
      <c r="A7" s="171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4" t="inlineStr">
        <is>
          <t>С1ср</t>
        </is>
      </c>
      <c r="D7" s="394" t="inlineStr">
        <is>
          <t>-</t>
        </is>
      </c>
      <c r="E7" s="174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7" customHeight="1" s="332">
      <c r="A8" s="171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394" t="inlineStr">
        <is>
          <t>tср</t>
        </is>
      </c>
      <c r="D8" s="394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332">
      <c r="A9" s="171" t="inlineStr">
        <is>
          <t>1.3</t>
        </is>
      </c>
      <c r="B9" s="175" t="inlineStr">
        <is>
          <t>Коэффициент увеличения</t>
        </is>
      </c>
      <c r="C9" s="394" t="inlineStr">
        <is>
          <t>Кув</t>
        </is>
      </c>
      <c r="D9" s="394" t="inlineStr">
        <is>
          <t>-</t>
        </is>
      </c>
      <c r="E9" s="174" t="n">
        <v>1</v>
      </c>
      <c r="F9" s="175" t="n"/>
      <c r="G9" s="177" t="n"/>
    </row>
    <row r="10" ht="15.75" customHeight="1" s="332">
      <c r="A10" s="171" t="inlineStr">
        <is>
          <t>1.4</t>
        </is>
      </c>
      <c r="B10" s="175" t="inlineStr">
        <is>
          <t>Средний разряд работ</t>
        </is>
      </c>
      <c r="C10" s="394" t="n"/>
      <c r="D10" s="394" t="n"/>
      <c r="E10" s="178" t="n">
        <v>3.6</v>
      </c>
      <c r="F10" s="175" t="inlineStr">
        <is>
          <t>РТМ</t>
        </is>
      </c>
      <c r="G10" s="177" t="n"/>
    </row>
    <row r="11" ht="78.75" customHeight="1" s="332">
      <c r="A11" s="171" t="inlineStr">
        <is>
          <t>1.5</t>
        </is>
      </c>
      <c r="B11" s="175" t="inlineStr">
        <is>
          <t>Тарифный коэффициент среднего разряда работ</t>
        </is>
      </c>
      <c r="C11" s="394" t="inlineStr">
        <is>
          <t>КТ</t>
        </is>
      </c>
      <c r="D11" s="394" t="inlineStr">
        <is>
          <t>-</t>
        </is>
      </c>
      <c r="E11" s="242" t="n">
        <v>1.278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2">
      <c r="A12" s="171" t="inlineStr">
        <is>
          <t>1.6</t>
        </is>
      </c>
      <c r="B12" s="379" t="inlineStr">
        <is>
          <t>Коэффициент инфляции, определяемый поквартально</t>
        </is>
      </c>
      <c r="C12" s="394" t="inlineStr">
        <is>
          <t>Кинф</t>
        </is>
      </c>
      <c r="D12" s="394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332">
      <c r="A13" s="171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94" t="inlineStr">
        <is>
          <t>ФОТр.тек.</t>
        </is>
      </c>
      <c r="D13" s="394" t="inlineStr">
        <is>
          <t>(С1ср/tср*КТ*Т*Кув)*Кинф</t>
        </is>
      </c>
      <c r="E13" s="183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2025-01-24T12:19:02Z</dcterms:modified>
  <cp:lastModifiedBy>REDMIBOOK</cp:lastModifiedBy>
  <cp:lastPrinted>2023-12-01T11:34:56Z</cp:lastPrinted>
</cp:coreProperties>
</file>